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pivotTables/pivotTable3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1.xml" ContentType="application/vnd.openxmlformats-officedocument.spreadsheetml.workshee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pivotTables/pivotTable1.xml" ContentType="application/vnd.openxmlformats-officedocument.spreadsheetml.pivotTable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slicerCaches/slicerCache1.xml" ContentType="application/vnd.ms-excel.slicerCache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licers/slicer1.xml" ContentType="application/vnd.ms-excel.slicer+xml"/>
  <Override PartName="/xl/charts/chart3.xml" ContentType="application/vnd.openxmlformats-officedocument.drawingml.char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180" windowHeight="8070"/>
  </bookViews>
  <sheets>
    <sheet name="DASHBOARD" sheetId="26" r:id="rId1"/>
    <sheet name="RESUMO" sheetId="23" r:id="rId2"/>
    <sheet name="BASE" sheetId="15" r:id="rId3"/>
    <sheet name="HISTÓRICO 6 MESES" sheetId="17" r:id="rId4"/>
  </sheets>
  <definedNames>
    <definedName name="_xlnm._FilterDatabase" localSheetId="2" hidden="1">BASE!$A$2:$J$488</definedName>
    <definedName name="Dados_histograma">INDIRECT("RESUMO!AS13:AS"&amp;SUM(OFFSET(RESUMO!$AO$12,RESUMO!$AP$8,0,1,1),MATCH("Categoria",RESUMO!$AO:$AO,0)))</definedName>
    <definedName name="Rótulos_Histograma">INDIRECT("RESUMO!AR13:AR"&amp;SUM(OFFSET(RESUMO!$AO$12,RESUMO!$AP$8,0,1,1),MATCH("Categoria",RESUMO!$AO:$AO,0)))</definedName>
    <definedName name="SegmentaçãodeDados_Nº_Máquina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D27" i="23" l="1"/>
  <c r="E27" i="23" s="1"/>
  <c r="D26" i="23"/>
  <c r="E26" i="23" s="1"/>
  <c r="D25" i="23"/>
  <c r="E25" i="23" s="1"/>
  <c r="D24" i="23"/>
  <c r="C24" i="23"/>
  <c r="J24" i="23" s="1"/>
  <c r="E24" i="23" l="1"/>
  <c r="J29" i="23"/>
  <c r="F25" i="23"/>
  <c r="G25" i="23"/>
  <c r="F27" i="23"/>
  <c r="G27" i="23"/>
  <c r="G24" i="23"/>
  <c r="F24" i="23"/>
  <c r="G26" i="23"/>
  <c r="F26" i="23"/>
  <c r="I25" i="23" l="1"/>
  <c r="I28" i="23"/>
  <c r="I27" i="23"/>
  <c r="I26" i="23"/>
  <c r="AP13" i="23"/>
  <c r="AP6" i="23"/>
  <c r="AP7" i="23" s="1"/>
  <c r="AP9" i="23" s="1"/>
  <c r="AM8" i="23" s="1"/>
  <c r="AP5" i="23"/>
  <c r="BM36" i="26"/>
  <c r="L17" i="23"/>
  <c r="K17" i="23"/>
  <c r="L18" i="23"/>
  <c r="L19" i="23"/>
  <c r="K18" i="23"/>
  <c r="K19" i="23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55" i="15"/>
  <c r="K356" i="15"/>
  <c r="K357" i="15"/>
  <c r="K358" i="15"/>
  <c r="K359" i="15"/>
  <c r="K360" i="15"/>
  <c r="K361" i="15"/>
  <c r="K362" i="15"/>
  <c r="K363" i="15"/>
  <c r="K364" i="15"/>
  <c r="K365" i="15"/>
  <c r="K366" i="15"/>
  <c r="K367" i="15"/>
  <c r="K368" i="15"/>
  <c r="K369" i="15"/>
  <c r="K370" i="15"/>
  <c r="K371" i="15"/>
  <c r="K372" i="15"/>
  <c r="K373" i="15"/>
  <c r="K374" i="15"/>
  <c r="K375" i="15"/>
  <c r="K376" i="15"/>
  <c r="K377" i="15"/>
  <c r="K378" i="15"/>
  <c r="K379" i="15"/>
  <c r="K380" i="15"/>
  <c r="K381" i="15"/>
  <c r="K382" i="15"/>
  <c r="K383" i="15"/>
  <c r="K384" i="15"/>
  <c r="K385" i="15"/>
  <c r="K386" i="15"/>
  <c r="K387" i="15"/>
  <c r="K388" i="15"/>
  <c r="K389" i="15"/>
  <c r="K390" i="15"/>
  <c r="K391" i="15"/>
  <c r="K392" i="15"/>
  <c r="K393" i="15"/>
  <c r="K394" i="15"/>
  <c r="K395" i="15"/>
  <c r="K396" i="15"/>
  <c r="K397" i="15"/>
  <c r="K398" i="15"/>
  <c r="K399" i="15"/>
  <c r="K400" i="15"/>
  <c r="K401" i="15"/>
  <c r="K402" i="15"/>
  <c r="K403" i="15"/>
  <c r="K404" i="15"/>
  <c r="K405" i="15"/>
  <c r="K406" i="15"/>
  <c r="K407" i="15"/>
  <c r="K408" i="15"/>
  <c r="K409" i="15"/>
  <c r="K410" i="15"/>
  <c r="K411" i="15"/>
  <c r="K412" i="15"/>
  <c r="K413" i="15"/>
  <c r="K414" i="15"/>
  <c r="K415" i="15"/>
  <c r="K416" i="15"/>
  <c r="K417" i="15"/>
  <c r="K418" i="15"/>
  <c r="K419" i="15"/>
  <c r="K420" i="15"/>
  <c r="K421" i="15"/>
  <c r="K422" i="15"/>
  <c r="K423" i="15"/>
  <c r="K424" i="15"/>
  <c r="K425" i="15"/>
  <c r="K426" i="15"/>
  <c r="K427" i="15"/>
  <c r="K428" i="15"/>
  <c r="K429" i="15"/>
  <c r="K430" i="15"/>
  <c r="K431" i="15"/>
  <c r="K432" i="15"/>
  <c r="K433" i="15"/>
  <c r="K434" i="15"/>
  <c r="K435" i="15"/>
  <c r="K436" i="15"/>
  <c r="K437" i="15"/>
  <c r="K438" i="15"/>
  <c r="K439" i="15"/>
  <c r="K440" i="15"/>
  <c r="K441" i="15"/>
  <c r="K442" i="15"/>
  <c r="K443" i="15"/>
  <c r="K444" i="15"/>
  <c r="K445" i="15"/>
  <c r="K446" i="15"/>
  <c r="K447" i="15"/>
  <c r="K448" i="15"/>
  <c r="K449" i="15"/>
  <c r="K450" i="15"/>
  <c r="K451" i="15"/>
  <c r="K452" i="15"/>
  <c r="K453" i="15"/>
  <c r="K454" i="15"/>
  <c r="K455" i="15"/>
  <c r="K456" i="15"/>
  <c r="K457" i="15"/>
  <c r="K458" i="15"/>
  <c r="K459" i="15"/>
  <c r="K460" i="15"/>
  <c r="K461" i="15"/>
  <c r="K462" i="15"/>
  <c r="K463" i="15"/>
  <c r="K464" i="15"/>
  <c r="K465" i="15"/>
  <c r="K466" i="15"/>
  <c r="K467" i="15"/>
  <c r="K468" i="15"/>
  <c r="K469" i="15"/>
  <c r="K470" i="15"/>
  <c r="K471" i="15"/>
  <c r="K472" i="15"/>
  <c r="K473" i="15"/>
  <c r="K474" i="15"/>
  <c r="K475" i="15"/>
  <c r="K476" i="15"/>
  <c r="K477" i="15"/>
  <c r="K478" i="15"/>
  <c r="K479" i="15"/>
  <c r="K480" i="15"/>
  <c r="K481" i="15"/>
  <c r="K482" i="15"/>
  <c r="K483" i="15"/>
  <c r="K484" i="15"/>
  <c r="K485" i="15"/>
  <c r="K486" i="15"/>
  <c r="K487" i="15"/>
  <c r="K488" i="15"/>
  <c r="K3" i="15"/>
  <c r="K26" i="23" l="1"/>
  <c r="L26" i="23"/>
  <c r="AM49" i="23"/>
  <c r="K27" i="23"/>
  <c r="L27" i="23"/>
  <c r="AM47" i="23"/>
  <c r="K28" i="23"/>
  <c r="L28" i="23"/>
  <c r="K25" i="23"/>
  <c r="L25" i="23"/>
  <c r="J25" i="23" s="1"/>
  <c r="AQ13" i="23"/>
  <c r="AM67" i="23"/>
  <c r="AM65" i="23"/>
  <c r="AM63" i="23"/>
  <c r="AM61" i="23"/>
  <c r="AM59" i="23"/>
  <c r="AM57" i="23"/>
  <c r="AM55" i="23"/>
  <c r="AM53" i="23"/>
  <c r="AM51" i="23"/>
  <c r="AM45" i="23"/>
  <c r="AM43" i="23"/>
  <c r="AM41" i="23"/>
  <c r="AM39" i="23"/>
  <c r="AM37" i="23"/>
  <c r="AM35" i="23"/>
  <c r="AM33" i="23"/>
  <c r="AM31" i="23"/>
  <c r="AM29" i="23"/>
  <c r="AM27" i="23"/>
  <c r="AM25" i="23"/>
  <c r="AM23" i="23"/>
  <c r="AM21" i="23"/>
  <c r="AM19" i="23"/>
  <c r="AM17" i="23"/>
  <c r="AM15" i="23"/>
  <c r="AM13" i="23"/>
  <c r="AM11" i="23"/>
  <c r="AM9" i="23"/>
  <c r="AM7" i="23"/>
  <c r="AM68" i="23"/>
  <c r="AM66" i="23"/>
  <c r="AM64" i="23"/>
  <c r="AM62" i="23"/>
  <c r="AM60" i="23"/>
  <c r="AM58" i="23"/>
  <c r="AM56" i="23"/>
  <c r="AM54" i="23"/>
  <c r="AM52" i="23"/>
  <c r="AM50" i="23"/>
  <c r="AM48" i="23"/>
  <c r="AM46" i="23"/>
  <c r="AM44" i="23"/>
  <c r="AM42" i="23"/>
  <c r="AM40" i="23"/>
  <c r="AM38" i="23"/>
  <c r="AM36" i="23"/>
  <c r="AM34" i="23"/>
  <c r="AM32" i="23"/>
  <c r="AM30" i="23"/>
  <c r="AM28" i="23"/>
  <c r="AM26" i="23"/>
  <c r="AM24" i="23"/>
  <c r="AM22" i="23"/>
  <c r="AM20" i="23"/>
  <c r="AM18" i="23"/>
  <c r="AM16" i="23"/>
  <c r="AM14" i="23"/>
  <c r="AM12" i="23"/>
  <c r="AM10" i="23"/>
  <c r="BO2" i="26"/>
  <c r="D15" i="23"/>
  <c r="J4" i="23"/>
  <c r="F10" i="23"/>
  <c r="F9" i="23"/>
  <c r="D14" i="23"/>
  <c r="C14" i="23"/>
  <c r="C16" i="23" s="1"/>
  <c r="C9" i="23"/>
  <c r="C8" i="23"/>
  <c r="F4" i="23"/>
  <c r="F3" i="23"/>
  <c r="F5" i="23" s="1"/>
  <c r="AA10" i="26" s="1"/>
  <c r="AK10" i="26" s="1"/>
  <c r="AP10" i="26" s="1"/>
  <c r="C3" i="23"/>
  <c r="AP14" i="23" l="1"/>
  <c r="AR13" i="23"/>
  <c r="J26" i="23"/>
  <c r="J27" i="23" s="1"/>
  <c r="J28" i="23" s="1"/>
  <c r="AS13" i="23"/>
  <c r="C10" i="23"/>
  <c r="AA16" i="26" s="1"/>
  <c r="AK16" i="26" s="1"/>
  <c r="AP16" i="26" s="1"/>
  <c r="AF12" i="26"/>
  <c r="D16" i="23"/>
  <c r="AQ14" i="23" l="1"/>
  <c r="AR14" i="23"/>
  <c r="AA12" i="26"/>
  <c r="AK12" i="26" s="1"/>
  <c r="AP12" i="26" s="1"/>
  <c r="AO14" i="23" l="1"/>
  <c r="AO15" i="23" s="1"/>
  <c r="AO16" i="23" s="1"/>
  <c r="AO17" i="23" s="1"/>
  <c r="AO18" i="23" s="1"/>
  <c r="AO19" i="23" s="1"/>
  <c r="AO20" i="23" s="1"/>
  <c r="AO21" i="23" s="1"/>
  <c r="AO22" i="23" s="1"/>
  <c r="AO23" i="23" s="1"/>
  <c r="AO24" i="23" s="1"/>
  <c r="AO25" i="23" s="1"/>
  <c r="AO26" i="23" s="1"/>
  <c r="AO27" i="23" s="1"/>
  <c r="AO28" i="23" s="1"/>
  <c r="J5" i="23"/>
  <c r="K5" i="23"/>
  <c r="L5" i="23"/>
  <c r="J6" i="23"/>
  <c r="K6" i="23"/>
  <c r="L6" i="23"/>
  <c r="J7" i="23"/>
  <c r="K7" i="23"/>
  <c r="L7" i="23"/>
  <c r="J8" i="23"/>
  <c r="K8" i="23"/>
  <c r="L8" i="23"/>
  <c r="J9" i="23"/>
  <c r="K9" i="23"/>
  <c r="L9" i="23"/>
  <c r="J10" i="23"/>
  <c r="K10" i="23"/>
  <c r="L10" i="23"/>
  <c r="J11" i="23"/>
  <c r="K11" i="23"/>
  <c r="L11" i="23"/>
  <c r="J12" i="23"/>
  <c r="K12" i="23"/>
  <c r="L12" i="23"/>
  <c r="J13" i="23"/>
  <c r="K13" i="23"/>
  <c r="L13" i="23"/>
  <c r="K4" i="23"/>
  <c r="L4" i="23"/>
  <c r="AO29" i="23" l="1"/>
  <c r="AS28" i="23"/>
  <c r="C4" i="23"/>
  <c r="C5" i="23" s="1"/>
  <c r="N5" i="23"/>
  <c r="X6" i="23"/>
  <c r="Y6" i="23" s="1"/>
  <c r="O4" i="23" s="1"/>
  <c r="Z6" i="23"/>
  <c r="P4" i="23" s="1"/>
  <c r="AA6" i="23"/>
  <c r="Q4" i="23" s="1"/>
  <c r="X7" i="23"/>
  <c r="Y7" i="23" s="1"/>
  <c r="Z7" i="23"/>
  <c r="AA7" i="23"/>
  <c r="X8" i="23"/>
  <c r="Y8" i="23" s="1"/>
  <c r="Z8" i="23"/>
  <c r="AA8" i="23"/>
  <c r="X9" i="23"/>
  <c r="Y9" i="23" s="1"/>
  <c r="Z9" i="23"/>
  <c r="AA9" i="23"/>
  <c r="X10" i="23"/>
  <c r="Y10" i="23" s="1"/>
  <c r="Z10" i="23"/>
  <c r="AA10" i="23"/>
  <c r="X11" i="23"/>
  <c r="Y11" i="23" s="1"/>
  <c r="Z11" i="23"/>
  <c r="AA11" i="23"/>
  <c r="X12" i="23"/>
  <c r="Y12" i="23" s="1"/>
  <c r="Z12" i="23"/>
  <c r="AA12" i="23"/>
  <c r="X13" i="23"/>
  <c r="Y13" i="23" s="1"/>
  <c r="Z13" i="23"/>
  <c r="AA13" i="23"/>
  <c r="X14" i="23"/>
  <c r="Y14" i="23" s="1"/>
  <c r="Z14" i="23"/>
  <c r="AA14" i="23"/>
  <c r="X15" i="23"/>
  <c r="Y15" i="23" s="1"/>
  <c r="Z15" i="23"/>
  <c r="AA15" i="23"/>
  <c r="X16" i="23"/>
  <c r="Y16" i="23" s="1"/>
  <c r="Z16" i="23"/>
  <c r="AA16" i="23"/>
  <c r="X17" i="23"/>
  <c r="Y17" i="23" s="1"/>
  <c r="Z17" i="23"/>
  <c r="AA17" i="23"/>
  <c r="X18" i="23"/>
  <c r="Y18" i="23" s="1"/>
  <c r="Z18" i="23"/>
  <c r="AA18" i="23"/>
  <c r="X19" i="23"/>
  <c r="Y19" i="23" s="1"/>
  <c r="Z19" i="23"/>
  <c r="AA19" i="23"/>
  <c r="X20" i="23"/>
  <c r="Y20" i="23" s="1"/>
  <c r="Z20" i="23"/>
  <c r="AA20" i="23"/>
  <c r="X21" i="23"/>
  <c r="Y21" i="23" s="1"/>
  <c r="Z21" i="23"/>
  <c r="AA21" i="23"/>
  <c r="X22" i="23"/>
  <c r="Y22" i="23" s="1"/>
  <c r="Z22" i="23"/>
  <c r="AA22" i="23"/>
  <c r="X23" i="23"/>
  <c r="Y23" i="23" s="1"/>
  <c r="Z23" i="23"/>
  <c r="AA23" i="23"/>
  <c r="X24" i="23"/>
  <c r="Y24" i="23" s="1"/>
  <c r="Z24" i="23"/>
  <c r="AA24" i="23"/>
  <c r="X25" i="23"/>
  <c r="Y25" i="23" s="1"/>
  <c r="Z25" i="23"/>
  <c r="AA25" i="23"/>
  <c r="X26" i="23"/>
  <c r="Y26" i="23" s="1"/>
  <c r="Z26" i="23"/>
  <c r="AA26" i="23"/>
  <c r="X27" i="23"/>
  <c r="Y27" i="23" s="1"/>
  <c r="Z27" i="23"/>
  <c r="AA27" i="23"/>
  <c r="X28" i="23"/>
  <c r="Y28" i="23" s="1"/>
  <c r="Z28" i="23"/>
  <c r="AA28" i="23"/>
  <c r="X29" i="23"/>
  <c r="Y29" i="23" s="1"/>
  <c r="Z29" i="23"/>
  <c r="AA29" i="23"/>
  <c r="X30" i="23"/>
  <c r="Y30" i="23" s="1"/>
  <c r="Z30" i="23"/>
  <c r="AA30" i="23"/>
  <c r="X31" i="23"/>
  <c r="Y31" i="23" s="1"/>
  <c r="Z31" i="23"/>
  <c r="AA31" i="23"/>
  <c r="X32" i="23"/>
  <c r="Y32" i="23" s="1"/>
  <c r="Z32" i="23"/>
  <c r="AA32" i="23"/>
  <c r="X33" i="23"/>
  <c r="Y33" i="23" s="1"/>
  <c r="Z33" i="23"/>
  <c r="AA33" i="23"/>
  <c r="X34" i="23"/>
  <c r="Y34" i="23" s="1"/>
  <c r="Z34" i="23"/>
  <c r="AA34" i="23"/>
  <c r="X35" i="23"/>
  <c r="Y35" i="23" s="1"/>
  <c r="Z35" i="23"/>
  <c r="AA35" i="23"/>
  <c r="X36" i="23"/>
  <c r="Y36" i="23" s="1"/>
  <c r="Z36" i="23"/>
  <c r="AA36" i="23"/>
  <c r="AO30" i="23" l="1"/>
  <c r="AS29" i="23"/>
  <c r="Q5" i="23"/>
  <c r="AA8" i="26"/>
  <c r="AK8" i="26" s="1"/>
  <c r="AP8" i="26" s="1"/>
  <c r="AS15" i="23"/>
  <c r="AS17" i="23"/>
  <c r="AS21" i="23"/>
  <c r="AS23" i="23"/>
  <c r="AS25" i="23"/>
  <c r="AS27" i="23"/>
  <c r="AS14" i="23"/>
  <c r="AS16" i="23"/>
  <c r="AS18" i="23"/>
  <c r="AS20" i="23"/>
  <c r="AS22" i="23"/>
  <c r="AS24" i="23"/>
  <c r="AS26" i="23"/>
  <c r="AP15" i="23"/>
  <c r="P5" i="23"/>
  <c r="O5" i="23"/>
  <c r="N6" i="23"/>
  <c r="N7" i="23" s="1"/>
  <c r="N8" i="23" s="1"/>
  <c r="N9" i="23" s="1"/>
  <c r="N10" i="23" s="1"/>
  <c r="N11" i="23" s="1"/>
  <c r="N12" i="23" s="1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P32" i="23" s="1"/>
  <c r="AO31" i="23" l="1"/>
  <c r="AS30" i="23"/>
  <c r="AS19" i="23"/>
  <c r="AQ15" i="23"/>
  <c r="AP16" i="23" s="1"/>
  <c r="O6" i="23"/>
  <c r="P7" i="23"/>
  <c r="Q8" i="23"/>
  <c r="O10" i="23"/>
  <c r="P11" i="23"/>
  <c r="O13" i="23"/>
  <c r="P14" i="23"/>
  <c r="Q15" i="23"/>
  <c r="P17" i="23"/>
  <c r="P19" i="23"/>
  <c r="P21" i="23"/>
  <c r="P23" i="23"/>
  <c r="P25" i="23"/>
  <c r="Q26" i="23"/>
  <c r="O28" i="23"/>
  <c r="P29" i="23"/>
  <c r="Q30" i="23"/>
  <c r="O32" i="23"/>
  <c r="P6" i="23"/>
  <c r="Q7" i="23"/>
  <c r="O9" i="23"/>
  <c r="P10" i="23"/>
  <c r="Q11" i="23"/>
  <c r="Q12" i="23"/>
  <c r="O14" i="23"/>
  <c r="P15" i="23"/>
  <c r="Q16" i="23"/>
  <c r="Q17" i="23"/>
  <c r="Q18" i="23"/>
  <c r="Q19" i="23"/>
  <c r="Q20" i="23"/>
  <c r="Q21" i="23"/>
  <c r="Q22" i="23"/>
  <c r="Q23" i="23"/>
  <c r="Q24" i="23"/>
  <c r="Q25" i="23"/>
  <c r="O27" i="23"/>
  <c r="P28" i="23"/>
  <c r="Q29" i="23"/>
  <c r="O31" i="23"/>
  <c r="N33" i="23"/>
  <c r="Q32" i="23"/>
  <c r="Q6" i="23"/>
  <c r="O8" i="23"/>
  <c r="P9" i="23"/>
  <c r="Q10" i="23"/>
  <c r="P12" i="23"/>
  <c r="Q13" i="23"/>
  <c r="O15" i="23"/>
  <c r="P16" i="23"/>
  <c r="P18" i="23"/>
  <c r="P20" i="23"/>
  <c r="P22" i="23"/>
  <c r="P24" i="23"/>
  <c r="O26" i="23"/>
  <c r="P27" i="23"/>
  <c r="Q28" i="23"/>
  <c r="O30" i="23"/>
  <c r="P31" i="23"/>
  <c r="O7" i="23"/>
  <c r="P8" i="23"/>
  <c r="Q9" i="23"/>
  <c r="O11" i="23"/>
  <c r="O12" i="23"/>
  <c r="P13" i="23"/>
  <c r="Q14" i="23"/>
  <c r="O16" i="23"/>
  <c r="O17" i="23"/>
  <c r="O18" i="23"/>
  <c r="O19" i="23"/>
  <c r="O20" i="23"/>
  <c r="O21" i="23"/>
  <c r="O22" i="23"/>
  <c r="O23" i="23"/>
  <c r="O24" i="23"/>
  <c r="O25" i="23"/>
  <c r="P26" i="23"/>
  <c r="Q27" i="23"/>
  <c r="O29" i="23"/>
  <c r="P30" i="23"/>
  <c r="Q31" i="23"/>
  <c r="AR15" i="23" l="1"/>
  <c r="AO32" i="23"/>
  <c r="AS32" i="23" s="1"/>
  <c r="AS31" i="23"/>
  <c r="AQ16" i="23"/>
  <c r="AP17" i="23" s="1"/>
  <c r="N34" i="23"/>
  <c r="Q33" i="23"/>
  <c r="O33" i="23"/>
  <c r="P33" i="23"/>
  <c r="AR16" i="23" l="1"/>
  <c r="AR17" i="23"/>
  <c r="AQ17" i="23"/>
  <c r="AP18" i="23" s="1"/>
  <c r="Q34" i="23"/>
  <c r="R37" i="23" s="1"/>
  <c r="P34" i="23"/>
  <c r="R36" i="23" s="1"/>
  <c r="O34" i="23"/>
  <c r="AR18" i="23" l="1"/>
  <c r="R35" i="23"/>
  <c r="R38" i="23" s="1"/>
  <c r="AQ18" i="23"/>
  <c r="AP19" i="23" s="1"/>
  <c r="AR19" i="23" l="1"/>
  <c r="AA14" i="26"/>
  <c r="AK14" i="26" s="1"/>
  <c r="AP14" i="26" s="1"/>
  <c r="AQ19" i="23"/>
  <c r="AP20" i="23" s="1"/>
  <c r="AR20" i="23" l="1"/>
  <c r="E20" i="23"/>
  <c r="AQ20" i="23"/>
  <c r="AP21" i="23" s="1"/>
  <c r="AR21" i="23" l="1"/>
  <c r="AQ21" i="23"/>
  <c r="AP22" i="23" s="1"/>
  <c r="AR22" i="23" l="1"/>
  <c r="AQ22" i="23"/>
  <c r="AP23" i="23" s="1"/>
  <c r="AR23" i="23" l="1"/>
  <c r="AQ23" i="23"/>
  <c r="AP24" i="23" s="1"/>
  <c r="AR24" i="23" l="1"/>
  <c r="AQ24" i="23"/>
  <c r="AP25" i="23" s="1"/>
  <c r="AR25" i="23" l="1"/>
  <c r="AQ25" i="23"/>
  <c r="AP26" i="23" s="1"/>
  <c r="AR26" i="23" l="1"/>
  <c r="AQ26" i="23"/>
  <c r="AP27" i="23" s="1"/>
  <c r="AR27" i="23" l="1"/>
  <c r="AQ27" i="23"/>
  <c r="AP28" i="23" s="1"/>
  <c r="AQ28" i="23" l="1"/>
  <c r="AP29" i="23" s="1"/>
  <c r="AR28" i="23" l="1"/>
  <c r="AR29" i="23"/>
  <c r="AQ29" i="23"/>
  <c r="AP30" i="23" s="1"/>
  <c r="AQ30" i="23" l="1"/>
  <c r="AP31" i="23" s="1"/>
  <c r="AR30" i="23" l="1"/>
  <c r="AR31" i="23"/>
  <c r="AQ31" i="23"/>
  <c r="AP32" i="23" s="1"/>
  <c r="AR32" i="23" l="1"/>
  <c r="AQ32" i="23"/>
</calcChain>
</file>

<file path=xl/sharedStrings.xml><?xml version="1.0" encoding="utf-8"?>
<sst xmlns="http://schemas.openxmlformats.org/spreadsheetml/2006/main" count="1600" uniqueCount="102">
  <si>
    <t>Mês</t>
  </si>
  <si>
    <t>Tipo Manutenção</t>
  </si>
  <si>
    <t>Preventiva</t>
  </si>
  <si>
    <t>Meta</t>
  </si>
  <si>
    <t>Disponibilidade</t>
  </si>
  <si>
    <t>MTBF</t>
  </si>
  <si>
    <t>MTTR</t>
  </si>
  <si>
    <t>Custo</t>
  </si>
  <si>
    <t>Máquina</t>
  </si>
  <si>
    <t>-</t>
  </si>
  <si>
    <t>PREVENTIVA</t>
  </si>
  <si>
    <t>Tipo</t>
  </si>
  <si>
    <t>CORRETIVA</t>
  </si>
  <si>
    <t>Data</t>
  </si>
  <si>
    <t>Horas</t>
  </si>
  <si>
    <t>Valores</t>
  </si>
  <si>
    <t>Real</t>
  </si>
  <si>
    <t>Tempo Real</t>
  </si>
  <si>
    <t>Qtd</t>
  </si>
  <si>
    <t>Custo de Manutenção</t>
  </si>
  <si>
    <t>Indicador</t>
  </si>
  <si>
    <t>Atualização:</t>
  </si>
  <si>
    <t>PAINEL GERENCIAL - MANUTENÇÃO</t>
  </si>
  <si>
    <t>DETALHAMENTO</t>
  </si>
  <si>
    <t>TOTAL</t>
  </si>
  <si>
    <t>Resultado</t>
  </si>
  <si>
    <t>OEE</t>
  </si>
  <si>
    <t>0% Bônus</t>
  </si>
  <si>
    <t>100% Bônus</t>
  </si>
  <si>
    <t>60% Bônus</t>
  </si>
  <si>
    <t>VISÃO GERAL - MÊS</t>
  </si>
  <si>
    <t>Tendência (6 últimos meses)</t>
  </si>
  <si>
    <t>Termômetro</t>
  </si>
  <si>
    <t>Performance</t>
  </si>
  <si>
    <t>Qualidade</t>
  </si>
  <si>
    <t>Nº Máquina</t>
  </si>
  <si>
    <t>Tipo Falha</t>
  </si>
  <si>
    <t>Custo Manutenção</t>
  </si>
  <si>
    <t>Produção</t>
  </si>
  <si>
    <t>Defeitos</t>
  </si>
  <si>
    <t>Preventiva Planejada</t>
  </si>
  <si>
    <t>Corretiva</t>
  </si>
  <si>
    <t>FALHA 2</t>
  </si>
  <si>
    <t>FALHA 3</t>
  </si>
  <si>
    <t>FALHA 1</t>
  </si>
  <si>
    <t>Produtiva</t>
  </si>
  <si>
    <t>Tempo Preventiva</t>
  </si>
  <si>
    <t>Rótulos de Linha</t>
  </si>
  <si>
    <t>Total Geral</t>
  </si>
  <si>
    <t>Rótulos de Coluna</t>
  </si>
  <si>
    <t>Soma de Horas</t>
  </si>
  <si>
    <t>Soma de Produção</t>
  </si>
  <si>
    <t>Soma de Defeitos</t>
  </si>
  <si>
    <t>Produção Prevista</t>
  </si>
  <si>
    <t>Plano</t>
  </si>
  <si>
    <t>Perda</t>
  </si>
  <si>
    <t>Ganho</t>
  </si>
  <si>
    <t>Tempo Plano</t>
  </si>
  <si>
    <t>Dados Históricos</t>
  </si>
  <si>
    <t>Horas Produtivas</t>
  </si>
  <si>
    <t>Qtd Falhas</t>
  </si>
  <si>
    <t>Cálculo MTBF</t>
  </si>
  <si>
    <r>
      <t xml:space="preserve">MTBF </t>
    </r>
    <r>
      <rPr>
        <i/>
        <sz val="12"/>
        <color theme="1" tint="0.249977111117893"/>
        <rFont val="Calibri"/>
        <family val="2"/>
        <scheme val="minor"/>
      </rPr>
      <t>(Horas)</t>
    </r>
  </si>
  <si>
    <r>
      <t>MTTR</t>
    </r>
    <r>
      <rPr>
        <i/>
        <sz val="12"/>
        <color theme="1" tint="0.249977111117893"/>
        <rFont val="Calibri"/>
        <family val="2"/>
        <scheme val="minor"/>
      </rPr>
      <t xml:space="preserve"> (Horas)</t>
    </r>
  </si>
  <si>
    <t>Total</t>
  </si>
  <si>
    <t>Duração Manutenção Preventiva</t>
  </si>
  <si>
    <t>Máximo</t>
  </si>
  <si>
    <t>Mínimo</t>
  </si>
  <si>
    <t>Amplitude</t>
  </si>
  <si>
    <t>Intervalos</t>
  </si>
  <si>
    <t>Min</t>
  </si>
  <si>
    <t>Máx</t>
  </si>
  <si>
    <t>Intervalo</t>
  </si>
  <si>
    <t>Freq.</t>
  </si>
  <si>
    <t>Preventiva x Corretiva</t>
  </si>
  <si>
    <t>Grupo</t>
  </si>
  <si>
    <t>Perdas</t>
  </si>
  <si>
    <t>Ganhos</t>
  </si>
  <si>
    <t>Saldo</t>
  </si>
  <si>
    <t>DIA</t>
  </si>
  <si>
    <t>Cálculo MTTR</t>
  </si>
  <si>
    <t>Horas Corretiva</t>
  </si>
  <si>
    <t>PLANO</t>
  </si>
  <si>
    <t>REAL</t>
  </si>
  <si>
    <t>Custo de Manutenção (MR$)</t>
  </si>
  <si>
    <t>OEE (%)</t>
  </si>
  <si>
    <t>Tempo Total</t>
  </si>
  <si>
    <t>Qtd Preventiva</t>
  </si>
  <si>
    <t>Média</t>
  </si>
  <si>
    <r>
      <t xml:space="preserve">Tempo Planejado Preventiva </t>
    </r>
    <r>
      <rPr>
        <i/>
        <sz val="12"/>
        <color theme="1" tint="0.249977111117893"/>
        <rFont val="Calibri"/>
        <family val="2"/>
        <scheme val="minor"/>
      </rPr>
      <t>(Horas)</t>
    </r>
  </si>
  <si>
    <t>Cálculo Tempo Preventiva</t>
  </si>
  <si>
    <t>Detalhamento de Custo - Por tipo de Manutenção</t>
  </si>
  <si>
    <t>Dados Build Up</t>
  </si>
  <si>
    <t>Cálculo Indicador OEE</t>
  </si>
  <si>
    <t>Detalhamento MTTR</t>
  </si>
  <si>
    <t>Qtd. de Falhas por Máquina</t>
  </si>
  <si>
    <t>Falha</t>
  </si>
  <si>
    <t>Pontos</t>
  </si>
  <si>
    <t>Aderência</t>
  </si>
  <si>
    <t>BASE DE DADOS</t>
  </si>
  <si>
    <t>Categorias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</si>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</sst>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0.0%"/>
    <numFmt numFmtId="167" formatCode="_([$€]* #,##0.00_);_([$€]* \(#,##0.00\);_([$€]* &quot;-&quot;??_);_(@_)"/>
    <numFmt numFmtId="168" formatCode="?/?"/>
    <numFmt numFmtId="169" formatCode="0.00_)"/>
    <numFmt numFmtId="170" formatCode="_(* #\,##0\.00_);_(* \(#\,##0\.00\);_(* &quot;-&quot;??_);_(@_)"/>
    <numFmt numFmtId="171" formatCode="0.0"/>
    <numFmt numFmtId="172" formatCode="dd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8"/>
      <name val="Arial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u val="singleAccounting"/>
      <sz val="12"/>
      <color theme="1" tint="0.2499465926084170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 tint="0.249977111117893"/>
      <name val="Calibri"/>
      <family val="2"/>
      <scheme val="minor"/>
    </font>
    <font>
      <b/>
      <sz val="11"/>
      <name val="Calibri"/>
      <family val="2"/>
      <scheme val="minor"/>
    </font>
    <font>
      <b/>
      <i/>
      <u val="singleAccounting"/>
      <sz val="12"/>
      <color theme="1" tint="0.2499465926084170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44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medium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07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" fillId="0" borderId="0">
      <alignment vertical="center"/>
    </xf>
    <xf numFmtId="167" fontId="1" fillId="0" borderId="0" applyFont="0" applyFill="0" applyBorder="0" applyAlignment="0" applyProtection="0"/>
    <xf numFmtId="12" fontId="1" fillId="0" borderId="0" applyBorder="0">
      <alignment horizontal="right"/>
    </xf>
    <xf numFmtId="168" fontId="1" fillId="0" borderId="0" applyBorder="0">
      <alignment horizontal="right"/>
    </xf>
    <xf numFmtId="38" fontId="1" fillId="0" borderId="0" applyNumberFormat="0" applyBorder="0" applyAlignment="0" applyProtection="0"/>
    <xf numFmtId="10" fontId="1" fillId="0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6" fillId="7" borderId="0" applyNumberFormat="0" applyBorder="0" applyAlignment="0" applyProtection="0"/>
    <xf numFmtId="0" fontId="6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2" borderId="0" applyNumberFormat="0" applyBorder="0" applyAlignment="0" applyProtection="0"/>
    <xf numFmtId="0" fontId="4" fillId="6" borderId="0" applyNumberFormat="0" applyBorder="0" applyAlignment="0" applyProtection="0"/>
    <xf numFmtId="0" fontId="4" fillId="13" borderId="0" applyNumberFormat="0" applyBorder="0" applyAlignment="0" applyProtection="0"/>
    <xf numFmtId="0" fontId="6" fillId="13" borderId="0" applyNumberFormat="0" applyBorder="0" applyAlignment="0" applyProtection="0"/>
    <xf numFmtId="0" fontId="3" fillId="0" borderId="0" applyNumberFormat="0" applyFont="0" applyFill="0" applyBorder="0" applyAlignment="0">
      <protection locked="0"/>
    </xf>
    <xf numFmtId="0" fontId="7" fillId="14" borderId="0" applyNumberFormat="0" applyBorder="0" applyAlignment="0" applyProtection="0"/>
    <xf numFmtId="0" fontId="3" fillId="15" borderId="0" applyNumberFormat="0" applyBorder="0" applyAlignment="0">
      <protection locked="0"/>
    </xf>
    <xf numFmtId="0" fontId="8" fillId="16" borderId="2" applyNumberFormat="0" applyAlignment="0" applyProtection="0"/>
    <xf numFmtId="0" fontId="5" fillId="8" borderId="3" applyNumberFormat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9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13" borderId="2" applyNumberFormat="0" applyAlignment="0" applyProtection="0"/>
    <xf numFmtId="49" fontId="15" fillId="0" borderId="7">
      <alignment horizontal="left" vertical="center" wrapText="1"/>
      <protection locked="0"/>
    </xf>
    <xf numFmtId="0" fontId="16" fillId="0" borderId="8" applyNumberFormat="0" applyFill="0" applyAlignment="0" applyProtection="0"/>
    <xf numFmtId="0" fontId="17" fillId="20" borderId="0" applyNumberFormat="0" applyBorder="0" applyAlignment="0" applyProtection="0"/>
    <xf numFmtId="0" fontId="3" fillId="6" borderId="9" applyNumberFormat="0" applyFont="0" applyAlignment="0" applyProtection="0"/>
    <xf numFmtId="0" fontId="18" fillId="16" borderId="10" applyNumberFormat="0" applyAlignment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0" fillId="0" borderId="1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2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1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25" borderId="0" applyNumberFormat="0" applyBorder="0" applyAlignment="0" applyProtection="0"/>
    <xf numFmtId="0" fontId="4" fillId="15" borderId="0" applyNumberFormat="0" applyBorder="0" applyAlignment="0" applyProtection="0"/>
    <xf numFmtId="0" fontId="4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167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12" fontId="3" fillId="0" borderId="11" applyBorder="0">
      <alignment horizontal="right"/>
    </xf>
    <xf numFmtId="168" fontId="3" fillId="0" borderId="7" applyBorder="0">
      <alignment horizontal="right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8" fillId="16" borderId="31" applyNumberFormat="0" applyAlignment="0" applyProtection="0"/>
    <xf numFmtId="168" fontId="3" fillId="0" borderId="37" applyBorder="0">
      <alignment horizontal="right"/>
    </xf>
    <xf numFmtId="0" fontId="8" fillId="16" borderId="12" applyNumberFormat="0" applyAlignment="0" applyProtection="0"/>
    <xf numFmtId="0" fontId="14" fillId="13" borderId="12" applyNumberFormat="0" applyAlignment="0" applyProtection="0"/>
    <xf numFmtId="49" fontId="15" fillId="0" borderId="13">
      <alignment horizontal="left" vertical="center" wrapText="1"/>
      <protection locked="0"/>
    </xf>
    <xf numFmtId="0" fontId="3" fillId="6" borderId="14" applyNumberFormat="0" applyFont="0" applyAlignment="0" applyProtection="0"/>
    <xf numFmtId="0" fontId="18" fillId="16" borderId="15" applyNumberFormat="0" applyAlignment="0" applyProtection="0"/>
    <xf numFmtId="12" fontId="3" fillId="0" borderId="21" applyBorder="0">
      <alignment horizontal="right"/>
    </xf>
    <xf numFmtId="0" fontId="3" fillId="6" borderId="38" applyNumberFormat="0" applyFont="0" applyAlignment="0" applyProtection="0"/>
    <xf numFmtId="0" fontId="18" fillId="16" borderId="39" applyNumberFormat="0" applyAlignment="0" applyProtection="0"/>
    <xf numFmtId="12" fontId="3" fillId="0" borderId="35" applyBorder="0">
      <alignment horizontal="right"/>
    </xf>
    <xf numFmtId="12" fontId="3" fillId="0" borderId="16" applyBorder="0">
      <alignment horizontal="right"/>
    </xf>
    <xf numFmtId="168" fontId="3" fillId="0" borderId="13" applyBorder="0">
      <alignment horizontal="right"/>
    </xf>
    <xf numFmtId="12" fontId="3" fillId="0" borderId="40" applyBorder="0">
      <alignment horizontal="right"/>
    </xf>
    <xf numFmtId="0" fontId="8" fillId="16" borderId="17" applyNumberFormat="0" applyAlignment="0" applyProtection="0"/>
    <xf numFmtId="0" fontId="14" fillId="13" borderId="17" applyNumberFormat="0" applyAlignment="0" applyProtection="0"/>
    <xf numFmtId="49" fontId="15" fillId="0" borderId="18">
      <alignment horizontal="left" vertical="center" wrapText="1"/>
      <protection locked="0"/>
    </xf>
    <xf numFmtId="0" fontId="3" fillId="6" borderId="19" applyNumberFormat="0" applyFont="0" applyAlignment="0" applyProtection="0"/>
    <xf numFmtId="0" fontId="18" fillId="16" borderId="20" applyNumberFormat="0" applyAlignment="0" applyProtection="0"/>
    <xf numFmtId="168" fontId="3" fillId="0" borderId="18" applyBorder="0">
      <alignment horizontal="right"/>
    </xf>
    <xf numFmtId="0" fontId="8" fillId="16" borderId="27" applyNumberFormat="0" applyAlignment="0" applyProtection="0"/>
    <xf numFmtId="0" fontId="14" fillId="13" borderId="31" applyNumberFormat="0" applyAlignment="0" applyProtection="0"/>
    <xf numFmtId="49" fontId="15" fillId="0" borderId="32">
      <alignment horizontal="left" vertical="center" wrapText="1"/>
      <protection locked="0"/>
    </xf>
    <xf numFmtId="49" fontId="15" fillId="0" borderId="37">
      <alignment horizontal="left" vertical="center" wrapText="1"/>
      <protection locked="0"/>
    </xf>
    <xf numFmtId="0" fontId="14" fillId="13" borderId="36" applyNumberFormat="0" applyAlignment="0" applyProtection="0"/>
    <xf numFmtId="0" fontId="8" fillId="16" borderId="36" applyNumberFormat="0" applyAlignment="0" applyProtection="0"/>
    <xf numFmtId="0" fontId="18" fillId="16" borderId="30" applyNumberFormat="0" applyAlignment="0" applyProtection="0"/>
    <xf numFmtId="0" fontId="3" fillId="6" borderId="29" applyNumberFormat="0" applyFont="0" applyAlignment="0" applyProtection="0"/>
    <xf numFmtId="168" fontId="3" fillId="0" borderId="23" applyBorder="0">
      <alignment horizontal="right"/>
    </xf>
    <xf numFmtId="0" fontId="3" fillId="6" borderId="24" applyNumberFormat="0" applyFont="0" applyAlignment="0" applyProtection="0"/>
    <xf numFmtId="49" fontId="15" fillId="0" borderId="23">
      <alignment horizontal="left" vertical="center" wrapText="1"/>
      <protection locked="0"/>
    </xf>
    <xf numFmtId="0" fontId="14" fillId="13" borderId="22" applyNumberFormat="0" applyAlignment="0" applyProtection="0"/>
    <xf numFmtId="0" fontId="8" fillId="16" borderId="22" applyNumberFormat="0" applyAlignment="0" applyProtection="0"/>
    <xf numFmtId="12" fontId="3" fillId="0" borderId="26" applyBorder="0">
      <alignment horizontal="right"/>
    </xf>
    <xf numFmtId="0" fontId="18" fillId="16" borderId="34" applyNumberFormat="0" applyAlignment="0" applyProtection="0"/>
    <xf numFmtId="0" fontId="14" fillId="13" borderId="12" applyNumberFormat="0" applyAlignment="0" applyProtection="0"/>
    <xf numFmtId="0" fontId="14" fillId="13" borderId="28" applyNumberFormat="0" applyAlignment="0" applyProtection="0"/>
    <xf numFmtId="0" fontId="14" fillId="13" borderId="27" applyNumberFormat="0" applyAlignment="0" applyProtection="0"/>
    <xf numFmtId="0" fontId="8" fillId="16" borderId="28" applyNumberFormat="0" applyAlignment="0" applyProtection="0"/>
    <xf numFmtId="0" fontId="18" fillId="16" borderId="25" applyNumberFormat="0" applyAlignment="0" applyProtection="0"/>
    <xf numFmtId="168" fontId="3" fillId="0" borderId="32" applyBorder="0">
      <alignment horizontal="right"/>
    </xf>
    <xf numFmtId="0" fontId="3" fillId="6" borderId="33" applyNumberFormat="0" applyFont="0" applyAlignment="0" applyProtection="0"/>
    <xf numFmtId="164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9" fontId="0" fillId="0" borderId="0" xfId="0" applyNumberFormat="1"/>
    <xf numFmtId="0" fontId="2" fillId="0" borderId="0" xfId="0" applyFont="1"/>
    <xf numFmtId="166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64" fontId="0" fillId="0" borderId="0" xfId="506" applyFont="1" applyAlignment="1">
      <alignment horizontal="center"/>
    </xf>
    <xf numFmtId="0" fontId="0" fillId="0" borderId="0" xfId="0" applyFill="1"/>
    <xf numFmtId="0" fontId="0" fillId="0" borderId="0" xfId="0" pivotButton="1"/>
    <xf numFmtId="0" fontId="0" fillId="35" borderId="0" xfId="0" applyFill="1" applyBorder="1" applyAlignment="1">
      <alignment vertical="center"/>
    </xf>
    <xf numFmtId="0" fontId="29" fillId="35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/>
    </xf>
    <xf numFmtId="0" fontId="30" fillId="0" borderId="41" xfId="0" applyFont="1" applyFill="1" applyBorder="1" applyAlignment="1">
      <alignment vertical="center"/>
    </xf>
    <xf numFmtId="0" fontId="29" fillId="0" borderId="41" xfId="0" applyFont="1" applyFill="1" applyBorder="1" applyAlignment="1">
      <alignment vertical="center"/>
    </xf>
    <xf numFmtId="9" fontId="0" fillId="0" borderId="0" xfId="0" applyNumberFormat="1" applyAlignment="1">
      <alignment horizontal="center"/>
    </xf>
    <xf numFmtId="0" fontId="0" fillId="0" borderId="0" xfId="0" applyBorder="1"/>
    <xf numFmtId="0" fontId="31" fillId="0" borderId="0" xfId="0" applyFont="1" applyBorder="1"/>
    <xf numFmtId="0" fontId="32" fillId="0" borderId="0" xfId="0" applyFont="1" applyBorder="1" applyAlignment="1">
      <alignment vertical="center" wrapText="1"/>
    </xf>
    <xf numFmtId="0" fontId="0" fillId="0" borderId="0" xfId="0" applyBorder="1" applyAlignment="1"/>
    <xf numFmtId="14" fontId="0" fillId="0" borderId="0" xfId="0" applyNumberFormat="1"/>
    <xf numFmtId="0" fontId="2" fillId="0" borderId="0" xfId="0" applyFont="1" applyAlignment="1">
      <alignment horizontal="center"/>
    </xf>
    <xf numFmtId="0" fontId="2" fillId="36" borderId="0" xfId="0" applyFont="1" applyFill="1" applyAlignment="1">
      <alignment horizontal="center"/>
    </xf>
    <xf numFmtId="17" fontId="0" fillId="0" borderId="0" xfId="0" applyNumberFormat="1" applyAlignment="1">
      <alignment horizontal="center"/>
    </xf>
    <xf numFmtId="17" fontId="2" fillId="36" borderId="0" xfId="0" applyNumberFormat="1" applyFont="1" applyFill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506" applyFont="1"/>
    <xf numFmtId="43" fontId="0" fillId="0" borderId="0" xfId="0" applyNumberFormat="1"/>
    <xf numFmtId="9" fontId="0" fillId="36" borderId="0" xfId="0" applyNumberFormat="1" applyFill="1" applyAlignment="1">
      <alignment horizontal="center"/>
    </xf>
    <xf numFmtId="172" fontId="0" fillId="0" borderId="0" xfId="0" applyNumberFormat="1" applyAlignment="1">
      <alignment horizontal="center"/>
    </xf>
    <xf numFmtId="0" fontId="0" fillId="36" borderId="0" xfId="0" applyFill="1"/>
    <xf numFmtId="0" fontId="0" fillId="36" borderId="0" xfId="0" applyFont="1" applyFill="1" applyBorder="1" applyAlignment="1">
      <alignment horizontal="left"/>
    </xf>
    <xf numFmtId="0" fontId="0" fillId="36" borderId="0" xfId="0" applyFont="1" applyFill="1" applyBorder="1"/>
    <xf numFmtId="0" fontId="0" fillId="3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 applyAlignment="1">
      <alignment horizontal="left"/>
    </xf>
    <xf numFmtId="14" fontId="0" fillId="0" borderId="0" xfId="0" applyNumberFormat="1" applyAlignment="1">
      <alignment horizontal="left"/>
    </xf>
    <xf numFmtId="3" fontId="29" fillId="0" borderId="0" xfId="0" applyNumberFormat="1" applyFont="1" applyBorder="1" applyAlignment="1">
      <alignment horizontal="center" vertical="center"/>
    </xf>
    <xf numFmtId="3" fontId="29" fillId="0" borderId="0" xfId="1" applyNumberFormat="1" applyFont="1" applyBorder="1" applyAlignment="1">
      <alignment horizontal="center" vertical="center"/>
    </xf>
    <xf numFmtId="3" fontId="29" fillId="0" borderId="0" xfId="1" applyNumberFormat="1" applyFont="1" applyFill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/>
    </xf>
    <xf numFmtId="0" fontId="29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0" fillId="36" borderId="0" xfId="0" applyFill="1" applyBorder="1" applyAlignment="1">
      <alignment horizontal="left"/>
    </xf>
    <xf numFmtId="0" fontId="33" fillId="0" borderId="0" xfId="0" applyFont="1" applyBorder="1" applyAlignment="1"/>
    <xf numFmtId="0" fontId="0" fillId="36" borderId="0" xfId="0" applyFill="1" applyBorder="1" applyAlignment="1">
      <alignment horizontal="center"/>
    </xf>
    <xf numFmtId="4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9" fillId="36" borderId="0" xfId="0" applyFont="1" applyFill="1" applyBorder="1" applyAlignment="1">
      <alignment horizontal="center"/>
    </xf>
    <xf numFmtId="3" fontId="29" fillId="36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6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0" fillId="0" borderId="0" xfId="0" applyNumberFormat="1" applyFill="1"/>
    <xf numFmtId="166" fontId="2" fillId="0" borderId="0" xfId="0" applyNumberFormat="1" applyFont="1" applyFill="1"/>
    <xf numFmtId="0" fontId="0" fillId="0" borderId="0" xfId="0" applyFont="1" applyFill="1" applyAlignment="1">
      <alignment horizontal="center"/>
    </xf>
    <xf numFmtId="0" fontId="26" fillId="35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37" borderId="0" xfId="0" applyFont="1" applyFill="1" applyAlignment="1">
      <alignment horizontal="center"/>
    </xf>
    <xf numFmtId="171" fontId="0" fillId="0" borderId="0" xfId="0" applyNumberFormat="1" applyAlignment="1">
      <alignment horizontal="center"/>
    </xf>
    <xf numFmtId="171" fontId="0" fillId="0" borderId="0" xfId="0" applyNumberFormat="1" applyFill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2" fillId="36" borderId="45" xfId="0" applyFont="1" applyFill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3" fontId="29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3" fontId="29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0" fillId="0" borderId="0" xfId="0" applyBorder="1" applyAlignment="1">
      <alignment horizontal="center"/>
    </xf>
    <xf numFmtId="0" fontId="0" fillId="0" borderId="42" xfId="0" applyBorder="1" applyAlignment="1">
      <alignment horizontal="center"/>
    </xf>
    <xf numFmtId="171" fontId="35" fillId="0" borderId="0" xfId="0" applyNumberFormat="1" applyFont="1" applyFill="1" applyBorder="1" applyAlignment="1">
      <alignment horizontal="center" vertical="center"/>
    </xf>
    <xf numFmtId="171" fontId="35" fillId="0" borderId="42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42" xfId="0" applyFont="1" applyFill="1" applyBorder="1" applyAlignment="1">
      <alignment horizontal="center" vertical="center"/>
    </xf>
    <xf numFmtId="166" fontId="35" fillId="0" borderId="0" xfId="1" applyNumberFormat="1" applyFont="1" applyFill="1" applyBorder="1" applyAlignment="1">
      <alignment horizontal="center" vertical="center"/>
    </xf>
    <xf numFmtId="166" fontId="35" fillId="0" borderId="42" xfId="1" applyNumberFormat="1" applyFont="1" applyFill="1" applyBorder="1" applyAlignment="1">
      <alignment horizontal="center" vertical="center"/>
    </xf>
    <xf numFmtId="166" fontId="35" fillId="0" borderId="0" xfId="0" applyNumberFormat="1" applyFont="1" applyFill="1" applyBorder="1" applyAlignment="1">
      <alignment horizontal="center" vertical="center"/>
    </xf>
    <xf numFmtId="166" fontId="35" fillId="0" borderId="42" xfId="0" applyNumberFormat="1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14" fontId="27" fillId="35" borderId="0" xfId="0" applyNumberFormat="1" applyFont="1" applyFill="1" applyBorder="1" applyAlignment="1">
      <alignment horizontal="center" vertical="center"/>
    </xf>
    <xf numFmtId="0" fontId="27" fillId="35" borderId="0" xfId="0" applyNumberFormat="1" applyFont="1" applyFill="1" applyBorder="1" applyAlignment="1">
      <alignment horizontal="center" vertical="center"/>
    </xf>
    <xf numFmtId="0" fontId="28" fillId="35" borderId="0" xfId="0" applyFont="1" applyFill="1" applyBorder="1" applyAlignment="1">
      <alignment horizontal="center" vertical="center"/>
    </xf>
    <xf numFmtId="0" fontId="38" fillId="0" borderId="0" xfId="0" applyFont="1" applyBorder="1" applyAlignment="1">
      <alignment horizontal="center"/>
    </xf>
    <xf numFmtId="0" fontId="25" fillId="35" borderId="0" xfId="0" applyFont="1" applyFill="1" applyBorder="1" applyAlignment="1">
      <alignment horizontal="center" vertical="center"/>
    </xf>
    <xf numFmtId="0" fontId="0" fillId="36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4" fillId="0" borderId="0" xfId="0" applyFont="1" applyFill="1" applyBorder="1" applyAlignment="1">
      <alignment horizontal="center" vertical="center"/>
    </xf>
    <xf numFmtId="0" fontId="34" fillId="0" borderId="42" xfId="0" applyFont="1" applyFill="1" applyBorder="1" applyAlignment="1">
      <alignment horizontal="center" vertical="center"/>
    </xf>
  </cellXfs>
  <cellStyles count="507">
    <cellStyle name="20% - Accent1" xfId="154"/>
    <cellStyle name="20% - Accent2" xfId="155"/>
    <cellStyle name="20% - Accent3" xfId="156"/>
    <cellStyle name="20% - Accent4" xfId="157"/>
    <cellStyle name="20% - Accent5" xfId="158"/>
    <cellStyle name="20% - Accent6" xfId="159"/>
    <cellStyle name="40% - Accent1" xfId="160"/>
    <cellStyle name="40% - Accent2" xfId="161"/>
    <cellStyle name="40% - Accent3" xfId="162"/>
    <cellStyle name="40% - Accent4" xfId="163"/>
    <cellStyle name="40% - Accent5" xfId="164"/>
    <cellStyle name="40% - Accent6" xfId="165"/>
    <cellStyle name="60% - Accent1" xfId="166"/>
    <cellStyle name="60% - Accent2" xfId="167"/>
    <cellStyle name="60% - Accent3" xfId="168"/>
    <cellStyle name="60% - Accent4" xfId="169"/>
    <cellStyle name="60% - Accent5" xfId="170"/>
    <cellStyle name="60% - Accent6" xfId="171"/>
    <cellStyle name="Accent1" xfId="96"/>
    <cellStyle name="Accent1 - 20%" xfId="97"/>
    <cellStyle name="Accent1 - 40%" xfId="98"/>
    <cellStyle name="Accent1 - 60%" xfId="99"/>
    <cellStyle name="Accent2" xfId="100"/>
    <cellStyle name="Accent2 - 20%" xfId="101"/>
    <cellStyle name="Accent2 - 40%" xfId="102"/>
    <cellStyle name="Accent2 - 60%" xfId="103"/>
    <cellStyle name="Accent3" xfId="104"/>
    <cellStyle name="Accent3 - 20%" xfId="105"/>
    <cellStyle name="Accent3 - 40%" xfId="106"/>
    <cellStyle name="Accent3 - 60%" xfId="107"/>
    <cellStyle name="Accent4" xfId="108"/>
    <cellStyle name="Accent4 - 20%" xfId="109"/>
    <cellStyle name="Accent4 - 40%" xfId="110"/>
    <cellStyle name="Accent4 - 60%" xfId="111"/>
    <cellStyle name="Accent5" xfId="112"/>
    <cellStyle name="Accent5 - 20%" xfId="113"/>
    <cellStyle name="Accent5 - 40%" xfId="114"/>
    <cellStyle name="Accent5 - 60%" xfId="115"/>
    <cellStyle name="Accent6" xfId="116"/>
    <cellStyle name="Accent6 - 20%" xfId="117"/>
    <cellStyle name="Accent6 - 40%" xfId="118"/>
    <cellStyle name="Accent6 - 60%" xfId="119"/>
    <cellStyle name="Adjustable" xfId="120"/>
    <cellStyle name="Bad" xfId="121"/>
    <cellStyle name="Best" xfId="122"/>
    <cellStyle name="Calculation" xfId="123"/>
    <cellStyle name="Calculation 2" xfId="466"/>
    <cellStyle name="Calculation 3" xfId="478"/>
    <cellStyle name="Calculation 4" xfId="496"/>
    <cellStyle name="Calculation 5" xfId="484"/>
    <cellStyle name="Calculation 6" xfId="502"/>
    <cellStyle name="Calculation 7" xfId="464"/>
    <cellStyle name="Calculation 8" xfId="489"/>
    <cellStyle name="Check Cell" xfId="124"/>
    <cellStyle name="Emphasis 1" xfId="125"/>
    <cellStyle name="Emphasis 2" xfId="126"/>
    <cellStyle name="Emphasis 3" xfId="127"/>
    <cellStyle name="Estilo 1" xfId="39"/>
    <cellStyle name="Euro" xfId="40"/>
    <cellStyle name="Euro 2" xfId="172"/>
    <cellStyle name="Explanatory Text" xfId="173"/>
    <cellStyle name="Fração" xfId="41"/>
    <cellStyle name="Fração 2" xfId="174"/>
    <cellStyle name="Fração 2 2" xfId="475"/>
    <cellStyle name="Fração 2 3" xfId="471"/>
    <cellStyle name="Fração 2 4" xfId="497"/>
    <cellStyle name="Fração 2 5" xfId="474"/>
    <cellStyle name="Fração 2 6" xfId="477"/>
    <cellStyle name="Fração2" xfId="42"/>
    <cellStyle name="Fração2 2" xfId="175"/>
    <cellStyle name="Fração2 2 2" xfId="476"/>
    <cellStyle name="Fração2 2 3" xfId="483"/>
    <cellStyle name="Fração2 2 4" xfId="492"/>
    <cellStyle name="Fração2 2 5" xfId="504"/>
    <cellStyle name="Fração2 2 6" xfId="465"/>
    <cellStyle name="Good" xfId="128"/>
    <cellStyle name="Grey" xfId="43"/>
    <cellStyle name="Heading 1" xfId="129"/>
    <cellStyle name="Heading 2" xfId="130"/>
    <cellStyle name="Heading 3" xfId="131"/>
    <cellStyle name="Heading 4" xfId="132"/>
    <cellStyle name="Input" xfId="133"/>
    <cellStyle name="Input [yellow]" xfId="44"/>
    <cellStyle name="Input 2" xfId="467"/>
    <cellStyle name="Input 3" xfId="499"/>
    <cellStyle name="Input 4" xfId="479"/>
    <cellStyle name="Input 5" xfId="495"/>
    <cellStyle name="Input 6" xfId="501"/>
    <cellStyle name="Input 7" xfId="500"/>
    <cellStyle name="Input 8" xfId="485"/>
    <cellStyle name="Input 9" xfId="488"/>
    <cellStyle name="la22" xfId="134"/>
    <cellStyle name="la22 2" xfId="468"/>
    <cellStyle name="la22 3" xfId="480"/>
    <cellStyle name="la22 4" xfId="494"/>
    <cellStyle name="la22 5" xfId="486"/>
    <cellStyle name="la22 6" xfId="487"/>
    <cellStyle name="Linked Cell" xfId="135"/>
    <cellStyle name="Moeda" xfId="506" builtinId="4"/>
    <cellStyle name="Moeda 2" xfId="45"/>
    <cellStyle name="Moeda 2 2" xfId="46"/>
    <cellStyle name="Moeda 2 2 2" xfId="176"/>
    <cellStyle name="Moeda 2 3" xfId="177"/>
    <cellStyle name="Neutral" xfId="136"/>
    <cellStyle name="Normal" xfId="0" builtinId="0"/>
    <cellStyle name="Normal - Style1" xfId="47"/>
    <cellStyle name="Normal 10" xfId="48"/>
    <cellStyle name="Normal 10 2" xfId="49"/>
    <cellStyle name="Normal 10 2 2" xfId="178"/>
    <cellStyle name="Normal 10 3" xfId="179"/>
    <cellStyle name="Normal 10 3 2" xfId="180"/>
    <cellStyle name="Normal 10 4" xfId="181"/>
    <cellStyle name="Normal 100" xfId="182"/>
    <cellStyle name="Normal 100 2" xfId="183"/>
    <cellStyle name="Normal 101" xfId="184"/>
    <cellStyle name="Normal 101 2" xfId="185"/>
    <cellStyle name="Normal 102" xfId="186"/>
    <cellStyle name="Normal 102 2" xfId="187"/>
    <cellStyle name="Normal 103" xfId="188"/>
    <cellStyle name="Normal 103 2" xfId="189"/>
    <cellStyle name="Normal 104" xfId="190"/>
    <cellStyle name="Normal 104 2" xfId="191"/>
    <cellStyle name="Normal 105" xfId="192"/>
    <cellStyle name="Normal 106" xfId="193"/>
    <cellStyle name="Normal 107" xfId="194"/>
    <cellStyle name="Normal 108" xfId="195"/>
    <cellStyle name="Normal 109" xfId="196"/>
    <cellStyle name="Normal 11" xfId="4"/>
    <cellStyle name="Normal 11 2" xfId="197"/>
    <cellStyle name="Normal 11 2 2" xfId="198"/>
    <cellStyle name="Normal 11 3" xfId="199"/>
    <cellStyle name="Normal 110" xfId="200"/>
    <cellStyle name="Normal 111" xfId="201"/>
    <cellStyle name="Normal 112" xfId="202"/>
    <cellStyle name="Normal 113" xfId="203"/>
    <cellStyle name="Normal 114" xfId="204"/>
    <cellStyle name="Normal 115" xfId="205"/>
    <cellStyle name="Normal 116" xfId="206"/>
    <cellStyle name="Normal 117" xfId="207"/>
    <cellStyle name="Normal 118" xfId="208"/>
    <cellStyle name="Normal 119" xfId="209"/>
    <cellStyle name="Normal 12" xfId="5"/>
    <cellStyle name="Normal 12 2" xfId="210"/>
    <cellStyle name="Normal 12 2 2" xfId="211"/>
    <cellStyle name="Normal 12 3" xfId="212"/>
    <cellStyle name="Normal 120" xfId="213"/>
    <cellStyle name="Normal 121" xfId="214"/>
    <cellStyle name="Normal 122" xfId="215"/>
    <cellStyle name="Normal 123" xfId="216"/>
    <cellStyle name="Normal 124" xfId="217"/>
    <cellStyle name="Normal 125" xfId="218"/>
    <cellStyle name="Normal 126" xfId="219"/>
    <cellStyle name="Normal 127" xfId="220"/>
    <cellStyle name="Normal 128" xfId="221"/>
    <cellStyle name="Normal 129" xfId="222"/>
    <cellStyle name="Normal 13" xfId="50"/>
    <cellStyle name="Normal 13 2" xfId="51"/>
    <cellStyle name="Normal 13 2 2" xfId="223"/>
    <cellStyle name="Normal 13 3" xfId="224"/>
    <cellStyle name="Normal 130" xfId="225"/>
    <cellStyle name="Normal 130 2" xfId="226"/>
    <cellStyle name="Normal 131" xfId="227"/>
    <cellStyle name="Normal 132" xfId="228"/>
    <cellStyle name="Normal 133" xfId="229"/>
    <cellStyle name="Normal 134" xfId="230"/>
    <cellStyle name="Normal 135" xfId="231"/>
    <cellStyle name="Normal 136" xfId="232"/>
    <cellStyle name="Normal 137" xfId="233"/>
    <cellStyle name="Normal 138" xfId="234"/>
    <cellStyle name="Normal 139" xfId="235"/>
    <cellStyle name="Normal 14" xfId="6"/>
    <cellStyle name="Normal 14 2" xfId="236"/>
    <cellStyle name="Normal 14 2 2" xfId="237"/>
    <cellStyle name="Normal 14 3" xfId="238"/>
    <cellStyle name="Normal 140" xfId="239"/>
    <cellStyle name="Normal 141" xfId="240"/>
    <cellStyle name="Normal 142" xfId="241"/>
    <cellStyle name="Normal 143" xfId="242"/>
    <cellStyle name="Normal 144" xfId="243"/>
    <cellStyle name="Normal 145" xfId="244"/>
    <cellStyle name="Normal 15" xfId="52"/>
    <cellStyle name="Normal 15 2" xfId="53"/>
    <cellStyle name="Normal 15 2 2" xfId="245"/>
    <cellStyle name="Normal 15 3" xfId="246"/>
    <cellStyle name="Normal 156" xfId="247"/>
    <cellStyle name="Normal 156 2" xfId="248"/>
    <cellStyle name="Normal 158" xfId="249"/>
    <cellStyle name="Normal 158 2" xfId="250"/>
    <cellStyle name="Normal 159" xfId="251"/>
    <cellStyle name="Normal 159 2" xfId="252"/>
    <cellStyle name="Normal 16" xfId="54"/>
    <cellStyle name="Normal 16 2" xfId="55"/>
    <cellStyle name="Normal 16 2 2" xfId="253"/>
    <cellStyle name="Normal 16 3" xfId="254"/>
    <cellStyle name="Normal 165" xfId="255"/>
    <cellStyle name="Normal 165 2" xfId="256"/>
    <cellStyle name="Normal 17" xfId="56"/>
    <cellStyle name="Normal 17 2" xfId="57"/>
    <cellStyle name="Normal 17 2 2" xfId="257"/>
    <cellStyle name="Normal 17 3" xfId="258"/>
    <cellStyle name="Normal 18" xfId="58"/>
    <cellStyle name="Normal 18 2" xfId="259"/>
    <cellStyle name="Normal 18 2 2" xfId="260"/>
    <cellStyle name="Normal 18 3" xfId="261"/>
    <cellStyle name="Normal 182" xfId="262"/>
    <cellStyle name="Normal 182 2" xfId="263"/>
    <cellStyle name="Normal 19" xfId="148"/>
    <cellStyle name="Normal 19 2" xfId="264"/>
    <cellStyle name="Normal 19 2 2" xfId="265"/>
    <cellStyle name="Normal 19 3" xfId="266"/>
    <cellStyle name="Normal 2" xfId="2"/>
    <cellStyle name="Normal 2 2" xfId="7"/>
    <cellStyle name="Normal 2 2 2" xfId="59"/>
    <cellStyle name="Normal 2 2 2 2" xfId="60"/>
    <cellStyle name="Normal 2 2 2 3" xfId="61"/>
    <cellStyle name="Normal 2 2 3" xfId="62"/>
    <cellStyle name="Normal 2 3" xfId="8"/>
    <cellStyle name="Normal 2 4" xfId="63"/>
    <cellStyle name="Normal 2 5" xfId="64"/>
    <cellStyle name="Normal 2 6" xfId="65"/>
    <cellStyle name="Normal 2_09 - Disponibilidade de Vagões Set.09" xfId="267"/>
    <cellStyle name="Normal 20" xfId="149"/>
    <cellStyle name="Normal 20 2" xfId="268"/>
    <cellStyle name="Normal 20 2 2" xfId="269"/>
    <cellStyle name="Normal 20 3" xfId="270"/>
    <cellStyle name="Normal 209" xfId="271"/>
    <cellStyle name="Normal 209 2" xfId="272"/>
    <cellStyle name="Normal 21" xfId="9"/>
    <cellStyle name="Normal 21 2" xfId="273"/>
    <cellStyle name="Normal 21 2 2" xfId="274"/>
    <cellStyle name="Normal 21 3" xfId="275"/>
    <cellStyle name="Normal 22" xfId="66"/>
    <cellStyle name="Normal 22 2" xfId="276"/>
    <cellStyle name="Normal 22 2 2" xfId="277"/>
    <cellStyle name="Normal 22 3" xfId="278"/>
    <cellStyle name="Normal 220" xfId="279"/>
    <cellStyle name="Normal 220 2" xfId="280"/>
    <cellStyle name="Normal 222" xfId="281"/>
    <cellStyle name="Normal 222 2" xfId="282"/>
    <cellStyle name="Normal 224" xfId="283"/>
    <cellStyle name="Normal 224 2" xfId="284"/>
    <cellStyle name="Normal 23" xfId="67"/>
    <cellStyle name="Normal 23 2" xfId="285"/>
    <cellStyle name="Normal 23 2 2" xfId="286"/>
    <cellStyle name="Normal 23 3" xfId="287"/>
    <cellStyle name="Normal 233" xfId="288"/>
    <cellStyle name="Normal 233 2" xfId="289"/>
    <cellStyle name="Normal 234" xfId="290"/>
    <cellStyle name="Normal 234 2" xfId="291"/>
    <cellStyle name="Normal 24" xfId="68"/>
    <cellStyle name="Normal 24 2" xfId="292"/>
    <cellStyle name="Normal 24 2 2" xfId="293"/>
    <cellStyle name="Normal 24 3" xfId="294"/>
    <cellStyle name="Normal 246" xfId="295"/>
    <cellStyle name="Normal 246 2" xfId="296"/>
    <cellStyle name="Normal 249" xfId="297"/>
    <cellStyle name="Normal 249 2" xfId="298"/>
    <cellStyle name="Normal 25" xfId="150"/>
    <cellStyle name="Normal 25 2" xfId="299"/>
    <cellStyle name="Normal 250" xfId="300"/>
    <cellStyle name="Normal 250 2" xfId="301"/>
    <cellStyle name="Normal 252" xfId="302"/>
    <cellStyle name="Normal 252 2" xfId="303"/>
    <cellStyle name="Normal 253" xfId="304"/>
    <cellStyle name="Normal 253 2" xfId="305"/>
    <cellStyle name="Normal 254" xfId="306"/>
    <cellStyle name="Normal 254 2" xfId="307"/>
    <cellStyle name="Normal 255" xfId="308"/>
    <cellStyle name="Normal 255 2" xfId="309"/>
    <cellStyle name="Normal 26" xfId="151"/>
    <cellStyle name="Normal 26 2" xfId="310"/>
    <cellStyle name="Normal 27" xfId="152"/>
    <cellStyle name="Normal 27 2" xfId="311"/>
    <cellStyle name="Normal 28" xfId="153"/>
    <cellStyle name="Normal 28 2" xfId="312"/>
    <cellStyle name="Normal 29" xfId="10"/>
    <cellStyle name="Normal 29 2" xfId="313"/>
    <cellStyle name="Normal 3" xfId="3"/>
    <cellStyle name="Normal 3 2" xfId="11"/>
    <cellStyle name="Normal 3 2 2" xfId="314"/>
    <cellStyle name="Normal 3 3" xfId="12"/>
    <cellStyle name="Normal 3 4" xfId="315"/>
    <cellStyle name="Normal 3_Simulação locos vs 15-01-11 - orçamento - 2003" xfId="69"/>
    <cellStyle name="Normal 30" xfId="13"/>
    <cellStyle name="Normal 30 2" xfId="316"/>
    <cellStyle name="Normal 31" xfId="14"/>
    <cellStyle name="Normal 31 2" xfId="317"/>
    <cellStyle name="Normal 32" xfId="15"/>
    <cellStyle name="Normal 32 2" xfId="318"/>
    <cellStyle name="Normal 33" xfId="319"/>
    <cellStyle name="Normal 33 2" xfId="320"/>
    <cellStyle name="Normal 34" xfId="16"/>
    <cellStyle name="Normal 34 2" xfId="321"/>
    <cellStyle name="Normal 35" xfId="17"/>
    <cellStyle name="Normal 35 2" xfId="322"/>
    <cellStyle name="Normal 36" xfId="323"/>
    <cellStyle name="Normal 36 2" xfId="324"/>
    <cellStyle name="Normal 37" xfId="325"/>
    <cellStyle name="Normal 37 2" xfId="326"/>
    <cellStyle name="Normal 38" xfId="327"/>
    <cellStyle name="Normal 38 2" xfId="328"/>
    <cellStyle name="Normal 39" xfId="329"/>
    <cellStyle name="Normal 39 2" xfId="330"/>
    <cellStyle name="Normal 4" xfId="70"/>
    <cellStyle name="Normal 4 2" xfId="331"/>
    <cellStyle name="Normal 4 2 2" xfId="332"/>
    <cellStyle name="Normal 4 3" xfId="333"/>
    <cellStyle name="Normal 40" xfId="334"/>
    <cellStyle name="Normal 40 2" xfId="335"/>
    <cellStyle name="Normal 41" xfId="336"/>
    <cellStyle name="Normal 41 2" xfId="337"/>
    <cellStyle name="Normal 42" xfId="338"/>
    <cellStyle name="Normal 42 2" xfId="339"/>
    <cellStyle name="Normal 43" xfId="340"/>
    <cellStyle name="Normal 43 2" xfId="341"/>
    <cellStyle name="Normal 44" xfId="18"/>
    <cellStyle name="Normal 44 2" xfId="342"/>
    <cellStyle name="Normal 45" xfId="19"/>
    <cellStyle name="Normal 45 2" xfId="343"/>
    <cellStyle name="Normal 46" xfId="20"/>
    <cellStyle name="Normal 46 2" xfId="344"/>
    <cellStyle name="Normal 47" xfId="21"/>
    <cellStyle name="Normal 47 2" xfId="345"/>
    <cellStyle name="Normal 48" xfId="346"/>
    <cellStyle name="Normal 48 2" xfId="347"/>
    <cellStyle name="Normal 49" xfId="22"/>
    <cellStyle name="Normal 49 2" xfId="348"/>
    <cellStyle name="Normal 5" xfId="71"/>
    <cellStyle name="Normal 5 2" xfId="349"/>
    <cellStyle name="Normal 5 2 2" xfId="350"/>
    <cellStyle name="Normal 5 3" xfId="351"/>
    <cellStyle name="Normal 50" xfId="23"/>
    <cellStyle name="Normal 50 2" xfId="352"/>
    <cellStyle name="Normal 51" xfId="24"/>
    <cellStyle name="Normal 51 2" xfId="353"/>
    <cellStyle name="Normal 52" xfId="25"/>
    <cellStyle name="Normal 52 2" xfId="354"/>
    <cellStyle name="Normal 53" xfId="26"/>
    <cellStyle name="Normal 53 2" xfId="355"/>
    <cellStyle name="Normal 54" xfId="27"/>
    <cellStyle name="Normal 54 2" xfId="356"/>
    <cellStyle name="Normal 55" xfId="28"/>
    <cellStyle name="Normal 55 2" xfId="357"/>
    <cellStyle name="Normal 56" xfId="358"/>
    <cellStyle name="Normal 56 2" xfId="359"/>
    <cellStyle name="Normal 57" xfId="360"/>
    <cellStyle name="Normal 57 2" xfId="361"/>
    <cellStyle name="Normal 58" xfId="362"/>
    <cellStyle name="Normal 58 2" xfId="363"/>
    <cellStyle name="Normal 59" xfId="364"/>
    <cellStyle name="Normal 59 2" xfId="365"/>
    <cellStyle name="Normal 6" xfId="72"/>
    <cellStyle name="Normal 6 2" xfId="73"/>
    <cellStyle name="Normal 6 2 2" xfId="366"/>
    <cellStyle name="Normal 6 3" xfId="367"/>
    <cellStyle name="Normal 60" xfId="368"/>
    <cellStyle name="Normal 60 2" xfId="369"/>
    <cellStyle name="Normal 61" xfId="370"/>
    <cellStyle name="Normal 61 2" xfId="371"/>
    <cellStyle name="Normal 62" xfId="372"/>
    <cellStyle name="Normal 62 2" xfId="373"/>
    <cellStyle name="Normal 63" xfId="374"/>
    <cellStyle name="Normal 63 2" xfId="375"/>
    <cellStyle name="Normal 64" xfId="29"/>
    <cellStyle name="Normal 64 2" xfId="376"/>
    <cellStyle name="Normal 65" xfId="377"/>
    <cellStyle name="Normal 65 2" xfId="378"/>
    <cellStyle name="Normal 66" xfId="379"/>
    <cellStyle name="Normal 66 2" xfId="380"/>
    <cellStyle name="Normal 67" xfId="30"/>
    <cellStyle name="Normal 67 2" xfId="381"/>
    <cellStyle name="Normal 68" xfId="382"/>
    <cellStyle name="Normal 68 2" xfId="383"/>
    <cellStyle name="Normal 69" xfId="384"/>
    <cellStyle name="Normal 69 2" xfId="385"/>
    <cellStyle name="Normal 7" xfId="31"/>
    <cellStyle name="Normal 7 2" xfId="386"/>
    <cellStyle name="Normal 7 2 2" xfId="387"/>
    <cellStyle name="Normal 7 3" xfId="388"/>
    <cellStyle name="Normal 70" xfId="389"/>
    <cellStyle name="Normal 70 2" xfId="390"/>
    <cellStyle name="Normal 71" xfId="391"/>
    <cellStyle name="Normal 71 2" xfId="392"/>
    <cellStyle name="Normal 72" xfId="393"/>
    <cellStyle name="Normal 72 2" xfId="394"/>
    <cellStyle name="Normal 73" xfId="395"/>
    <cellStyle name="Normal 73 2" xfId="396"/>
    <cellStyle name="Normal 74" xfId="32"/>
    <cellStyle name="Normal 74 2" xfId="397"/>
    <cellStyle name="Normal 75" xfId="33"/>
    <cellStyle name="Normal 75 2" xfId="398"/>
    <cellStyle name="Normal 76" xfId="34"/>
    <cellStyle name="Normal 76 2" xfId="399"/>
    <cellStyle name="Normal 77" xfId="35"/>
    <cellStyle name="Normal 77 2" xfId="400"/>
    <cellStyle name="Normal 78" xfId="36"/>
    <cellStyle name="Normal 78 2" xfId="401"/>
    <cellStyle name="Normal 79" xfId="402"/>
    <cellStyle name="Normal 79 2" xfId="403"/>
    <cellStyle name="Normal 8" xfId="74"/>
    <cellStyle name="Normal 8 2" xfId="75"/>
    <cellStyle name="Normal 8 2 2" xfId="404"/>
    <cellStyle name="Normal 8 3" xfId="405"/>
    <cellStyle name="Normal 80" xfId="406"/>
    <cellStyle name="Normal 80 2" xfId="407"/>
    <cellStyle name="Normal 81" xfId="408"/>
    <cellStyle name="Normal 81 2" xfId="409"/>
    <cellStyle name="Normal 82" xfId="410"/>
    <cellStyle name="Normal 82 2" xfId="411"/>
    <cellStyle name="Normal 83" xfId="412"/>
    <cellStyle name="Normal 83 2" xfId="413"/>
    <cellStyle name="Normal 84" xfId="414"/>
    <cellStyle name="Normal 84 2" xfId="415"/>
    <cellStyle name="Normal 85" xfId="416"/>
    <cellStyle name="Normal 85 2" xfId="417"/>
    <cellStyle name="Normal 86" xfId="418"/>
    <cellStyle name="Normal 86 2" xfId="419"/>
    <cellStyle name="Normal 87" xfId="420"/>
    <cellStyle name="Normal 87 2" xfId="421"/>
    <cellStyle name="Normal 88" xfId="422"/>
    <cellStyle name="Normal 88 2" xfId="423"/>
    <cellStyle name="Normal 89" xfId="424"/>
    <cellStyle name="Normal 89 2" xfId="425"/>
    <cellStyle name="Normal 9" xfId="76"/>
    <cellStyle name="Normal 9 2" xfId="426"/>
    <cellStyle name="Normal 9 2 2" xfId="427"/>
    <cellStyle name="Normal 9 3" xfId="428"/>
    <cellStyle name="Normal 90" xfId="429"/>
    <cellStyle name="Normal 90 2" xfId="430"/>
    <cellStyle name="Normal 91" xfId="431"/>
    <cellStyle name="Normal 91 2" xfId="432"/>
    <cellStyle name="Normal 92" xfId="433"/>
    <cellStyle name="Normal 92 2" xfId="434"/>
    <cellStyle name="Normal 93" xfId="435"/>
    <cellStyle name="Normal 94" xfId="436"/>
    <cellStyle name="Normal 94 2" xfId="437"/>
    <cellStyle name="Normal 95" xfId="438"/>
    <cellStyle name="Normal 95 2" xfId="439"/>
    <cellStyle name="Normal 96" xfId="440"/>
    <cellStyle name="Normal 96 2" xfId="441"/>
    <cellStyle name="Normal 97" xfId="442"/>
    <cellStyle name="Normal 97 2" xfId="443"/>
    <cellStyle name="Normal 98" xfId="444"/>
    <cellStyle name="Normal 98 2" xfId="445"/>
    <cellStyle name="Normal 99" xfId="446"/>
    <cellStyle name="Normal 99 2" xfId="447"/>
    <cellStyle name="Note" xfId="137"/>
    <cellStyle name="Note 2" xfId="469"/>
    <cellStyle name="Note 3" xfId="481"/>
    <cellStyle name="Note 4" xfId="493"/>
    <cellStyle name="Note 5" xfId="491"/>
    <cellStyle name="Note 6" xfId="505"/>
    <cellStyle name="Note 7" xfId="472"/>
    <cellStyle name="Output" xfId="138"/>
    <cellStyle name="Output 2" xfId="470"/>
    <cellStyle name="Output 3" xfId="482"/>
    <cellStyle name="Output 4" xfId="503"/>
    <cellStyle name="Output 5" xfId="490"/>
    <cellStyle name="Output 6" xfId="498"/>
    <cellStyle name="Output 7" xfId="473"/>
    <cellStyle name="Percent [2]" xfId="77"/>
    <cellStyle name="Percent [2] 2" xfId="448"/>
    <cellStyle name="Porcentagem" xfId="1" builtinId="5"/>
    <cellStyle name="Porcentagem 2" xfId="78"/>
    <cellStyle name="Porcentagem 2 2" xfId="79"/>
    <cellStyle name="Porcentagem 2 2 2" xfId="449"/>
    <cellStyle name="Porcentagem 2 2 2 2" xfId="450"/>
    <cellStyle name="Porcentagem 2 3" xfId="80"/>
    <cellStyle name="Porcentagem 2 3 2" xfId="451"/>
    <cellStyle name="Porcentagem 2 4" xfId="81"/>
    <cellStyle name="Porcentagem 2 4 2" xfId="452"/>
    <cellStyle name="Porcentagem 2 5" xfId="82"/>
    <cellStyle name="Porcentagem 2 5 2" xfId="83"/>
    <cellStyle name="Porcentagem 2 6" xfId="84"/>
    <cellStyle name="Porcentagem 2 7" xfId="85"/>
    <cellStyle name="Porcentagem 3" xfId="86"/>
    <cellStyle name="Porcentagem 3 2" xfId="453"/>
    <cellStyle name="Porcentagem 4" xfId="37"/>
    <cellStyle name="Porcentagem 4 2" xfId="454"/>
    <cellStyle name="Porcentagem 5" xfId="87"/>
    <cellStyle name="Porcentagem 5 2" xfId="455"/>
    <cellStyle name="Porcentagem 6" xfId="88"/>
    <cellStyle name="Porcentagem 6 2" xfId="456"/>
    <cellStyle name="Porcentagem 7" xfId="457"/>
    <cellStyle name="PSChar" xfId="139"/>
    <cellStyle name="PSDate" xfId="140"/>
    <cellStyle name="PSDec" xfId="141"/>
    <cellStyle name="PSHeading" xfId="142"/>
    <cellStyle name="PSInt" xfId="143"/>
    <cellStyle name="PSSpacer" xfId="144"/>
    <cellStyle name="Separador de milhares 2" xfId="38"/>
    <cellStyle name="Separador de milhares 2 2" xfId="89"/>
    <cellStyle name="Separador de milhares 2 2 2" xfId="458"/>
    <cellStyle name="Separador de milhares 2 3" xfId="90"/>
    <cellStyle name="Separador de milhares 3" xfId="91"/>
    <cellStyle name="Separador de milhares 3 2" xfId="459"/>
    <cellStyle name="Separador de milhares 4" xfId="92"/>
    <cellStyle name="Separador de milhares 4 2" xfId="460"/>
    <cellStyle name="Separador de milhares 5" xfId="93"/>
    <cellStyle name="Separador de milhares 5 2" xfId="461"/>
    <cellStyle name="Separador de milhares 6" xfId="94"/>
    <cellStyle name="Separador de milhares 6 2" xfId="462"/>
    <cellStyle name="Separador de milhares 7" xfId="95"/>
    <cellStyle name="Sheet Title" xfId="145"/>
    <cellStyle name="Standard_NEGS" xfId="146"/>
    <cellStyle name="Title" xfId="463"/>
    <cellStyle name="Warning Text" xfId="147"/>
  </cellStyles>
  <dxfs count="11"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pt-BR" sz="1100"/>
              <a:t>Tempo</a:t>
            </a:r>
            <a:r>
              <a:rPr lang="pt-BR" sz="1100" baseline="0"/>
              <a:t> Gasto </a:t>
            </a:r>
          </a:p>
          <a:p>
            <a:pPr>
              <a:defRPr sz="1100"/>
            </a:pPr>
            <a:r>
              <a:rPr lang="pt-BR" sz="1100" baseline="0"/>
              <a:t>Tipo de manutenção</a:t>
            </a:r>
            <a:endParaRPr lang="pt-BR" sz="1100"/>
          </a:p>
        </c:rich>
      </c:tx>
      <c:layout>
        <c:manualLayout>
          <c:xMode val="edge"/>
          <c:yMode val="edge"/>
          <c:x val="0.1855247794186237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04046893528874"/>
          <c:y val="0.18766408037379431"/>
          <c:w val="0.7470268531179266"/>
          <c:h val="0.7020163186156847"/>
        </c:manualLayout>
      </c:layout>
      <c:pieChart>
        <c:varyColors val="1"/>
        <c:ser>
          <c:idx val="0"/>
          <c:order val="0"/>
          <c:tx>
            <c:strRef>
              <c:f>RESUMO!$E$8</c:f>
              <c:strCache>
                <c:ptCount val="1"/>
                <c:pt idx="0">
                  <c:v>Tipo</c:v>
                </c:pt>
              </c:strCache>
            </c:strRef>
          </c:tx>
          <c:explosion val="25"/>
          <c:dPt>
            <c:idx val="0"/>
            <c:bubble3D val="0"/>
            <c:explosion val="0"/>
            <c:spPr>
              <a:solidFill>
                <a:schemeClr val="bg1">
                  <a:lumMod val="75000"/>
                </a:schemeClr>
              </a:solidFill>
            </c:spPr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</c:spPr>
          </c:dPt>
          <c:dLbls>
            <c:numFmt formatCode="0.0%" sourceLinked="0"/>
            <c:txPr>
              <a:bodyPr/>
              <a:lstStyle/>
              <a:p>
                <a:pPr>
                  <a:defRPr b="1"/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RESUMO!$E$9:$E$10</c:f>
              <c:strCache>
                <c:ptCount val="2"/>
                <c:pt idx="0">
                  <c:v>PREVENTIVA</c:v>
                </c:pt>
                <c:pt idx="1">
                  <c:v>CORRETIVA</c:v>
                </c:pt>
              </c:strCache>
            </c:strRef>
          </c:cat>
          <c:val>
            <c:numRef>
              <c:f>RESUMO!$F$9:$F$10</c:f>
              <c:numCache>
                <c:formatCode>General</c:formatCode>
                <c:ptCount val="2"/>
                <c:pt idx="0">
                  <c:v>732</c:v>
                </c:pt>
                <c:pt idx="1">
                  <c:v>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"/>
          <c:y val="0.91565848386598769"/>
          <c:w val="0.98904514664924525"/>
          <c:h val="8.0450350945950766E-2"/>
        </c:manualLayout>
      </c:layout>
      <c:overlay val="0"/>
      <c:txPr>
        <a:bodyPr/>
        <a:lstStyle/>
        <a:p>
          <a:pPr rtl="0">
            <a:defRPr sz="1000"/>
          </a:pPr>
          <a:endParaRPr lang="pt-BR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tx1">
                    <a:lumMod val="85000"/>
                    <a:lumOff val="15000"/>
                  </a:schemeClr>
                </a:solidFill>
              </a:defRPr>
            </a:pPr>
            <a:r>
              <a:rPr lang="pt-BR" sz="1100">
                <a:solidFill>
                  <a:schemeClr val="tx1">
                    <a:lumMod val="85000"/>
                    <a:lumOff val="15000"/>
                  </a:schemeClr>
                </a:solidFill>
              </a:rPr>
              <a:t>Resultado</a:t>
            </a:r>
            <a:r>
              <a:rPr lang="pt-BR" sz="1100" baseline="0">
                <a:solidFill>
                  <a:schemeClr val="tx1">
                    <a:lumMod val="85000"/>
                    <a:lumOff val="15000"/>
                  </a:schemeClr>
                </a:solidFill>
              </a:rPr>
              <a:t> Mês</a:t>
            </a:r>
            <a:endParaRPr lang="pt-BR" sz="1100">
              <a:solidFill>
                <a:schemeClr val="tx1">
                  <a:lumMod val="85000"/>
                  <a:lumOff val="15000"/>
                </a:schemeClr>
              </a:solidFill>
            </a:endParaRPr>
          </a:p>
        </c:rich>
      </c:tx>
      <c:layout>
        <c:manualLayout>
          <c:xMode val="edge"/>
          <c:yMode val="edge"/>
          <c:x val="0.2799118550838575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15136622848567"/>
          <c:y val="0.11373879989139288"/>
          <c:w val="0.64577177695846477"/>
          <c:h val="0.826101457145444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RESUMO!$B$19</c:f>
              <c:strCache>
                <c:ptCount val="1"/>
                <c:pt idx="0">
                  <c:v>0% Bônus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RESUMO!$B$20</c:f>
              <c:numCache>
                <c:formatCode>0%</c:formatCode>
                <c:ptCount val="1"/>
                <c:pt idx="0">
                  <c:v>0.5</c:v>
                </c:pt>
              </c:numCache>
            </c:numRef>
          </c:val>
        </c:ser>
        <c:ser>
          <c:idx val="1"/>
          <c:order val="1"/>
          <c:tx>
            <c:strRef>
              <c:f>RESUMO!$C$19</c:f>
              <c:strCache>
                <c:ptCount val="1"/>
                <c:pt idx="0">
                  <c:v>60% Bônus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val>
            <c:numRef>
              <c:f>RESUMO!$C$20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</c:ser>
        <c:ser>
          <c:idx val="2"/>
          <c:order val="2"/>
          <c:tx>
            <c:strRef>
              <c:f>RESUMO!$D$19</c:f>
              <c:strCache>
                <c:ptCount val="1"/>
                <c:pt idx="0">
                  <c:v>100% Bônus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val>
            <c:numRef>
              <c:f>RESUMO!$D$20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100"/>
        <c:axId val="120276864"/>
        <c:axId val="120278400"/>
      </c:barChart>
      <c:barChart>
        <c:barDir val="col"/>
        <c:grouping val="clustered"/>
        <c:varyColors val="0"/>
        <c:ser>
          <c:idx val="3"/>
          <c:order val="3"/>
          <c:tx>
            <c:strRef>
              <c:f>RESUMO!$E$19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100"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RESUMO!$E$20</c:f>
              <c:numCache>
                <c:formatCode>0%</c:formatCode>
                <c:ptCount val="1"/>
                <c:pt idx="0">
                  <c:v>0.86167044283701999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20281728"/>
        <c:axId val="120280192"/>
      </c:barChart>
      <c:catAx>
        <c:axId val="120276864"/>
        <c:scaling>
          <c:orientation val="minMax"/>
        </c:scaling>
        <c:delete val="1"/>
        <c:axPos val="b"/>
        <c:majorTickMark val="out"/>
        <c:minorTickMark val="none"/>
        <c:tickLblPos val="none"/>
        <c:crossAx val="120278400"/>
        <c:crosses val="autoZero"/>
        <c:auto val="1"/>
        <c:lblAlgn val="ctr"/>
        <c:lblOffset val="100"/>
        <c:noMultiLvlLbl val="0"/>
      </c:catAx>
      <c:valAx>
        <c:axId val="120278400"/>
        <c:scaling>
          <c:orientation val="minMax"/>
          <c:max val="1"/>
          <c:min val="0"/>
        </c:scaling>
        <c:delete val="0"/>
        <c:axPos val="l"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pt-BR"/>
          </a:p>
        </c:txPr>
        <c:crossAx val="120276864"/>
        <c:crosses val="autoZero"/>
        <c:crossBetween val="between"/>
      </c:valAx>
      <c:valAx>
        <c:axId val="120280192"/>
        <c:scaling>
          <c:orientation val="minMax"/>
          <c:max val="1"/>
          <c:min val="0"/>
        </c:scaling>
        <c:delete val="1"/>
        <c:axPos val="r"/>
        <c:numFmt formatCode="0%" sourceLinked="1"/>
        <c:majorTickMark val="out"/>
        <c:minorTickMark val="none"/>
        <c:tickLblPos val="none"/>
        <c:crossAx val="120281728"/>
        <c:crosses val="max"/>
        <c:crossBetween val="between"/>
      </c:valAx>
      <c:catAx>
        <c:axId val="120281728"/>
        <c:scaling>
          <c:orientation val="minMax"/>
        </c:scaling>
        <c:delete val="1"/>
        <c:axPos val="b"/>
        <c:majorTickMark val="out"/>
        <c:minorTickMark val="none"/>
        <c:tickLblPos val="none"/>
        <c:crossAx val="120280192"/>
        <c:crosses val="autoZero"/>
        <c:auto val="1"/>
        <c:lblAlgn val="ctr"/>
        <c:lblOffset val="100"/>
        <c:noMultiLvlLbl val="0"/>
      </c:cat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pt-BR" sz="1200"/>
              <a:t>Quantidade de Falhas por Máquina e Tipo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RESUMO!$J$3</c:f>
              <c:strCache>
                <c:ptCount val="1"/>
                <c:pt idx="0">
                  <c:v>FALHA 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RESUMO!$I$4:$I$13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RESUMO!$J$4:$J$13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RESUMO!$K$3</c:f>
              <c:strCache>
                <c:ptCount val="1"/>
                <c:pt idx="0">
                  <c:v>FALHA 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RESUMO!$I$4:$I$13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RESUMO!$K$4:$K$13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RESUMO!$L$3</c:f>
              <c:strCache>
                <c:ptCount val="1"/>
                <c:pt idx="0">
                  <c:v>FALHA 3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RESUMO!$I$4:$I$13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RESUMO!$L$4:$L$13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100"/>
        <c:axId val="119932032"/>
        <c:axId val="119933568"/>
      </c:barChart>
      <c:catAx>
        <c:axId val="11993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933568"/>
        <c:crosses val="autoZero"/>
        <c:auto val="1"/>
        <c:lblAlgn val="ctr"/>
        <c:lblOffset val="100"/>
        <c:noMultiLvlLbl val="0"/>
      </c:catAx>
      <c:valAx>
        <c:axId val="119933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9932032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pt-BR" sz="1200"/>
              <a:t>DETALHAMENTO</a:t>
            </a:r>
            <a:r>
              <a:rPr lang="pt-BR" sz="1200" baseline="0"/>
              <a:t> OEE</a:t>
            </a:r>
            <a:endParaRPr lang="pt-BR" sz="1200"/>
          </a:p>
        </c:rich>
      </c:tx>
      <c:layout>
        <c:manualLayout>
          <c:xMode val="edge"/>
          <c:yMode val="edge"/>
          <c:x val="0.4083268310736722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82893841809824E-2"/>
          <c:y val="0.12079215686274512"/>
          <c:w val="0.91717517611183563"/>
          <c:h val="0.58859411764705849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RESUMO!$R$3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txPr>
              <a:bodyPr rot="5400000" vert="horz"/>
              <a:lstStyle/>
              <a:p>
                <a:pPr>
                  <a:defRPr sz="900"/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RESUMO!$R$4:$R$38</c:f>
              <c:numCache>
                <c:formatCode>General</c:formatCode>
                <c:ptCount val="35"/>
                <c:pt idx="31" formatCode="0.0%">
                  <c:v>0.95035668162585263</c:v>
                </c:pt>
                <c:pt idx="32" formatCode="0.0%">
                  <c:v>0.94524405259142552</c:v>
                </c:pt>
                <c:pt idx="33" formatCode="0.0%">
                  <c:v>0.94072580645161319</c:v>
                </c:pt>
                <c:pt idx="34" formatCode="0.0%">
                  <c:v>0.84507186680515789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19975296"/>
        <c:axId val="119977088"/>
      </c:barChart>
      <c:lineChart>
        <c:grouping val="standard"/>
        <c:varyColors val="0"/>
        <c:ser>
          <c:idx val="0"/>
          <c:order val="0"/>
          <c:tx>
            <c:strRef>
              <c:f>RESUMO!$O$3</c:f>
              <c:strCache>
                <c:ptCount val="1"/>
                <c:pt idx="0">
                  <c:v>Performance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RESUMO!$N$4:$N$38</c:f>
              <c:strCache>
                <c:ptCount val="35"/>
                <c:pt idx="0">
                  <c:v>01/01/2014</c:v>
                </c:pt>
                <c:pt idx="1">
                  <c:v>02/01/2014</c:v>
                </c:pt>
                <c:pt idx="2">
                  <c:v>03/01/2014</c:v>
                </c:pt>
                <c:pt idx="3">
                  <c:v>04/01/2014</c:v>
                </c:pt>
                <c:pt idx="4">
                  <c:v>05/01/2014</c:v>
                </c:pt>
                <c:pt idx="5">
                  <c:v>06/01/2014</c:v>
                </c:pt>
                <c:pt idx="6">
                  <c:v>07/01/2014</c:v>
                </c:pt>
                <c:pt idx="7">
                  <c:v>08/01/2014</c:v>
                </c:pt>
                <c:pt idx="8">
                  <c:v>09/01/2014</c:v>
                </c:pt>
                <c:pt idx="9">
                  <c:v>10/01/2014</c:v>
                </c:pt>
                <c:pt idx="10">
                  <c:v>11/01/2014</c:v>
                </c:pt>
                <c:pt idx="11">
                  <c:v>12/01/2014</c:v>
                </c:pt>
                <c:pt idx="12">
                  <c:v>13/01/2014</c:v>
                </c:pt>
                <c:pt idx="13">
                  <c:v>14/01/2014</c:v>
                </c:pt>
                <c:pt idx="14">
                  <c:v>15/01/2014</c:v>
                </c:pt>
                <c:pt idx="15">
                  <c:v>16/01/2014</c:v>
                </c:pt>
                <c:pt idx="16">
                  <c:v>17/01/2014</c:v>
                </c:pt>
                <c:pt idx="17">
                  <c:v>18/01/2014</c:v>
                </c:pt>
                <c:pt idx="18">
                  <c:v>19/01/2014</c:v>
                </c:pt>
                <c:pt idx="19">
                  <c:v>20/01/2014</c:v>
                </c:pt>
                <c:pt idx="20">
                  <c:v>21/01/2014</c:v>
                </c:pt>
                <c:pt idx="21">
                  <c:v>22/01/2014</c:v>
                </c:pt>
                <c:pt idx="22">
                  <c:v>23/01/2014</c:v>
                </c:pt>
                <c:pt idx="23">
                  <c:v>24/01/2014</c:v>
                </c:pt>
                <c:pt idx="24">
                  <c:v>25/01/2014</c:v>
                </c:pt>
                <c:pt idx="25">
                  <c:v>26/01/2014</c:v>
                </c:pt>
                <c:pt idx="26">
                  <c:v>27/01/2014</c:v>
                </c:pt>
                <c:pt idx="27">
                  <c:v>28/01/2014</c:v>
                </c:pt>
                <c:pt idx="28">
                  <c:v>29/01/2014</c:v>
                </c:pt>
                <c:pt idx="29">
                  <c:v>30/01/2014</c:v>
                </c:pt>
                <c:pt idx="30">
                  <c:v>31/01/2014</c:v>
                </c:pt>
                <c:pt idx="31">
                  <c:v>Performance</c:v>
                </c:pt>
                <c:pt idx="32">
                  <c:v>Qualidade</c:v>
                </c:pt>
                <c:pt idx="33">
                  <c:v>Disponibilidade</c:v>
                </c:pt>
                <c:pt idx="34">
                  <c:v>OEE</c:v>
                </c:pt>
              </c:strCache>
            </c:strRef>
          </c:cat>
          <c:val>
            <c:numRef>
              <c:f>RESUMO!$O$4:$O$38</c:f>
              <c:numCache>
                <c:formatCode>0.0%</c:formatCode>
                <c:ptCount val="35"/>
                <c:pt idx="0">
                  <c:v>0.97982062780269064</c:v>
                </c:pt>
                <c:pt idx="1">
                  <c:v>0.93454545454545457</c:v>
                </c:pt>
                <c:pt idx="2">
                  <c:v>0.95128205128205123</c:v>
                </c:pt>
                <c:pt idx="3">
                  <c:v>0.94482758620689655</c:v>
                </c:pt>
                <c:pt idx="4">
                  <c:v>0.8893719806763285</c:v>
                </c:pt>
                <c:pt idx="5">
                  <c:v>0.97179487179487178</c:v>
                </c:pt>
                <c:pt idx="6">
                  <c:v>0.92</c:v>
                </c:pt>
                <c:pt idx="7">
                  <c:v>0.89155555555555555</c:v>
                </c:pt>
                <c:pt idx="8">
                  <c:v>0.91578947368421049</c:v>
                </c:pt>
                <c:pt idx="9">
                  <c:v>0.97423580786026198</c:v>
                </c:pt>
                <c:pt idx="10">
                  <c:v>0.95150214592274673</c:v>
                </c:pt>
                <c:pt idx="11">
                  <c:v>1.0096774193548388</c:v>
                </c:pt>
                <c:pt idx="12">
                  <c:v>0.98</c:v>
                </c:pt>
                <c:pt idx="13">
                  <c:v>0.94883720930232562</c:v>
                </c:pt>
                <c:pt idx="14">
                  <c:v>0.91629955947136565</c:v>
                </c:pt>
                <c:pt idx="15">
                  <c:v>0.91409090909090907</c:v>
                </c:pt>
                <c:pt idx="16">
                  <c:v>0.99306930693069306</c:v>
                </c:pt>
                <c:pt idx="17">
                  <c:v>0.95137614678899085</c:v>
                </c:pt>
                <c:pt idx="18">
                  <c:v>0.92851063829787239</c:v>
                </c:pt>
                <c:pt idx="19">
                  <c:v>1.02</c:v>
                </c:pt>
                <c:pt idx="20">
                  <c:v>0.92</c:v>
                </c:pt>
                <c:pt idx="21">
                  <c:v>0.976605504587156</c:v>
                </c:pt>
                <c:pt idx="22">
                  <c:v>0.94358974358974357</c:v>
                </c:pt>
                <c:pt idx="23">
                  <c:v>0.95803571428571432</c:v>
                </c:pt>
                <c:pt idx="24">
                  <c:v>0.98173076923076918</c:v>
                </c:pt>
                <c:pt idx="25">
                  <c:v>0.9263157894736842</c:v>
                </c:pt>
                <c:pt idx="26">
                  <c:v>0.94313725490196076</c:v>
                </c:pt>
                <c:pt idx="27">
                  <c:v>0.97478260869565214</c:v>
                </c:pt>
                <c:pt idx="28">
                  <c:v>1</c:v>
                </c:pt>
                <c:pt idx="29">
                  <c:v>0.91963470319634699</c:v>
                </c:pt>
                <c:pt idx="30">
                  <c:v>0.93063829787234043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RESUMO!$P$3</c:f>
              <c:strCache>
                <c:ptCount val="1"/>
                <c:pt idx="0">
                  <c:v>Qualidade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RESUMO!$N$4:$N$38</c:f>
              <c:strCache>
                <c:ptCount val="35"/>
                <c:pt idx="0">
                  <c:v>01/01/2014</c:v>
                </c:pt>
                <c:pt idx="1">
                  <c:v>02/01/2014</c:v>
                </c:pt>
                <c:pt idx="2">
                  <c:v>03/01/2014</c:v>
                </c:pt>
                <c:pt idx="3">
                  <c:v>04/01/2014</c:v>
                </c:pt>
                <c:pt idx="4">
                  <c:v>05/01/2014</c:v>
                </c:pt>
                <c:pt idx="5">
                  <c:v>06/01/2014</c:v>
                </c:pt>
                <c:pt idx="6">
                  <c:v>07/01/2014</c:v>
                </c:pt>
                <c:pt idx="7">
                  <c:v>08/01/2014</c:v>
                </c:pt>
                <c:pt idx="8">
                  <c:v>09/01/2014</c:v>
                </c:pt>
                <c:pt idx="9">
                  <c:v>10/01/2014</c:v>
                </c:pt>
                <c:pt idx="10">
                  <c:v>11/01/2014</c:v>
                </c:pt>
                <c:pt idx="11">
                  <c:v>12/01/2014</c:v>
                </c:pt>
                <c:pt idx="12">
                  <c:v>13/01/2014</c:v>
                </c:pt>
                <c:pt idx="13">
                  <c:v>14/01/2014</c:v>
                </c:pt>
                <c:pt idx="14">
                  <c:v>15/01/2014</c:v>
                </c:pt>
                <c:pt idx="15">
                  <c:v>16/01/2014</c:v>
                </c:pt>
                <c:pt idx="16">
                  <c:v>17/01/2014</c:v>
                </c:pt>
                <c:pt idx="17">
                  <c:v>18/01/2014</c:v>
                </c:pt>
                <c:pt idx="18">
                  <c:v>19/01/2014</c:v>
                </c:pt>
                <c:pt idx="19">
                  <c:v>20/01/2014</c:v>
                </c:pt>
                <c:pt idx="20">
                  <c:v>21/01/2014</c:v>
                </c:pt>
                <c:pt idx="21">
                  <c:v>22/01/2014</c:v>
                </c:pt>
                <c:pt idx="22">
                  <c:v>23/01/2014</c:v>
                </c:pt>
                <c:pt idx="23">
                  <c:v>24/01/2014</c:v>
                </c:pt>
                <c:pt idx="24">
                  <c:v>25/01/2014</c:v>
                </c:pt>
                <c:pt idx="25">
                  <c:v>26/01/2014</c:v>
                </c:pt>
                <c:pt idx="26">
                  <c:v>27/01/2014</c:v>
                </c:pt>
                <c:pt idx="27">
                  <c:v>28/01/2014</c:v>
                </c:pt>
                <c:pt idx="28">
                  <c:v>29/01/2014</c:v>
                </c:pt>
                <c:pt idx="29">
                  <c:v>30/01/2014</c:v>
                </c:pt>
                <c:pt idx="30">
                  <c:v>31/01/2014</c:v>
                </c:pt>
                <c:pt idx="31">
                  <c:v>Performance</c:v>
                </c:pt>
                <c:pt idx="32">
                  <c:v>Qualidade</c:v>
                </c:pt>
                <c:pt idx="33">
                  <c:v>Disponibilidade</c:v>
                </c:pt>
                <c:pt idx="34">
                  <c:v>OEE</c:v>
                </c:pt>
              </c:strCache>
            </c:strRef>
          </c:cat>
          <c:val>
            <c:numRef>
              <c:f>RESUMO!$P$4:$P$38</c:f>
              <c:numCache>
                <c:formatCode>0.0%</c:formatCode>
                <c:ptCount val="35"/>
                <c:pt idx="0">
                  <c:v>0.94828375286041189</c:v>
                </c:pt>
                <c:pt idx="1">
                  <c:v>0.92850194552529186</c:v>
                </c:pt>
                <c:pt idx="2">
                  <c:v>0.94474393530997303</c:v>
                </c:pt>
                <c:pt idx="3">
                  <c:v>0.93841240875912413</c:v>
                </c:pt>
                <c:pt idx="4">
                  <c:v>0.95165670831070071</c:v>
                </c:pt>
                <c:pt idx="5">
                  <c:v>0.95118733509234832</c:v>
                </c:pt>
                <c:pt idx="6">
                  <c:v>0.95380434782608692</c:v>
                </c:pt>
                <c:pt idx="7">
                  <c:v>0.94366899302093721</c:v>
                </c:pt>
                <c:pt idx="8">
                  <c:v>0.94731800766283525</c:v>
                </c:pt>
                <c:pt idx="9">
                  <c:v>0.92962796952039439</c:v>
                </c:pt>
                <c:pt idx="10">
                  <c:v>0.94181326116373476</c:v>
                </c:pt>
                <c:pt idx="11">
                  <c:v>0.94431766316750343</c:v>
                </c:pt>
                <c:pt idx="12">
                  <c:v>0.953656462585034</c:v>
                </c:pt>
                <c:pt idx="13">
                  <c:v>0.93284313725490198</c:v>
                </c:pt>
                <c:pt idx="14">
                  <c:v>0.95144230769230764</c:v>
                </c:pt>
                <c:pt idx="15">
                  <c:v>0.94380905022376926</c:v>
                </c:pt>
                <c:pt idx="16">
                  <c:v>0.95214356929212363</c:v>
                </c:pt>
                <c:pt idx="17">
                  <c:v>0.94599807135969138</c:v>
                </c:pt>
                <c:pt idx="18">
                  <c:v>0.93171402383134738</c:v>
                </c:pt>
                <c:pt idx="19">
                  <c:v>0.94199346405228757</c:v>
                </c:pt>
                <c:pt idx="20">
                  <c:v>0.94746376811594202</c:v>
                </c:pt>
                <c:pt idx="21">
                  <c:v>0.95068107092531706</c:v>
                </c:pt>
                <c:pt idx="22">
                  <c:v>0.94338768115942029</c:v>
                </c:pt>
                <c:pt idx="23">
                  <c:v>0.94035414725069899</c:v>
                </c:pt>
                <c:pt idx="24">
                  <c:v>0.94466209598432904</c:v>
                </c:pt>
                <c:pt idx="25">
                  <c:v>0.95738636363636365</c:v>
                </c:pt>
                <c:pt idx="26">
                  <c:v>0.94126819126819128</c:v>
                </c:pt>
                <c:pt idx="27">
                  <c:v>0.94781445138269405</c:v>
                </c:pt>
                <c:pt idx="28">
                  <c:v>0.94291666666666663</c:v>
                </c:pt>
                <c:pt idx="29">
                  <c:v>0.96822244289970205</c:v>
                </c:pt>
                <c:pt idx="30">
                  <c:v>0.94147233653406492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RESUMO!$Q$3</c:f>
              <c:strCache>
                <c:ptCount val="1"/>
                <c:pt idx="0">
                  <c:v>Disponibilidade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strRef>
              <c:f>RESUMO!$N$4:$N$38</c:f>
              <c:strCache>
                <c:ptCount val="35"/>
                <c:pt idx="0">
                  <c:v>01/01/2014</c:v>
                </c:pt>
                <c:pt idx="1">
                  <c:v>02/01/2014</c:v>
                </c:pt>
                <c:pt idx="2">
                  <c:v>03/01/2014</c:v>
                </c:pt>
                <c:pt idx="3">
                  <c:v>04/01/2014</c:v>
                </c:pt>
                <c:pt idx="4">
                  <c:v>05/01/2014</c:v>
                </c:pt>
                <c:pt idx="5">
                  <c:v>06/01/2014</c:v>
                </c:pt>
                <c:pt idx="6">
                  <c:v>07/01/2014</c:v>
                </c:pt>
                <c:pt idx="7">
                  <c:v>08/01/2014</c:v>
                </c:pt>
                <c:pt idx="8">
                  <c:v>09/01/2014</c:v>
                </c:pt>
                <c:pt idx="9">
                  <c:v>10/01/2014</c:v>
                </c:pt>
                <c:pt idx="10">
                  <c:v>11/01/2014</c:v>
                </c:pt>
                <c:pt idx="11">
                  <c:v>12/01/2014</c:v>
                </c:pt>
                <c:pt idx="12">
                  <c:v>13/01/2014</c:v>
                </c:pt>
                <c:pt idx="13">
                  <c:v>14/01/2014</c:v>
                </c:pt>
                <c:pt idx="14">
                  <c:v>15/01/2014</c:v>
                </c:pt>
                <c:pt idx="15">
                  <c:v>16/01/2014</c:v>
                </c:pt>
                <c:pt idx="16">
                  <c:v>17/01/2014</c:v>
                </c:pt>
                <c:pt idx="17">
                  <c:v>18/01/2014</c:v>
                </c:pt>
                <c:pt idx="18">
                  <c:v>19/01/2014</c:v>
                </c:pt>
                <c:pt idx="19">
                  <c:v>20/01/2014</c:v>
                </c:pt>
                <c:pt idx="20">
                  <c:v>21/01/2014</c:v>
                </c:pt>
                <c:pt idx="21">
                  <c:v>22/01/2014</c:v>
                </c:pt>
                <c:pt idx="22">
                  <c:v>23/01/2014</c:v>
                </c:pt>
                <c:pt idx="23">
                  <c:v>24/01/2014</c:v>
                </c:pt>
                <c:pt idx="24">
                  <c:v>25/01/2014</c:v>
                </c:pt>
                <c:pt idx="25">
                  <c:v>26/01/2014</c:v>
                </c:pt>
                <c:pt idx="26">
                  <c:v>27/01/2014</c:v>
                </c:pt>
                <c:pt idx="27">
                  <c:v>28/01/2014</c:v>
                </c:pt>
                <c:pt idx="28">
                  <c:v>29/01/2014</c:v>
                </c:pt>
                <c:pt idx="29">
                  <c:v>30/01/2014</c:v>
                </c:pt>
                <c:pt idx="30">
                  <c:v>31/01/2014</c:v>
                </c:pt>
                <c:pt idx="31">
                  <c:v>Performance</c:v>
                </c:pt>
                <c:pt idx="32">
                  <c:v>Qualidade</c:v>
                </c:pt>
                <c:pt idx="33">
                  <c:v>Disponibilidade</c:v>
                </c:pt>
                <c:pt idx="34">
                  <c:v>OEE</c:v>
                </c:pt>
              </c:strCache>
            </c:strRef>
          </c:cat>
          <c:val>
            <c:numRef>
              <c:f>RESUMO!$Q$4:$Q$38</c:f>
              <c:numCache>
                <c:formatCode>0.0%</c:formatCode>
                <c:ptCount val="35"/>
                <c:pt idx="0">
                  <c:v>0.9291666666666667</c:v>
                </c:pt>
                <c:pt idx="1">
                  <c:v>0.91666666666666663</c:v>
                </c:pt>
                <c:pt idx="2">
                  <c:v>0.97499999999999998</c:v>
                </c:pt>
                <c:pt idx="3">
                  <c:v>0.96666666666666667</c:v>
                </c:pt>
                <c:pt idx="4">
                  <c:v>0.86250000000000004</c:v>
                </c:pt>
                <c:pt idx="5">
                  <c:v>0.97499999999999998</c:v>
                </c:pt>
                <c:pt idx="6">
                  <c:v>1</c:v>
                </c:pt>
                <c:pt idx="7">
                  <c:v>0.9375</c:v>
                </c:pt>
                <c:pt idx="8">
                  <c:v>0.95</c:v>
                </c:pt>
                <c:pt idx="9">
                  <c:v>0.95416666666666672</c:v>
                </c:pt>
                <c:pt idx="10">
                  <c:v>0.97083333333333333</c:v>
                </c:pt>
                <c:pt idx="11">
                  <c:v>0.90416666666666667</c:v>
                </c:pt>
                <c:pt idx="12">
                  <c:v>1</c:v>
                </c:pt>
                <c:pt idx="13">
                  <c:v>0.89583333333333337</c:v>
                </c:pt>
                <c:pt idx="14">
                  <c:v>0.9458333333333333</c:v>
                </c:pt>
                <c:pt idx="15">
                  <c:v>0.91666666666666663</c:v>
                </c:pt>
                <c:pt idx="16">
                  <c:v>0.84166666666666667</c:v>
                </c:pt>
                <c:pt idx="17">
                  <c:v>0.90833333333333333</c:v>
                </c:pt>
                <c:pt idx="18">
                  <c:v>0.97916666666666663</c:v>
                </c:pt>
                <c:pt idx="19">
                  <c:v>1</c:v>
                </c:pt>
                <c:pt idx="20">
                  <c:v>1</c:v>
                </c:pt>
                <c:pt idx="21">
                  <c:v>0.90833333333333333</c:v>
                </c:pt>
                <c:pt idx="22">
                  <c:v>0.97499999999999998</c:v>
                </c:pt>
                <c:pt idx="23">
                  <c:v>0.93333333333333335</c:v>
                </c:pt>
                <c:pt idx="24">
                  <c:v>0.8666666666666667</c:v>
                </c:pt>
                <c:pt idx="25">
                  <c:v>0.95</c:v>
                </c:pt>
                <c:pt idx="26">
                  <c:v>0.85</c:v>
                </c:pt>
                <c:pt idx="27">
                  <c:v>0.95833333333333337</c:v>
                </c:pt>
                <c:pt idx="28">
                  <c:v>1</c:v>
                </c:pt>
                <c:pt idx="29">
                  <c:v>0.91249999999999998</c:v>
                </c:pt>
                <c:pt idx="30">
                  <c:v>0.97916666666666663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75296"/>
        <c:axId val="119977088"/>
      </c:lineChart>
      <c:catAx>
        <c:axId val="1199752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5400000" vert="horz"/>
          <a:lstStyle/>
          <a:p>
            <a:pPr>
              <a:defRPr sz="800"/>
            </a:pPr>
            <a:endParaRPr lang="pt-BR"/>
          </a:p>
        </c:txPr>
        <c:crossAx val="119977088"/>
        <c:crosses val="autoZero"/>
        <c:auto val="1"/>
        <c:lblAlgn val="ctr"/>
        <c:lblOffset val="100"/>
        <c:noMultiLvlLbl val="0"/>
      </c:catAx>
      <c:valAx>
        <c:axId val="119977088"/>
        <c:scaling>
          <c:orientation val="minMax"/>
          <c:min val="0.70000000000000062"/>
        </c:scaling>
        <c:delete val="0"/>
        <c:axPos val="l"/>
        <c:numFmt formatCode="0%" sourceLinked="0"/>
        <c:majorTickMark val="out"/>
        <c:minorTickMark val="none"/>
        <c:tickLblPos val="nextTo"/>
        <c:crossAx val="119975296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2 - Manutenção.xlsx]RESUMO!Tabela dinâmica1</c:name>
    <c:fmtId val="10"/>
  </c:pivotSource>
  <c:chart>
    <c:title>
      <c:tx>
        <c:rich>
          <a:bodyPr/>
          <a:lstStyle/>
          <a:p>
            <a:pPr>
              <a:defRPr sz="1200"/>
            </a:pPr>
            <a:r>
              <a:rPr lang="pt-BR" sz="1200"/>
              <a:t>Distribuição</a:t>
            </a:r>
            <a:r>
              <a:rPr lang="pt-BR" sz="1200" baseline="0"/>
              <a:t> das Horas Diárias - Por Tipo (%)</a:t>
            </a:r>
            <a:endParaRPr lang="pt-BR" sz="1200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spPr>
          <a:solidFill>
            <a:schemeClr val="bg1">
              <a:lumMod val="85000"/>
            </a:schemeClr>
          </a:solidFill>
        </c:spPr>
        <c:marker>
          <c:symbol val="none"/>
        </c:marker>
      </c:pivotFmt>
      <c:pivotFmt>
        <c:idx val="7"/>
        <c:spPr>
          <a:solidFill>
            <a:schemeClr val="tx2"/>
          </a:solidFill>
        </c:spPr>
        <c:marker>
          <c:symbol val="none"/>
        </c:marker>
      </c:pivotFmt>
      <c:pivotFmt>
        <c:idx val="8"/>
        <c:spPr>
          <a:solidFill>
            <a:schemeClr val="accent2">
              <a:lumMod val="50000"/>
            </a:schemeClr>
          </a:solidFill>
        </c:spPr>
        <c:marker>
          <c:symbol val="none"/>
        </c:marker>
      </c:pivotFmt>
      <c:pivotFmt>
        <c:idx val="9"/>
        <c:spPr>
          <a:solidFill>
            <a:schemeClr val="bg1">
              <a:lumMod val="85000"/>
            </a:schemeClr>
          </a:solidFill>
        </c:spPr>
        <c:marker>
          <c:symbol val="none"/>
        </c:marker>
        <c:dLbl>
          <c:idx val="0"/>
          <c:delete val="1"/>
        </c:dLbl>
      </c:pivotFmt>
      <c:pivotFmt>
        <c:idx val="10"/>
        <c:spPr>
          <a:solidFill>
            <a:schemeClr val="tx2"/>
          </a:solidFill>
        </c:spPr>
        <c:marker>
          <c:symbol val="none"/>
        </c:marker>
        <c:dLbl>
          <c:idx val="0"/>
          <c:delete val="1"/>
        </c:dLbl>
      </c:pivotFmt>
      <c:pivotFmt>
        <c:idx val="11"/>
        <c:spPr>
          <a:solidFill>
            <a:schemeClr val="accent2">
              <a:lumMod val="50000"/>
            </a:schemeClr>
          </a:solidFill>
        </c:spPr>
        <c:marker>
          <c:symbol val="none"/>
        </c:marker>
        <c:dLbl>
          <c:idx val="0"/>
          <c:delete val="1"/>
        </c:dLbl>
      </c:pivotFmt>
      <c:pivotFmt>
        <c:idx val="12"/>
        <c:spPr>
          <a:solidFill>
            <a:schemeClr val="bg1">
              <a:lumMod val="85000"/>
            </a:schemeClr>
          </a:solidFill>
        </c:spPr>
        <c:marker>
          <c:symbol val="none"/>
        </c:marker>
      </c:pivotFmt>
      <c:pivotFmt>
        <c:idx val="13"/>
        <c:spPr>
          <a:solidFill>
            <a:schemeClr val="tx2"/>
          </a:solidFill>
        </c:spPr>
        <c:marker>
          <c:symbol val="none"/>
        </c:marker>
      </c:pivotFmt>
      <c:pivotFmt>
        <c:idx val="14"/>
        <c:spPr>
          <a:solidFill>
            <a:schemeClr val="accent2">
              <a:lumMod val="50000"/>
            </a:schemeClr>
          </a:solidFill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RESUMO!$AE$3:$AE$4</c:f>
              <c:strCache>
                <c:ptCount val="1"/>
                <c:pt idx="0">
                  <c:v>Produtiva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RESUMO!$AD$5:$AD$36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RESUMO!$AE$5:$AE$36</c:f>
              <c:numCache>
                <c:formatCode>General</c:formatCode>
                <c:ptCount val="31"/>
                <c:pt idx="0">
                  <c:v>21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14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19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18</c:v>
                </c:pt>
                <c:pt idx="23">
                  <c:v>24</c:v>
                </c:pt>
                <c:pt idx="24">
                  <c:v>19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18</c:v>
                </c:pt>
                <c:pt idx="30">
                  <c:v>24</c:v>
                </c:pt>
              </c:numCache>
            </c:numRef>
          </c:val>
        </c:ser>
        <c:ser>
          <c:idx val="1"/>
          <c:order val="1"/>
          <c:tx>
            <c:strRef>
              <c:f>RESUMO!$AF$3:$AF$4</c:f>
              <c:strCache>
                <c:ptCount val="1"/>
                <c:pt idx="0">
                  <c:v>Preventiva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cat>
            <c:strRef>
              <c:f>RESUMO!$AD$5:$AD$36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RESUMO!$AF$5:$AF$36</c:f>
              <c:numCache>
                <c:formatCode>General</c:formatCode>
                <c:ptCount val="31"/>
                <c:pt idx="1">
                  <c:v>12</c:v>
                </c:pt>
                <c:pt idx="6">
                  <c:v>15</c:v>
                </c:pt>
                <c:pt idx="11">
                  <c:v>7</c:v>
                </c:pt>
                <c:pt idx="16">
                  <c:v>13</c:v>
                </c:pt>
                <c:pt idx="21">
                  <c:v>13</c:v>
                </c:pt>
                <c:pt idx="26">
                  <c:v>8</c:v>
                </c:pt>
              </c:numCache>
            </c:numRef>
          </c:val>
        </c:ser>
        <c:ser>
          <c:idx val="2"/>
          <c:order val="2"/>
          <c:tx>
            <c:strRef>
              <c:f>RESUMO!$AG$3:$AG$4</c:f>
              <c:strCache>
                <c:ptCount val="1"/>
                <c:pt idx="0">
                  <c:v>Corretiva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RESUMO!$AD$5:$AD$36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RESUMO!$AG$5:$AG$36</c:f>
              <c:numCache>
                <c:formatCode>General</c:formatCode>
                <c:ptCount val="31"/>
                <c:pt idx="0">
                  <c:v>3</c:v>
                </c:pt>
                <c:pt idx="7">
                  <c:v>5</c:v>
                </c:pt>
                <c:pt idx="13">
                  <c:v>10</c:v>
                </c:pt>
                <c:pt idx="18">
                  <c:v>5</c:v>
                </c:pt>
                <c:pt idx="22">
                  <c:v>6</c:v>
                </c:pt>
                <c:pt idx="24">
                  <c:v>5</c:v>
                </c:pt>
                <c:pt idx="2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100"/>
        <c:axId val="121421184"/>
        <c:axId val="121431168"/>
      </c:barChart>
      <c:catAx>
        <c:axId val="12142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1431168"/>
        <c:crosses val="autoZero"/>
        <c:auto val="1"/>
        <c:lblAlgn val="ctr"/>
        <c:lblOffset val="100"/>
        <c:noMultiLvlLbl val="0"/>
      </c:catAx>
      <c:valAx>
        <c:axId val="121431168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214211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91" footer="0.31496062000000091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pt-BR" sz="1200"/>
              <a:t>Build</a:t>
            </a:r>
            <a:r>
              <a:rPr lang="pt-BR" sz="1200" baseline="0"/>
              <a:t> Up - Custos de Manutenção (R$)</a:t>
            </a:r>
            <a:endParaRPr lang="pt-BR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53349673202615E-2"/>
          <c:y val="0.15279687500000011"/>
          <c:w val="0.94293300653594769"/>
          <c:h val="0.639352777777777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RESUMO!$J$23</c:f>
              <c:strCache>
                <c:ptCount val="1"/>
                <c:pt idx="0">
                  <c:v>Resultado</c:v>
                </c:pt>
              </c:strCache>
            </c:strRef>
          </c:tx>
          <c:spPr>
            <a:noFill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</c:dPt>
          <c:dLbls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RESUMO!$I$24:$I$29</c:f>
              <c:strCache>
                <c:ptCount val="6"/>
                <c:pt idx="0">
                  <c:v>PLANO</c:v>
                </c:pt>
                <c:pt idx="1">
                  <c:v>FALHA 3</c:v>
                </c:pt>
                <c:pt idx="2">
                  <c:v>FALHA 2</c:v>
                </c:pt>
                <c:pt idx="3">
                  <c:v>Preventiva</c:v>
                </c:pt>
                <c:pt idx="4">
                  <c:v>FALHA 1</c:v>
                </c:pt>
                <c:pt idx="5">
                  <c:v>REAL</c:v>
                </c:pt>
              </c:strCache>
            </c:strRef>
          </c:cat>
          <c:val>
            <c:numRef>
              <c:f>RESUMO!$J$24:$J$29</c:f>
              <c:numCache>
                <c:formatCode>#,##0</c:formatCode>
                <c:ptCount val="6"/>
                <c:pt idx="0">
                  <c:v>62200</c:v>
                </c:pt>
                <c:pt idx="1">
                  <c:v>62200</c:v>
                </c:pt>
                <c:pt idx="2">
                  <c:v>75560</c:v>
                </c:pt>
                <c:pt idx="3">
                  <c:v>78840</c:v>
                </c:pt>
                <c:pt idx="4">
                  <c:v>77960</c:v>
                </c:pt>
                <c:pt idx="5">
                  <c:v>77960</c:v>
                </c:pt>
              </c:numCache>
            </c:numRef>
          </c:val>
        </c:ser>
        <c:ser>
          <c:idx val="1"/>
          <c:order val="1"/>
          <c:tx>
            <c:strRef>
              <c:f>RESUMO!$K$23</c:f>
              <c:strCache>
                <c:ptCount val="1"/>
                <c:pt idx="0">
                  <c:v>Perdas</c:v>
                </c:pt>
              </c:strCache>
            </c:strRef>
          </c:tx>
          <c:invertIfNegative val="0"/>
          <c:dLbls>
            <c:dLbl>
              <c:idx val="3"/>
              <c:delete val="1"/>
            </c:dLbl>
            <c:dLbl>
              <c:idx val="4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RESUMO!$I$24:$I$29</c:f>
              <c:strCache>
                <c:ptCount val="6"/>
                <c:pt idx="0">
                  <c:v>PLANO</c:v>
                </c:pt>
                <c:pt idx="1">
                  <c:v>FALHA 3</c:v>
                </c:pt>
                <c:pt idx="2">
                  <c:v>FALHA 2</c:v>
                </c:pt>
                <c:pt idx="3">
                  <c:v>Preventiva</c:v>
                </c:pt>
                <c:pt idx="4">
                  <c:v>FALHA 1</c:v>
                </c:pt>
                <c:pt idx="5">
                  <c:v>REAL</c:v>
                </c:pt>
              </c:strCache>
            </c:strRef>
          </c:cat>
          <c:val>
            <c:numRef>
              <c:f>RESUMO!$K$24:$K$29</c:f>
              <c:numCache>
                <c:formatCode>#,##0</c:formatCode>
                <c:ptCount val="6"/>
                <c:pt idx="1">
                  <c:v>13360</c:v>
                </c:pt>
                <c:pt idx="2">
                  <c:v>3880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RESUMO!$L$23</c:f>
              <c:strCache>
                <c:ptCount val="1"/>
                <c:pt idx="0">
                  <c:v>Ganhos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dLbl>
              <c:idx val="1"/>
              <c:delete val="1"/>
            </c:dLbl>
            <c:dLbl>
              <c:idx val="2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RESUMO!$I$24:$I$29</c:f>
              <c:strCache>
                <c:ptCount val="6"/>
                <c:pt idx="0">
                  <c:v>PLANO</c:v>
                </c:pt>
                <c:pt idx="1">
                  <c:v>FALHA 3</c:v>
                </c:pt>
                <c:pt idx="2">
                  <c:v>FALHA 2</c:v>
                </c:pt>
                <c:pt idx="3">
                  <c:v>Preventiva</c:v>
                </c:pt>
                <c:pt idx="4">
                  <c:v>FALHA 1</c:v>
                </c:pt>
                <c:pt idx="5">
                  <c:v>REAL</c:v>
                </c:pt>
              </c:strCache>
            </c:strRef>
          </c:cat>
          <c:val>
            <c:numRef>
              <c:f>RESUMO!$L$24:$L$29</c:f>
              <c:numCache>
                <c:formatCode>#,##0</c:formatCode>
                <c:ptCount val="6"/>
                <c:pt idx="1">
                  <c:v>0</c:v>
                </c:pt>
                <c:pt idx="2">
                  <c:v>0</c:v>
                </c:pt>
                <c:pt idx="3">
                  <c:v>600</c:v>
                </c:pt>
                <c:pt idx="4">
                  <c:v>880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471360"/>
        <c:axId val="121472896"/>
      </c:barChart>
      <c:catAx>
        <c:axId val="12147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1472896"/>
        <c:crosses val="autoZero"/>
        <c:auto val="1"/>
        <c:lblAlgn val="ctr"/>
        <c:lblOffset val="100"/>
        <c:noMultiLvlLbl val="0"/>
      </c:catAx>
      <c:valAx>
        <c:axId val="121472896"/>
        <c:scaling>
          <c:orientation val="minMax"/>
          <c:min val="40000"/>
        </c:scaling>
        <c:delete val="1"/>
        <c:axPos val="l"/>
        <c:numFmt formatCode="#,##0" sourceLinked="1"/>
        <c:majorTickMark val="out"/>
        <c:minorTickMark val="none"/>
        <c:tickLblPos val="none"/>
        <c:crossAx val="121471360"/>
        <c:crosses val="autoZero"/>
        <c:crossBetween val="between"/>
      </c:valAx>
      <c:spPr>
        <a:noFill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7495445261437932"/>
          <c:y val="0.92025937499999999"/>
          <c:w val="0.25009109477124175"/>
          <c:h val="7.974062500000005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pt-BR" sz="1200"/>
              <a:t>Tempo</a:t>
            </a:r>
            <a:r>
              <a:rPr lang="pt-BR" sz="1200" baseline="0"/>
              <a:t> - Manutenção Preventiva (Horas)</a:t>
            </a:r>
            <a:endParaRPr lang="pt-BR" sz="12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275757575757575"/>
          <c:y val="0.14423431372549092"/>
          <c:w val="0.85784427609427905"/>
          <c:h val="0.6637852941176476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RESUMO!$AS$12</c:f>
              <c:strCache>
                <c:ptCount val="1"/>
                <c:pt idx="0">
                  <c:v>Freq.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[0]!Rótulos_Histograma</c:f>
              <c:strCache>
                <c:ptCount val="10"/>
                <c:pt idx="0">
                  <c:v>6-7</c:v>
                </c:pt>
                <c:pt idx="1">
                  <c:v>7-8</c:v>
                </c:pt>
                <c:pt idx="2">
                  <c:v>8-9</c:v>
                </c:pt>
                <c:pt idx="3">
                  <c:v>9-10</c:v>
                </c:pt>
                <c:pt idx="4">
                  <c:v>10-11</c:v>
                </c:pt>
                <c:pt idx="5">
                  <c:v>11-12</c:v>
                </c:pt>
                <c:pt idx="6">
                  <c:v>12-13</c:v>
                </c:pt>
                <c:pt idx="7">
                  <c:v>13-14</c:v>
                </c:pt>
                <c:pt idx="8">
                  <c:v>14-15</c:v>
                </c:pt>
                <c:pt idx="9">
                  <c:v>15-16</c:v>
                </c:pt>
              </c:strCache>
            </c:strRef>
          </c:cat>
          <c:val>
            <c:numRef>
              <c:f>[0]!Dados_histograma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5</c:v>
                </c:pt>
                <c:pt idx="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1498240"/>
        <c:axId val="121848576"/>
      </c:barChart>
      <c:catAx>
        <c:axId val="12149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Categorias (Horas)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1848576"/>
        <c:crosses val="autoZero"/>
        <c:auto val="1"/>
        <c:lblAlgn val="ctr"/>
        <c:lblOffset val="100"/>
        <c:noMultiLvlLbl val="0"/>
      </c:catAx>
      <c:valAx>
        <c:axId val="121848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Frequência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49824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pt-BR" sz="1200"/>
              <a:t>Tempo Médio de Reparo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098457611045299"/>
          <c:y val="0.14423431372549092"/>
          <c:w val="0.79507189087530294"/>
          <c:h val="0.65184117647059281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RESUMO!$L$16</c:f>
              <c:strCache>
                <c:ptCount val="1"/>
                <c:pt idx="0">
                  <c:v>Qtd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numFmt formatCode="#,##0" sourceLinked="0"/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RESUMO!$I$17:$I$19</c:f>
              <c:strCache>
                <c:ptCount val="3"/>
                <c:pt idx="0">
                  <c:v>FALHA 1</c:v>
                </c:pt>
                <c:pt idx="1">
                  <c:v>FALHA 2</c:v>
                </c:pt>
                <c:pt idx="2">
                  <c:v>FALHA 3</c:v>
                </c:pt>
              </c:strCache>
            </c:strRef>
          </c:cat>
          <c:val>
            <c:numRef>
              <c:f>RESUMO!$L$17:$L$19</c:f>
              <c:numCache>
                <c:formatCode>General</c:formatCode>
                <c:ptCount val="3"/>
                <c:pt idx="0">
                  <c:v>15</c:v>
                </c:pt>
                <c:pt idx="1">
                  <c:v>22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643008"/>
        <c:axId val="121890688"/>
      </c:barChart>
      <c:lineChart>
        <c:grouping val="standard"/>
        <c:varyColors val="0"/>
        <c:ser>
          <c:idx val="0"/>
          <c:order val="0"/>
          <c:tx>
            <c:strRef>
              <c:f>RESUMO!$J$16</c:f>
              <c:strCache>
                <c:ptCount val="1"/>
                <c:pt idx="0">
                  <c:v>Tempo Plano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strRef>
              <c:f>RESUMO!$I$17:$I$19</c:f>
              <c:strCache>
                <c:ptCount val="3"/>
                <c:pt idx="0">
                  <c:v>FALHA 1</c:v>
                </c:pt>
                <c:pt idx="1">
                  <c:v>FALHA 2</c:v>
                </c:pt>
                <c:pt idx="2">
                  <c:v>FALHA 3</c:v>
                </c:pt>
              </c:strCache>
            </c:strRef>
          </c:cat>
          <c:val>
            <c:numRef>
              <c:f>RESUMO!$J$17:$J$19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RESUMO!$K$16</c:f>
              <c:strCache>
                <c:ptCount val="1"/>
                <c:pt idx="0">
                  <c:v>Tempo Real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square"/>
            <c:size val="7"/>
            <c:spPr>
              <a:solidFill>
                <a:schemeClr val="tx2"/>
              </a:solidFill>
              <a:ln>
                <a:noFill/>
              </a:ln>
            </c:spPr>
          </c:marker>
          <c:dLbls>
            <c:numFmt formatCode="#,##0.0" sourceLinked="0"/>
            <c:txPr>
              <a:bodyPr/>
              <a:lstStyle/>
              <a:p>
                <a:pPr>
                  <a:defRPr sz="1000" b="1"/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RESUMO!$I$17:$I$19</c:f>
              <c:strCache>
                <c:ptCount val="3"/>
                <c:pt idx="0">
                  <c:v>FALHA 1</c:v>
                </c:pt>
                <c:pt idx="1">
                  <c:v>FALHA 2</c:v>
                </c:pt>
                <c:pt idx="2">
                  <c:v>FALHA 3</c:v>
                </c:pt>
              </c:strCache>
            </c:strRef>
          </c:cat>
          <c:val>
            <c:numRef>
              <c:f>RESUMO!$K$17:$K$19</c:f>
              <c:numCache>
                <c:formatCode>0.0</c:formatCode>
                <c:ptCount val="3"/>
                <c:pt idx="0">
                  <c:v>6.8</c:v>
                </c:pt>
                <c:pt idx="1">
                  <c:v>6.1818181818181817</c:v>
                </c:pt>
                <c:pt idx="2">
                  <c:v>13.533333333333333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78784"/>
        <c:axId val="121888768"/>
      </c:lineChart>
      <c:catAx>
        <c:axId val="12187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1888768"/>
        <c:crosses val="autoZero"/>
        <c:auto val="1"/>
        <c:lblAlgn val="ctr"/>
        <c:lblOffset val="100"/>
        <c:noMultiLvlLbl val="0"/>
      </c:catAx>
      <c:valAx>
        <c:axId val="121888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 b="0"/>
                </a:pPr>
                <a:r>
                  <a:rPr lang="pt-BR" sz="1050" b="0"/>
                  <a:t>Tempo</a:t>
                </a:r>
                <a:r>
                  <a:rPr lang="pt-BR" sz="1050" b="0" baseline="0"/>
                  <a:t> de Reparo (Horas)</a:t>
                </a:r>
                <a:endParaRPr lang="pt-BR" sz="1050" b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878784"/>
        <c:crosses val="autoZero"/>
        <c:crossBetween val="between"/>
      </c:valAx>
      <c:valAx>
        <c:axId val="12189068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pt-BR" b="0"/>
                  <a:t>Quantidade</a:t>
                </a:r>
                <a:r>
                  <a:rPr lang="pt-BR" b="0" baseline="0"/>
                  <a:t> de Falhas</a:t>
                </a:r>
                <a:endParaRPr lang="pt-BR" b="0"/>
              </a:p>
            </c:rich>
          </c:tx>
          <c:layout>
            <c:manualLayout>
              <c:xMode val="edge"/>
              <c:yMode val="edge"/>
              <c:x val="0.96146342553714559"/>
              <c:y val="0.274394444444444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1643008"/>
        <c:crosses val="max"/>
        <c:crossBetween val="between"/>
      </c:valAx>
      <c:catAx>
        <c:axId val="121643008"/>
        <c:scaling>
          <c:orientation val="minMax"/>
        </c:scaling>
        <c:delete val="1"/>
        <c:axPos val="b"/>
        <c:majorTickMark val="out"/>
        <c:minorTickMark val="none"/>
        <c:tickLblPos val="none"/>
        <c:crossAx val="12189068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trlProps/ctrlProp1.xml><?xml version="1.0" encoding="utf-8"?>
<formControlPr xmlns="http://schemas.microsoft.com/office/spreadsheetml/2009/9/main" objectType="Scroll" dx="16" fmlaLink="RESUMO!$K$15" horiz="1" max="32" min="1" page="10" val="32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44823</xdr:colOff>
      <xdr:row>5</xdr:row>
      <xdr:rowOff>78441</xdr:rowOff>
    </xdr:from>
    <xdr:to>
      <xdr:col>70</xdr:col>
      <xdr:colOff>22412</xdr:colOff>
      <xdr:row>18</xdr:row>
      <xdr:rowOff>57150</xdr:rowOff>
    </xdr:to>
    <xdr:sp macro="" textlink="">
      <xdr:nvSpPr>
        <xdr:cNvPr id="5" name="Retângulo de cantos arredondados 4"/>
        <xdr:cNvSpPr/>
      </xdr:nvSpPr>
      <xdr:spPr>
        <a:xfrm>
          <a:off x="123264" y="963706"/>
          <a:ext cx="12460942" cy="2455209"/>
        </a:xfrm>
        <a:prstGeom prst="roundRect">
          <a:avLst/>
        </a:prstGeom>
        <a:noFill/>
        <a:ln w="15875">
          <a:solidFill>
            <a:schemeClr val="bg1">
              <a:lumMod val="75000"/>
            </a:schemeClr>
          </a:solidFill>
        </a:ln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 editAs="oneCell">
    <xdr:from>
      <xdr:col>1</xdr:col>
      <xdr:colOff>11205</xdr:colOff>
      <xdr:row>4</xdr:row>
      <xdr:rowOff>67234</xdr:rowOff>
    </xdr:from>
    <xdr:to>
      <xdr:col>2</xdr:col>
      <xdr:colOff>7112</xdr:colOff>
      <xdr:row>4</xdr:row>
      <xdr:rowOff>222034</xdr:rowOff>
    </xdr:to>
    <xdr:sp macro="" textlink="">
      <xdr:nvSpPr>
        <xdr:cNvPr id="6" name="Retângulo de cantos arredondados 5"/>
        <xdr:cNvSpPr/>
      </xdr:nvSpPr>
      <xdr:spPr>
        <a:xfrm>
          <a:off x="87405" y="686359"/>
          <a:ext cx="176882" cy="154800"/>
        </a:xfrm>
        <a:prstGeom prst="round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+</a:t>
          </a:r>
        </a:p>
      </xdr:txBody>
    </xdr:sp>
    <xdr:clientData/>
  </xdr:twoCellAnchor>
  <xdr:twoCellAnchor editAs="oneCell">
    <xdr:from>
      <xdr:col>1</xdr:col>
      <xdr:colOff>11206</xdr:colOff>
      <xdr:row>19</xdr:row>
      <xdr:rowOff>67235</xdr:rowOff>
    </xdr:from>
    <xdr:to>
      <xdr:col>2</xdr:col>
      <xdr:colOff>4922</xdr:colOff>
      <xdr:row>19</xdr:row>
      <xdr:rowOff>68967</xdr:rowOff>
    </xdr:to>
    <xdr:sp macro="" textlink="">
      <xdr:nvSpPr>
        <xdr:cNvPr id="7" name="Retângulo de cantos arredondados 6"/>
        <xdr:cNvSpPr/>
      </xdr:nvSpPr>
      <xdr:spPr>
        <a:xfrm>
          <a:off x="87406" y="3524810"/>
          <a:ext cx="174691" cy="1732"/>
        </a:xfrm>
        <a:prstGeom prst="round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+</a:t>
          </a:r>
        </a:p>
      </xdr:txBody>
    </xdr:sp>
    <xdr:clientData/>
  </xdr:twoCellAnchor>
  <xdr:twoCellAnchor>
    <xdr:from>
      <xdr:col>43</xdr:col>
      <xdr:colOff>84043</xdr:colOff>
      <xdr:row>21</xdr:row>
      <xdr:rowOff>4962</xdr:rowOff>
    </xdr:from>
    <xdr:to>
      <xdr:col>70</xdr:col>
      <xdr:colOff>103102</xdr:colOff>
      <xdr:row>36</xdr:row>
      <xdr:rowOff>135462</xdr:rowOff>
    </xdr:to>
    <xdr:sp macro="" textlink="">
      <xdr:nvSpPr>
        <xdr:cNvPr id="15" name="Retângulo de cantos arredondados 14"/>
        <xdr:cNvSpPr/>
      </xdr:nvSpPr>
      <xdr:spPr>
        <a:xfrm>
          <a:off x="7704043" y="3774141"/>
          <a:ext cx="4795166" cy="2988000"/>
        </a:xfrm>
        <a:prstGeom prst="roundRect">
          <a:avLst>
            <a:gd name="adj" fmla="val 5862"/>
          </a:avLst>
        </a:prstGeom>
        <a:noFill/>
        <a:ln w="1587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85166</xdr:colOff>
      <xdr:row>21</xdr:row>
      <xdr:rowOff>4962</xdr:rowOff>
    </xdr:from>
    <xdr:to>
      <xdr:col>43</xdr:col>
      <xdr:colOff>42813</xdr:colOff>
      <xdr:row>36</xdr:row>
      <xdr:rowOff>135462</xdr:rowOff>
    </xdr:to>
    <xdr:sp macro="" textlink="">
      <xdr:nvSpPr>
        <xdr:cNvPr id="16" name="Retângulo de cantos arredondados 15"/>
        <xdr:cNvSpPr/>
      </xdr:nvSpPr>
      <xdr:spPr>
        <a:xfrm>
          <a:off x="166809" y="3774141"/>
          <a:ext cx="7496004" cy="2988000"/>
        </a:xfrm>
        <a:prstGeom prst="roundRect">
          <a:avLst>
            <a:gd name="adj" fmla="val 5862"/>
          </a:avLst>
        </a:prstGeom>
        <a:noFill/>
        <a:ln w="1587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43</xdr:col>
      <xdr:colOff>84043</xdr:colOff>
      <xdr:row>36</xdr:row>
      <xdr:rowOff>174327</xdr:rowOff>
    </xdr:from>
    <xdr:to>
      <xdr:col>70</xdr:col>
      <xdr:colOff>103102</xdr:colOff>
      <xdr:row>52</xdr:row>
      <xdr:rowOff>114327</xdr:rowOff>
    </xdr:to>
    <xdr:sp macro="" textlink="">
      <xdr:nvSpPr>
        <xdr:cNvPr id="18" name="Retângulo de cantos arredondados 17"/>
        <xdr:cNvSpPr/>
      </xdr:nvSpPr>
      <xdr:spPr>
        <a:xfrm>
          <a:off x="7919391" y="6800414"/>
          <a:ext cx="4938928" cy="2988000"/>
        </a:xfrm>
        <a:prstGeom prst="roundRect">
          <a:avLst>
            <a:gd name="adj" fmla="val 5862"/>
          </a:avLst>
        </a:prstGeom>
        <a:noFill/>
        <a:ln w="1587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85166</xdr:colOff>
      <xdr:row>36</xdr:row>
      <xdr:rowOff>168409</xdr:rowOff>
    </xdr:from>
    <xdr:to>
      <xdr:col>43</xdr:col>
      <xdr:colOff>42813</xdr:colOff>
      <xdr:row>52</xdr:row>
      <xdr:rowOff>108409</xdr:rowOff>
    </xdr:to>
    <xdr:sp macro="" textlink="">
      <xdr:nvSpPr>
        <xdr:cNvPr id="19" name="Retângulo de cantos arredondados 18"/>
        <xdr:cNvSpPr/>
      </xdr:nvSpPr>
      <xdr:spPr>
        <a:xfrm>
          <a:off x="166809" y="6795088"/>
          <a:ext cx="7496004" cy="2988000"/>
        </a:xfrm>
        <a:prstGeom prst="roundRect">
          <a:avLst>
            <a:gd name="adj" fmla="val 5862"/>
          </a:avLst>
        </a:prstGeom>
        <a:noFill/>
        <a:ln w="1587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85166</xdr:colOff>
      <xdr:row>52</xdr:row>
      <xdr:rowOff>177956</xdr:rowOff>
    </xdr:from>
    <xdr:to>
      <xdr:col>43</xdr:col>
      <xdr:colOff>42813</xdr:colOff>
      <xdr:row>68</xdr:row>
      <xdr:rowOff>117956</xdr:rowOff>
    </xdr:to>
    <xdr:sp macro="" textlink="">
      <xdr:nvSpPr>
        <xdr:cNvPr id="20" name="Retângulo de cantos arredondados 19"/>
        <xdr:cNvSpPr/>
      </xdr:nvSpPr>
      <xdr:spPr>
        <a:xfrm>
          <a:off x="163607" y="9848632"/>
          <a:ext cx="7600059" cy="2988000"/>
        </a:xfrm>
        <a:prstGeom prst="roundRect">
          <a:avLst>
            <a:gd name="adj" fmla="val 5862"/>
          </a:avLst>
        </a:prstGeom>
        <a:noFill/>
        <a:ln w="1587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43</xdr:col>
      <xdr:colOff>84043</xdr:colOff>
      <xdr:row>52</xdr:row>
      <xdr:rowOff>177956</xdr:rowOff>
    </xdr:from>
    <xdr:to>
      <xdr:col>70</xdr:col>
      <xdr:colOff>103102</xdr:colOff>
      <xdr:row>68</xdr:row>
      <xdr:rowOff>117956</xdr:rowOff>
    </xdr:to>
    <xdr:sp macro="" textlink="">
      <xdr:nvSpPr>
        <xdr:cNvPr id="21" name="Retângulo de cantos arredondados 20"/>
        <xdr:cNvSpPr/>
      </xdr:nvSpPr>
      <xdr:spPr>
        <a:xfrm>
          <a:off x="7804896" y="9848632"/>
          <a:ext cx="4860000" cy="2988000"/>
        </a:xfrm>
        <a:prstGeom prst="roundRect">
          <a:avLst>
            <a:gd name="adj" fmla="val 5862"/>
          </a:avLst>
        </a:prstGeom>
        <a:noFill/>
        <a:ln w="15875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 editAs="oneCell">
    <xdr:from>
      <xdr:col>1</xdr:col>
      <xdr:colOff>13927</xdr:colOff>
      <xdr:row>19</xdr:row>
      <xdr:rowOff>42742</xdr:rowOff>
    </xdr:from>
    <xdr:to>
      <xdr:col>2</xdr:col>
      <xdr:colOff>9834</xdr:colOff>
      <xdr:row>19</xdr:row>
      <xdr:rowOff>197542</xdr:rowOff>
    </xdr:to>
    <xdr:sp macro="" textlink="">
      <xdr:nvSpPr>
        <xdr:cNvPr id="22" name="Retângulo de cantos arredondados 21"/>
        <xdr:cNvSpPr/>
      </xdr:nvSpPr>
      <xdr:spPr>
        <a:xfrm>
          <a:off x="90127" y="3500317"/>
          <a:ext cx="176882" cy="154800"/>
        </a:xfrm>
        <a:prstGeom prst="roundRect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/>
            <a:t>+</a:t>
          </a:r>
        </a:p>
      </xdr:txBody>
    </xdr:sp>
    <xdr:clientData/>
  </xdr:twoCellAnchor>
  <xdr:twoCellAnchor>
    <xdr:from>
      <xdr:col>59</xdr:col>
      <xdr:colOff>81640</xdr:colOff>
      <xdr:row>5</xdr:row>
      <xdr:rowOff>176894</xdr:rowOff>
    </xdr:from>
    <xdr:to>
      <xdr:col>70</xdr:col>
      <xdr:colOff>1117</xdr:colOff>
      <xdr:row>17</xdr:row>
      <xdr:rowOff>24494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11571</xdr:colOff>
      <xdr:row>15</xdr:row>
      <xdr:rowOff>86843</xdr:rowOff>
    </xdr:from>
    <xdr:to>
      <xdr:col>9</xdr:col>
      <xdr:colOff>128607</xdr:colOff>
      <xdr:row>17</xdr:row>
      <xdr:rowOff>163044</xdr:rowOff>
    </xdr:to>
    <xdr:sp macro="" textlink="">
      <xdr:nvSpPr>
        <xdr:cNvPr id="13" name="Elipse 12"/>
        <xdr:cNvSpPr/>
      </xdr:nvSpPr>
      <xdr:spPr>
        <a:xfrm>
          <a:off x="807189" y="2877108"/>
          <a:ext cx="834212" cy="457201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112061</xdr:colOff>
      <xdr:row>5</xdr:row>
      <xdr:rowOff>123259</xdr:rowOff>
    </xdr:from>
    <xdr:to>
      <xdr:col>12</xdr:col>
      <xdr:colOff>9626</xdr:colOff>
      <xdr:row>17</xdr:row>
      <xdr:rowOff>47059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123264</xdr:colOff>
      <xdr:row>37</xdr:row>
      <xdr:rowOff>1</xdr:rowOff>
    </xdr:from>
    <xdr:to>
      <xdr:col>43</xdr:col>
      <xdr:colOff>60184</xdr:colOff>
      <xdr:row>52</xdr:row>
      <xdr:rowOff>140978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56027</xdr:colOff>
      <xdr:row>53</xdr:row>
      <xdr:rowOff>18521</xdr:rowOff>
    </xdr:from>
    <xdr:to>
      <xdr:col>43</xdr:col>
      <xdr:colOff>52665</xdr:colOff>
      <xdr:row>69</xdr:row>
      <xdr:rowOff>30521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58960</xdr:colOff>
      <xdr:row>21</xdr:row>
      <xdr:rowOff>22408</xdr:rowOff>
    </xdr:from>
    <xdr:to>
      <xdr:col>43</xdr:col>
      <xdr:colOff>106213</xdr:colOff>
      <xdr:row>37</xdr:row>
      <xdr:rowOff>15358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</xdr:col>
      <xdr:colOff>123264</xdr:colOff>
      <xdr:row>21</xdr:row>
      <xdr:rowOff>148513</xdr:rowOff>
    </xdr:from>
    <xdr:ext cx="709040" cy="264560"/>
    <xdr:sp macro="" textlink="">
      <xdr:nvSpPr>
        <xdr:cNvPr id="27" name="CaixaDeTexto 26"/>
        <xdr:cNvSpPr txBox="1"/>
      </xdr:nvSpPr>
      <xdr:spPr>
        <a:xfrm>
          <a:off x="201705" y="3913689"/>
          <a:ext cx="7090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Máquina</a:t>
          </a:r>
        </a:p>
      </xdr:txBody>
    </xdr:sp>
    <xdr:clientData/>
  </xdr:oneCellAnchor>
  <xdr:twoCellAnchor>
    <xdr:from>
      <xdr:col>43</xdr:col>
      <xdr:colOff>71719</xdr:colOff>
      <xdr:row>52</xdr:row>
      <xdr:rowOff>130931</xdr:rowOff>
    </xdr:from>
    <xdr:to>
      <xdr:col>71</xdr:col>
      <xdr:colOff>2393</xdr:colOff>
      <xdr:row>67</xdr:row>
      <xdr:rowOff>153431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84062</xdr:colOff>
      <xdr:row>36</xdr:row>
      <xdr:rowOff>114300</xdr:rowOff>
    </xdr:from>
    <xdr:to>
      <xdr:col>69</xdr:col>
      <xdr:colOff>176096</xdr:colOff>
      <xdr:row>52</xdr:row>
      <xdr:rowOff>126300</xdr:rowOff>
    </xdr:to>
    <xdr:graphicFrame macro="">
      <xdr:nvGraphicFramePr>
        <xdr:cNvPr id="30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76200</xdr:colOff>
      <xdr:row>20</xdr:row>
      <xdr:rowOff>9525</xdr:rowOff>
    </xdr:from>
    <xdr:to>
      <xdr:col>70</xdr:col>
      <xdr:colOff>2179</xdr:colOff>
      <xdr:row>35</xdr:row>
      <xdr:rowOff>84971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134471</xdr:colOff>
      <xdr:row>23</xdr:row>
      <xdr:rowOff>44822</xdr:rowOff>
    </xdr:from>
    <xdr:to>
      <xdr:col>5</xdr:col>
      <xdr:colOff>42344</xdr:colOff>
      <xdr:row>33</xdr:row>
      <xdr:rowOff>91022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Nº Máquin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º Máquina"/>
            </a:graphicData>
          </a:graphic>
        </xdr:graphicFrame>
      </mc:Choice>
      <mc:Fallback xmlns="">
        <xdr:sp macro="" textlink="">
          <xdr:nvSpPr>
            <xdr:cNvPr id="24" name="Retângulo 23"/>
            <xdr:cNvSpPr>
              <a:spLocks noTextEdit="1"/>
            </xdr:cNvSpPr>
          </xdr:nvSpPr>
          <xdr:spPr>
            <a:xfrm>
              <a:off x="212912" y="4190998"/>
              <a:ext cx="625050" cy="195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slicer. Os slicers podem ser usados, no mínimo, no Excel 2010.
Caso a forma tenha sido modificada em uma versão anterior do Excel, ou a pasta de trabalho tenha sido salva no Excel 2003 ou
anterior, o slicer não poderá ser usado.</a:t>
              </a:r>
            </a:p>
          </xdr:txBody>
        </xdr:sp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152400</xdr:colOff>
          <xdr:row>35</xdr:row>
          <xdr:rowOff>28575</xdr:rowOff>
        </xdr:from>
        <xdr:to>
          <xdr:col>61</xdr:col>
          <xdr:colOff>104775</xdr:colOff>
          <xdr:row>36</xdr:row>
          <xdr:rowOff>19050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uglas Duarte" refreshedDate="41696.992175115738" createdVersion="4" refreshedVersion="4" minRefreshableVersion="3" recordCount="486">
  <cacheSource type="worksheet">
    <worksheetSource ref="B2:J488" sheet="BASE"/>
  </cacheSource>
  <cacheFields count="9">
    <cacheField name="Data" numFmtId="14">
      <sharedItems containsSemiMixedTypes="0" containsNonDate="0" containsDate="1" containsString="0" minDate="2014-01-01T00:00:00" maxDate="2014-02-01T00:00:00" count="31">
        <d v="2014-01-05T00:00:00"/>
        <d v="2014-01-22T00:00:00"/>
        <d v="2014-01-17T00:00:00"/>
        <d v="2014-01-18T00:00:00"/>
        <d v="2014-01-27T00:00:00"/>
        <d v="2014-01-01T00:00:00"/>
        <d v="2014-01-25T00:00:00"/>
        <d v="2014-01-16T00:00:00"/>
        <d v="2014-01-12T00:00:00"/>
        <d v="2014-01-02T00:00:00"/>
        <d v="2014-01-14T00:00:00"/>
        <d v="2014-01-30T00:00:00"/>
        <d v="2014-01-08T00:00:00"/>
        <d v="2014-01-19T00:00:00"/>
        <d v="2014-01-26T00:00:00"/>
        <d v="2014-01-31T00:00:00"/>
        <d v="2014-01-21T00:00:00"/>
        <d v="2014-01-23T00:00:00"/>
        <d v="2014-01-06T00:00:00"/>
        <d v="2014-01-24T00:00:00"/>
        <d v="2014-01-03T00:00:00"/>
        <d v="2014-01-28T00:00:00"/>
        <d v="2014-01-11T00:00:00"/>
        <d v="2014-01-04T00:00:00"/>
        <d v="2014-01-29T00:00:00"/>
        <d v="2014-01-10T00:00:00"/>
        <d v="2014-01-20T00:00:00"/>
        <d v="2014-01-15T00:00:00"/>
        <d v="2014-01-07T00:00:00"/>
        <d v="2014-01-13T00:00:00"/>
        <d v="2014-01-09T00:00:00"/>
      </sharedItems>
    </cacheField>
    <cacheField name="Indicador" numFmtId="0">
      <sharedItems count="4">
        <s v="Produtiva"/>
        <s v="Corretiva"/>
        <s v="Preventiva"/>
        <s v="Preventiva Planejada"/>
      </sharedItems>
    </cacheField>
    <cacheField name="Nº Máquina" numFmtId="0">
      <sharedItems containsSemiMixedTypes="0" containsString="0" containsNumber="1" containsInteger="1" minValue="1" maxValue="10" count="10">
        <n v="2"/>
        <n v="8"/>
        <n v="9"/>
        <n v="4"/>
        <n v="5"/>
        <n v="6"/>
        <n v="7"/>
        <n v="10"/>
        <n v="1"/>
        <n v="3"/>
      </sharedItems>
    </cacheField>
    <cacheField name="Horas" numFmtId="0">
      <sharedItems containsSemiMixedTypes="0" containsString="0" containsNumber="1" containsInteger="1" minValue="1" maxValue="24"/>
    </cacheField>
    <cacheField name="Tipo Manutenção" numFmtId="0">
      <sharedItems/>
    </cacheField>
    <cacheField name="Tipo Falha" numFmtId="0">
      <sharedItems/>
    </cacheField>
    <cacheField name="Custo Manutenção" numFmtId="0">
      <sharedItems containsSemiMixedTypes="0" containsString="0" containsNumber="1" containsInteger="1" minValue="0" maxValue="2760"/>
    </cacheField>
    <cacheField name="Produção" numFmtId="0">
      <sharedItems containsSemiMixedTypes="0" containsString="0" containsNumber="1" containsInteger="1" minValue="0" maxValue="264"/>
    </cacheField>
    <cacheField name="Defeitos" numFmtId="0">
      <sharedItems containsSemiMixedTypes="0" containsString="0" containsNumber="1" containsInteger="1" minValue="0" maxValue="29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6">
  <r>
    <x v="0"/>
    <x v="0"/>
    <x v="0"/>
    <n v="1"/>
    <s v="-"/>
    <s v="-"/>
    <n v="0"/>
    <n v="11"/>
    <n v="0"/>
  </r>
  <r>
    <x v="1"/>
    <x v="1"/>
    <x v="1"/>
    <n v="2"/>
    <s v="Corretiva"/>
    <s v="FALHA 1"/>
    <n v="120"/>
    <n v="0"/>
    <n v="0"/>
  </r>
  <r>
    <x v="2"/>
    <x v="1"/>
    <x v="2"/>
    <n v="2"/>
    <s v="Corretiva"/>
    <s v="FALHA 1"/>
    <n v="120"/>
    <n v="0"/>
    <n v="0"/>
  </r>
  <r>
    <x v="3"/>
    <x v="1"/>
    <x v="2"/>
    <n v="2"/>
    <s v="Corretiva"/>
    <s v="FALHA 1"/>
    <n v="120"/>
    <n v="0"/>
    <n v="0"/>
  </r>
  <r>
    <x v="4"/>
    <x v="0"/>
    <x v="2"/>
    <n v="2"/>
    <s v="-"/>
    <s v="-"/>
    <n v="0"/>
    <n v="20"/>
    <n v="2"/>
  </r>
  <r>
    <x v="5"/>
    <x v="1"/>
    <x v="3"/>
    <n v="3"/>
    <s v="Corretiva"/>
    <s v="FALHA 2"/>
    <n v="240"/>
    <n v="0"/>
    <n v="0"/>
  </r>
  <r>
    <x v="6"/>
    <x v="1"/>
    <x v="4"/>
    <n v="3"/>
    <s v="Corretiva"/>
    <s v="FALHA 2"/>
    <n v="240"/>
    <n v="0"/>
    <n v="0"/>
  </r>
  <r>
    <x v="7"/>
    <x v="1"/>
    <x v="5"/>
    <n v="3"/>
    <s v="Corretiva"/>
    <s v="FALHA 1"/>
    <n v="180"/>
    <n v="0"/>
    <n v="0"/>
  </r>
  <r>
    <x v="8"/>
    <x v="1"/>
    <x v="1"/>
    <n v="3"/>
    <s v="Corretiva"/>
    <s v="FALHA 2"/>
    <n v="240"/>
    <n v="0"/>
    <n v="0"/>
  </r>
  <r>
    <x v="2"/>
    <x v="1"/>
    <x v="1"/>
    <n v="4"/>
    <s v="Corretiva"/>
    <s v="FALHA 2"/>
    <n v="320"/>
    <n v="0"/>
    <n v="0"/>
  </r>
  <r>
    <x v="3"/>
    <x v="0"/>
    <x v="0"/>
    <n v="4"/>
    <s v="-"/>
    <s v="-"/>
    <n v="0"/>
    <n v="32"/>
    <n v="2"/>
  </r>
  <r>
    <x v="9"/>
    <x v="0"/>
    <x v="6"/>
    <n v="4"/>
    <s v="-"/>
    <s v="-"/>
    <n v="0"/>
    <n v="40"/>
    <n v="1"/>
  </r>
  <r>
    <x v="8"/>
    <x v="0"/>
    <x v="7"/>
    <n v="4"/>
    <s v="-"/>
    <s v="-"/>
    <n v="0"/>
    <n v="40"/>
    <n v="0"/>
  </r>
  <r>
    <x v="0"/>
    <x v="1"/>
    <x v="8"/>
    <n v="5"/>
    <s v="Corretiva"/>
    <s v="FALHA 2"/>
    <n v="400"/>
    <n v="0"/>
    <n v="0"/>
  </r>
  <r>
    <x v="10"/>
    <x v="1"/>
    <x v="8"/>
    <n v="5"/>
    <s v="Corretiva"/>
    <s v="FALHA 2"/>
    <n v="400"/>
    <n v="0"/>
    <n v="0"/>
  </r>
  <r>
    <x v="11"/>
    <x v="1"/>
    <x v="0"/>
    <n v="5"/>
    <s v="Corretiva"/>
    <s v="FALHA 2"/>
    <n v="400"/>
    <n v="0"/>
    <n v="0"/>
  </r>
  <r>
    <x v="12"/>
    <x v="1"/>
    <x v="3"/>
    <n v="5"/>
    <s v="Corretiva"/>
    <s v="FALHA 2"/>
    <n v="400"/>
    <n v="0"/>
    <n v="0"/>
  </r>
  <r>
    <x v="13"/>
    <x v="1"/>
    <x v="3"/>
    <n v="5"/>
    <s v="Corretiva"/>
    <s v="FALHA 2"/>
    <n v="400"/>
    <n v="0"/>
    <n v="0"/>
  </r>
  <r>
    <x v="6"/>
    <x v="1"/>
    <x v="3"/>
    <n v="5"/>
    <s v="Corretiva"/>
    <s v="FALHA 2"/>
    <n v="400"/>
    <n v="0"/>
    <n v="0"/>
  </r>
  <r>
    <x v="14"/>
    <x v="1"/>
    <x v="4"/>
    <n v="5"/>
    <s v="Corretiva"/>
    <s v="FALHA 2"/>
    <n v="400"/>
    <n v="0"/>
    <n v="0"/>
  </r>
  <r>
    <x v="1"/>
    <x v="1"/>
    <x v="6"/>
    <n v="5"/>
    <s v="Corretiva"/>
    <s v="FALHA 2"/>
    <n v="400"/>
    <n v="0"/>
    <n v="0"/>
  </r>
  <r>
    <x v="0"/>
    <x v="1"/>
    <x v="2"/>
    <n v="5"/>
    <s v="Corretiva"/>
    <s v="FALHA 1"/>
    <n v="300"/>
    <n v="0"/>
    <n v="0"/>
  </r>
  <r>
    <x v="1"/>
    <x v="1"/>
    <x v="7"/>
    <n v="5"/>
    <s v="Corretiva"/>
    <s v="FALHA 3"/>
    <n v="600"/>
    <n v="0"/>
    <n v="0"/>
  </r>
  <r>
    <x v="15"/>
    <x v="1"/>
    <x v="7"/>
    <n v="5"/>
    <s v="Corretiva"/>
    <s v="FALHA 3"/>
    <n v="600"/>
    <n v="0"/>
    <n v="0"/>
  </r>
  <r>
    <x v="16"/>
    <x v="2"/>
    <x v="8"/>
    <n v="6"/>
    <s v="Preventiva"/>
    <s v="Preventiva"/>
    <n v="300"/>
    <n v="0"/>
    <n v="0"/>
  </r>
  <r>
    <x v="1"/>
    <x v="2"/>
    <x v="9"/>
    <n v="6"/>
    <s v="Preventiva"/>
    <s v="Preventiva"/>
    <n v="300"/>
    <n v="0"/>
    <n v="0"/>
  </r>
  <r>
    <x v="17"/>
    <x v="1"/>
    <x v="3"/>
    <n v="6"/>
    <s v="Corretiva"/>
    <s v="FALHA 2"/>
    <n v="480"/>
    <n v="0"/>
    <n v="0"/>
  </r>
  <r>
    <x v="11"/>
    <x v="1"/>
    <x v="3"/>
    <n v="6"/>
    <s v="Corretiva"/>
    <s v="FALHA 2"/>
    <n v="480"/>
    <n v="0"/>
    <n v="0"/>
  </r>
  <r>
    <x v="18"/>
    <x v="1"/>
    <x v="6"/>
    <n v="6"/>
    <s v="Corretiva"/>
    <s v="FALHA 2"/>
    <n v="480"/>
    <n v="0"/>
    <n v="0"/>
  </r>
  <r>
    <x v="7"/>
    <x v="1"/>
    <x v="6"/>
    <n v="6"/>
    <s v="Corretiva"/>
    <s v="FALHA 1"/>
    <n v="360"/>
    <n v="0"/>
    <n v="0"/>
  </r>
  <r>
    <x v="19"/>
    <x v="1"/>
    <x v="2"/>
    <n v="6"/>
    <s v="Corretiva"/>
    <s v="FALHA 2"/>
    <n v="480"/>
    <n v="0"/>
    <n v="0"/>
  </r>
  <r>
    <x v="20"/>
    <x v="1"/>
    <x v="7"/>
    <n v="6"/>
    <s v="Corretiva"/>
    <s v="FALHA 2"/>
    <n v="480"/>
    <n v="0"/>
    <n v="0"/>
  </r>
  <r>
    <x v="18"/>
    <x v="2"/>
    <x v="0"/>
    <n v="7"/>
    <s v="Preventiva"/>
    <s v="Preventiva"/>
    <n v="350"/>
    <n v="0"/>
    <n v="0"/>
  </r>
  <r>
    <x v="8"/>
    <x v="2"/>
    <x v="3"/>
    <n v="7"/>
    <s v="Preventiva"/>
    <s v="Preventiva"/>
    <n v="350"/>
    <n v="0"/>
    <n v="0"/>
  </r>
  <r>
    <x v="21"/>
    <x v="2"/>
    <x v="4"/>
    <n v="7"/>
    <s v="Preventiva"/>
    <s v="Preventiva"/>
    <n v="350"/>
    <n v="0"/>
    <n v="0"/>
  </r>
  <r>
    <x v="22"/>
    <x v="1"/>
    <x v="6"/>
    <n v="7"/>
    <s v="Corretiva"/>
    <s v="FALHA 2"/>
    <n v="560"/>
    <n v="0"/>
    <n v="0"/>
  </r>
  <r>
    <x v="14"/>
    <x v="1"/>
    <x v="6"/>
    <n v="7"/>
    <s v="Corretiva"/>
    <s v="FALHA 1"/>
    <n v="420"/>
    <n v="0"/>
    <n v="0"/>
  </r>
  <r>
    <x v="2"/>
    <x v="1"/>
    <x v="7"/>
    <n v="7"/>
    <s v="Corretiva"/>
    <s v="FALHA 1"/>
    <n v="420"/>
    <n v="0"/>
    <n v="0"/>
  </r>
  <r>
    <x v="22"/>
    <x v="2"/>
    <x v="0"/>
    <n v="8"/>
    <s v="Preventiva"/>
    <s v="Preventiva"/>
    <n v="400"/>
    <n v="0"/>
    <n v="0"/>
  </r>
  <r>
    <x v="4"/>
    <x v="2"/>
    <x v="3"/>
    <n v="8"/>
    <s v="Preventiva"/>
    <s v="Preventiva"/>
    <n v="400"/>
    <n v="0"/>
    <n v="0"/>
  </r>
  <r>
    <x v="6"/>
    <x v="1"/>
    <x v="8"/>
    <n v="8"/>
    <s v="Corretiva"/>
    <s v="FALHA 2"/>
    <n v="640"/>
    <n v="0"/>
    <n v="0"/>
  </r>
  <r>
    <x v="6"/>
    <x v="1"/>
    <x v="0"/>
    <n v="8"/>
    <s v="Corretiva"/>
    <s v="FALHA 1"/>
    <n v="480"/>
    <n v="0"/>
    <n v="0"/>
  </r>
  <r>
    <x v="23"/>
    <x v="1"/>
    <x v="1"/>
    <n v="8"/>
    <s v="Corretiva"/>
    <s v="FALHA 1"/>
    <n v="480"/>
    <n v="0"/>
    <n v="0"/>
  </r>
  <r>
    <x v="6"/>
    <x v="1"/>
    <x v="1"/>
    <n v="8"/>
    <s v="Corretiva"/>
    <s v="FALHA 1"/>
    <n v="480"/>
    <n v="0"/>
    <n v="0"/>
  </r>
  <r>
    <x v="7"/>
    <x v="2"/>
    <x v="8"/>
    <n v="9"/>
    <s v="Preventiva"/>
    <s v="Preventiva"/>
    <n v="450"/>
    <n v="0"/>
    <n v="0"/>
  </r>
  <r>
    <x v="15"/>
    <x v="2"/>
    <x v="0"/>
    <n v="9"/>
    <s v="Preventiva"/>
    <s v="Preventiva"/>
    <n v="450"/>
    <n v="0"/>
    <n v="0"/>
  </r>
  <r>
    <x v="24"/>
    <x v="2"/>
    <x v="1"/>
    <n v="9"/>
    <s v="Preventiva"/>
    <s v="Preventiva"/>
    <n v="450"/>
    <n v="0"/>
    <n v="0"/>
  </r>
  <r>
    <x v="11"/>
    <x v="2"/>
    <x v="7"/>
    <n v="9"/>
    <s v="Preventiva"/>
    <s v="Preventiva"/>
    <n v="450"/>
    <n v="0"/>
    <n v="0"/>
  </r>
  <r>
    <x v="2"/>
    <x v="0"/>
    <x v="9"/>
    <n v="9"/>
    <s v="-"/>
    <s v="-"/>
    <n v="0"/>
    <n v="81"/>
    <n v="4"/>
  </r>
  <r>
    <x v="5"/>
    <x v="2"/>
    <x v="0"/>
    <n v="10"/>
    <s v="Preventiva"/>
    <s v="Preventiva"/>
    <n v="500"/>
    <n v="0"/>
    <n v="0"/>
  </r>
  <r>
    <x v="4"/>
    <x v="2"/>
    <x v="9"/>
    <n v="10"/>
    <s v="Preventiva"/>
    <s v="Preventiva"/>
    <n v="500"/>
    <n v="0"/>
    <n v="0"/>
  </r>
  <r>
    <x v="24"/>
    <x v="2"/>
    <x v="6"/>
    <n v="10"/>
    <s v="Preventiva"/>
    <s v="Preventiva"/>
    <n v="500"/>
    <n v="0"/>
    <n v="0"/>
  </r>
  <r>
    <x v="25"/>
    <x v="2"/>
    <x v="7"/>
    <n v="10"/>
    <s v="Preventiva"/>
    <s v="Preventiva"/>
    <n v="500"/>
    <n v="0"/>
    <n v="0"/>
  </r>
  <r>
    <x v="26"/>
    <x v="2"/>
    <x v="7"/>
    <n v="10"/>
    <s v="Preventiva"/>
    <s v="Preventiva"/>
    <n v="500"/>
    <n v="0"/>
    <n v="0"/>
  </r>
  <r>
    <x v="2"/>
    <x v="1"/>
    <x v="8"/>
    <n v="10"/>
    <s v="Corretiva"/>
    <s v="FALHA 3"/>
    <n v="1200"/>
    <n v="0"/>
    <n v="0"/>
  </r>
  <r>
    <x v="11"/>
    <x v="1"/>
    <x v="9"/>
    <n v="10"/>
    <s v="Corretiva"/>
    <s v="FALHA 3"/>
    <n v="1200"/>
    <n v="0"/>
    <n v="0"/>
  </r>
  <r>
    <x v="10"/>
    <x v="1"/>
    <x v="3"/>
    <n v="10"/>
    <s v="Corretiva"/>
    <s v="FALHA 3"/>
    <n v="1200"/>
    <n v="0"/>
    <n v="0"/>
  </r>
  <r>
    <x v="12"/>
    <x v="1"/>
    <x v="4"/>
    <n v="10"/>
    <s v="Corretiva"/>
    <s v="FALHA 3"/>
    <n v="1200"/>
    <n v="0"/>
    <n v="0"/>
  </r>
  <r>
    <x v="1"/>
    <x v="1"/>
    <x v="4"/>
    <n v="10"/>
    <s v="Corretiva"/>
    <s v="FALHA 3"/>
    <n v="1200"/>
    <n v="0"/>
    <n v="0"/>
  </r>
  <r>
    <x v="21"/>
    <x v="1"/>
    <x v="4"/>
    <n v="10"/>
    <s v="Corretiva"/>
    <s v="FALHA 1"/>
    <n v="600"/>
    <n v="0"/>
    <n v="0"/>
  </r>
  <r>
    <x v="19"/>
    <x v="1"/>
    <x v="5"/>
    <n v="10"/>
    <s v="Corretiva"/>
    <s v="FALHA 1"/>
    <n v="600"/>
    <n v="0"/>
    <n v="0"/>
  </r>
  <r>
    <x v="10"/>
    <x v="1"/>
    <x v="2"/>
    <n v="10"/>
    <s v="Corretiva"/>
    <s v="FALHA 1"/>
    <n v="600"/>
    <n v="0"/>
    <n v="0"/>
  </r>
  <r>
    <x v="5"/>
    <x v="0"/>
    <x v="5"/>
    <n v="10"/>
    <s v="-"/>
    <s v="-"/>
    <n v="0"/>
    <n v="100"/>
    <n v="4"/>
  </r>
  <r>
    <x v="4"/>
    <x v="0"/>
    <x v="7"/>
    <n v="10"/>
    <s v="-"/>
    <s v="-"/>
    <n v="0"/>
    <n v="80"/>
    <n v="7"/>
  </r>
  <r>
    <x v="8"/>
    <x v="2"/>
    <x v="9"/>
    <n v="11"/>
    <s v="Preventiva"/>
    <s v="Preventiva"/>
    <n v="550"/>
    <n v="0"/>
    <n v="0"/>
  </r>
  <r>
    <x v="10"/>
    <x v="2"/>
    <x v="6"/>
    <n v="11"/>
    <s v="Preventiva"/>
    <s v="Preventiva"/>
    <n v="550"/>
    <n v="0"/>
    <n v="0"/>
  </r>
  <r>
    <x v="23"/>
    <x v="2"/>
    <x v="1"/>
    <n v="11"/>
    <s v="Preventiva"/>
    <s v="Preventiva"/>
    <n v="550"/>
    <n v="0"/>
    <n v="0"/>
  </r>
  <r>
    <x v="0"/>
    <x v="2"/>
    <x v="2"/>
    <n v="11"/>
    <s v="Preventiva"/>
    <s v="Preventiva"/>
    <n v="550"/>
    <n v="0"/>
    <n v="0"/>
  </r>
  <r>
    <x v="0"/>
    <x v="2"/>
    <x v="7"/>
    <n v="11"/>
    <s v="Preventiva"/>
    <s v="Preventiva"/>
    <n v="550"/>
    <n v="0"/>
    <n v="0"/>
  </r>
  <r>
    <x v="27"/>
    <x v="2"/>
    <x v="7"/>
    <n v="11"/>
    <s v="Preventiva"/>
    <s v="Preventiva"/>
    <n v="550"/>
    <n v="0"/>
    <n v="0"/>
  </r>
  <r>
    <x v="6"/>
    <x v="2"/>
    <x v="7"/>
    <n v="11"/>
    <s v="Preventiva"/>
    <s v="Preventiva"/>
    <n v="550"/>
    <n v="0"/>
    <n v="0"/>
  </r>
  <r>
    <x v="25"/>
    <x v="1"/>
    <x v="4"/>
    <n v="11"/>
    <s v="Corretiva"/>
    <s v="FALHA 3"/>
    <n v="1320"/>
    <n v="0"/>
    <n v="0"/>
  </r>
  <r>
    <x v="7"/>
    <x v="1"/>
    <x v="4"/>
    <n v="11"/>
    <s v="Corretiva"/>
    <s v="FALHA 2"/>
    <n v="880"/>
    <n v="0"/>
    <n v="0"/>
  </r>
  <r>
    <x v="27"/>
    <x v="0"/>
    <x v="4"/>
    <n v="11"/>
    <s v="-"/>
    <s v="-"/>
    <n v="0"/>
    <n v="88"/>
    <n v="3"/>
  </r>
  <r>
    <x v="5"/>
    <x v="3"/>
    <x v="8"/>
    <n v="12"/>
    <s v="Preventiva"/>
    <s v="Preventiva"/>
    <n v="600"/>
    <n v="0"/>
    <n v="0"/>
  </r>
  <r>
    <x v="18"/>
    <x v="3"/>
    <x v="8"/>
    <n v="12"/>
    <s v="Preventiva"/>
    <s v="Preventiva"/>
    <n v="600"/>
    <n v="0"/>
    <n v="0"/>
  </r>
  <r>
    <x v="22"/>
    <x v="3"/>
    <x v="8"/>
    <n v="12"/>
    <s v="Preventiva"/>
    <s v="Preventiva"/>
    <n v="600"/>
    <n v="0"/>
    <n v="0"/>
  </r>
  <r>
    <x v="7"/>
    <x v="3"/>
    <x v="8"/>
    <n v="12"/>
    <s v="Preventiva"/>
    <s v="Preventiva"/>
    <n v="600"/>
    <n v="0"/>
    <n v="0"/>
  </r>
  <r>
    <x v="16"/>
    <x v="3"/>
    <x v="8"/>
    <n v="12"/>
    <s v="Preventiva"/>
    <s v="Preventiva"/>
    <n v="600"/>
    <n v="0"/>
    <n v="0"/>
  </r>
  <r>
    <x v="14"/>
    <x v="3"/>
    <x v="8"/>
    <n v="12"/>
    <s v="Preventiva"/>
    <s v="Preventiva"/>
    <n v="600"/>
    <n v="0"/>
    <n v="0"/>
  </r>
  <r>
    <x v="15"/>
    <x v="3"/>
    <x v="8"/>
    <n v="12"/>
    <s v="Preventiva"/>
    <s v="Preventiva"/>
    <n v="600"/>
    <n v="0"/>
    <n v="0"/>
  </r>
  <r>
    <x v="5"/>
    <x v="3"/>
    <x v="0"/>
    <n v="12"/>
    <s v="Preventiva"/>
    <s v="Preventiva"/>
    <n v="600"/>
    <n v="0"/>
    <n v="0"/>
  </r>
  <r>
    <x v="18"/>
    <x v="3"/>
    <x v="0"/>
    <n v="12"/>
    <s v="Preventiva"/>
    <s v="Preventiva"/>
    <n v="600"/>
    <n v="0"/>
    <n v="0"/>
  </r>
  <r>
    <x v="22"/>
    <x v="3"/>
    <x v="0"/>
    <n v="12"/>
    <s v="Preventiva"/>
    <s v="Preventiva"/>
    <n v="600"/>
    <n v="0"/>
    <n v="0"/>
  </r>
  <r>
    <x v="7"/>
    <x v="3"/>
    <x v="0"/>
    <n v="12"/>
    <s v="Preventiva"/>
    <s v="Preventiva"/>
    <n v="600"/>
    <n v="0"/>
    <n v="0"/>
  </r>
  <r>
    <x v="16"/>
    <x v="3"/>
    <x v="0"/>
    <n v="12"/>
    <s v="Preventiva"/>
    <s v="Preventiva"/>
    <n v="600"/>
    <n v="0"/>
    <n v="0"/>
  </r>
  <r>
    <x v="14"/>
    <x v="3"/>
    <x v="0"/>
    <n v="12"/>
    <s v="Preventiva"/>
    <s v="Preventiva"/>
    <n v="600"/>
    <n v="0"/>
    <n v="0"/>
  </r>
  <r>
    <x v="15"/>
    <x v="3"/>
    <x v="0"/>
    <n v="12"/>
    <s v="Preventiva"/>
    <s v="Preventiva"/>
    <n v="600"/>
    <n v="0"/>
    <n v="0"/>
  </r>
  <r>
    <x v="9"/>
    <x v="3"/>
    <x v="9"/>
    <n v="12"/>
    <s v="Preventiva"/>
    <s v="Preventiva"/>
    <n v="600"/>
    <n v="0"/>
    <n v="0"/>
  </r>
  <r>
    <x v="28"/>
    <x v="3"/>
    <x v="9"/>
    <n v="12"/>
    <s v="Preventiva"/>
    <s v="Preventiva"/>
    <n v="600"/>
    <n v="0"/>
    <n v="0"/>
  </r>
  <r>
    <x v="8"/>
    <x v="3"/>
    <x v="9"/>
    <n v="12"/>
    <s v="Preventiva"/>
    <s v="Preventiva"/>
    <n v="600"/>
    <n v="0"/>
    <n v="0"/>
  </r>
  <r>
    <x v="2"/>
    <x v="3"/>
    <x v="9"/>
    <n v="12"/>
    <s v="Preventiva"/>
    <s v="Preventiva"/>
    <n v="600"/>
    <n v="0"/>
    <n v="0"/>
  </r>
  <r>
    <x v="1"/>
    <x v="3"/>
    <x v="9"/>
    <n v="12"/>
    <s v="Preventiva"/>
    <s v="Preventiva"/>
    <n v="600"/>
    <n v="0"/>
    <n v="0"/>
  </r>
  <r>
    <x v="4"/>
    <x v="3"/>
    <x v="9"/>
    <n v="12"/>
    <s v="Preventiva"/>
    <s v="Preventiva"/>
    <n v="600"/>
    <n v="0"/>
    <n v="0"/>
  </r>
  <r>
    <x v="9"/>
    <x v="3"/>
    <x v="3"/>
    <n v="12"/>
    <s v="Preventiva"/>
    <s v="Preventiva"/>
    <n v="600"/>
    <n v="0"/>
    <n v="0"/>
  </r>
  <r>
    <x v="28"/>
    <x v="3"/>
    <x v="3"/>
    <n v="12"/>
    <s v="Preventiva"/>
    <s v="Preventiva"/>
    <n v="600"/>
    <n v="0"/>
    <n v="0"/>
  </r>
  <r>
    <x v="8"/>
    <x v="3"/>
    <x v="3"/>
    <n v="12"/>
    <s v="Preventiva"/>
    <s v="Preventiva"/>
    <n v="600"/>
    <n v="0"/>
    <n v="0"/>
  </r>
  <r>
    <x v="2"/>
    <x v="3"/>
    <x v="3"/>
    <n v="12"/>
    <s v="Preventiva"/>
    <s v="Preventiva"/>
    <n v="600"/>
    <n v="0"/>
    <n v="0"/>
  </r>
  <r>
    <x v="1"/>
    <x v="3"/>
    <x v="3"/>
    <n v="12"/>
    <s v="Preventiva"/>
    <s v="Preventiva"/>
    <n v="600"/>
    <n v="0"/>
    <n v="0"/>
  </r>
  <r>
    <x v="4"/>
    <x v="3"/>
    <x v="3"/>
    <n v="12"/>
    <s v="Preventiva"/>
    <s v="Preventiva"/>
    <n v="600"/>
    <n v="0"/>
    <n v="0"/>
  </r>
  <r>
    <x v="20"/>
    <x v="3"/>
    <x v="4"/>
    <n v="12"/>
    <s v="Preventiva"/>
    <s v="Preventiva"/>
    <n v="600"/>
    <n v="0"/>
    <n v="0"/>
  </r>
  <r>
    <x v="12"/>
    <x v="3"/>
    <x v="4"/>
    <n v="12"/>
    <s v="Preventiva"/>
    <s v="Preventiva"/>
    <n v="600"/>
    <n v="0"/>
    <n v="0"/>
  </r>
  <r>
    <x v="29"/>
    <x v="3"/>
    <x v="4"/>
    <n v="12"/>
    <s v="Preventiva"/>
    <s v="Preventiva"/>
    <n v="600"/>
    <n v="0"/>
    <n v="0"/>
  </r>
  <r>
    <x v="3"/>
    <x v="3"/>
    <x v="4"/>
    <n v="12"/>
    <s v="Preventiva"/>
    <s v="Preventiva"/>
    <n v="600"/>
    <n v="0"/>
    <n v="0"/>
  </r>
  <r>
    <x v="17"/>
    <x v="3"/>
    <x v="4"/>
    <n v="12"/>
    <s v="Preventiva"/>
    <s v="Preventiva"/>
    <n v="600"/>
    <n v="0"/>
    <n v="0"/>
  </r>
  <r>
    <x v="21"/>
    <x v="3"/>
    <x v="4"/>
    <n v="12"/>
    <s v="Preventiva"/>
    <s v="Preventiva"/>
    <n v="600"/>
    <n v="0"/>
    <n v="0"/>
  </r>
  <r>
    <x v="20"/>
    <x v="3"/>
    <x v="5"/>
    <n v="12"/>
    <s v="Preventiva"/>
    <s v="Preventiva"/>
    <n v="600"/>
    <n v="0"/>
    <n v="0"/>
  </r>
  <r>
    <x v="12"/>
    <x v="3"/>
    <x v="5"/>
    <n v="12"/>
    <s v="Preventiva"/>
    <s v="Preventiva"/>
    <n v="600"/>
    <n v="0"/>
    <n v="0"/>
  </r>
  <r>
    <x v="29"/>
    <x v="3"/>
    <x v="5"/>
    <n v="12"/>
    <s v="Preventiva"/>
    <s v="Preventiva"/>
    <n v="600"/>
    <n v="0"/>
    <n v="0"/>
  </r>
  <r>
    <x v="3"/>
    <x v="3"/>
    <x v="5"/>
    <n v="12"/>
    <s v="Preventiva"/>
    <s v="Preventiva"/>
    <n v="600"/>
    <n v="0"/>
    <n v="0"/>
  </r>
  <r>
    <x v="17"/>
    <x v="3"/>
    <x v="5"/>
    <n v="12"/>
    <s v="Preventiva"/>
    <s v="Preventiva"/>
    <n v="600"/>
    <n v="0"/>
    <n v="0"/>
  </r>
  <r>
    <x v="21"/>
    <x v="3"/>
    <x v="5"/>
    <n v="12"/>
    <s v="Preventiva"/>
    <s v="Preventiva"/>
    <n v="600"/>
    <n v="0"/>
    <n v="0"/>
  </r>
  <r>
    <x v="23"/>
    <x v="3"/>
    <x v="6"/>
    <n v="12"/>
    <s v="Preventiva"/>
    <s v="Preventiva"/>
    <n v="600"/>
    <n v="0"/>
    <n v="0"/>
  </r>
  <r>
    <x v="30"/>
    <x v="3"/>
    <x v="6"/>
    <n v="12"/>
    <s v="Preventiva"/>
    <s v="Preventiva"/>
    <n v="600"/>
    <n v="0"/>
    <n v="0"/>
  </r>
  <r>
    <x v="10"/>
    <x v="3"/>
    <x v="6"/>
    <n v="12"/>
    <s v="Preventiva"/>
    <s v="Preventiva"/>
    <n v="600"/>
    <n v="0"/>
    <n v="0"/>
  </r>
  <r>
    <x v="13"/>
    <x v="3"/>
    <x v="6"/>
    <n v="12"/>
    <s v="Preventiva"/>
    <s v="Preventiva"/>
    <n v="600"/>
    <n v="0"/>
    <n v="0"/>
  </r>
  <r>
    <x v="19"/>
    <x v="3"/>
    <x v="6"/>
    <n v="12"/>
    <s v="Preventiva"/>
    <s v="Preventiva"/>
    <n v="600"/>
    <n v="0"/>
    <n v="0"/>
  </r>
  <r>
    <x v="24"/>
    <x v="3"/>
    <x v="6"/>
    <n v="12"/>
    <s v="Preventiva"/>
    <s v="Preventiva"/>
    <n v="600"/>
    <n v="0"/>
    <n v="0"/>
  </r>
  <r>
    <x v="23"/>
    <x v="3"/>
    <x v="1"/>
    <n v="12"/>
    <s v="Preventiva"/>
    <s v="Preventiva"/>
    <n v="600"/>
    <n v="0"/>
    <n v="0"/>
  </r>
  <r>
    <x v="30"/>
    <x v="3"/>
    <x v="1"/>
    <n v="12"/>
    <s v="Preventiva"/>
    <s v="Preventiva"/>
    <n v="600"/>
    <n v="0"/>
    <n v="0"/>
  </r>
  <r>
    <x v="10"/>
    <x v="3"/>
    <x v="1"/>
    <n v="12"/>
    <s v="Preventiva"/>
    <s v="Preventiva"/>
    <n v="600"/>
    <n v="0"/>
    <n v="0"/>
  </r>
  <r>
    <x v="13"/>
    <x v="3"/>
    <x v="1"/>
    <n v="12"/>
    <s v="Preventiva"/>
    <s v="Preventiva"/>
    <n v="600"/>
    <n v="0"/>
    <n v="0"/>
  </r>
  <r>
    <x v="19"/>
    <x v="3"/>
    <x v="1"/>
    <n v="12"/>
    <s v="Preventiva"/>
    <s v="Preventiva"/>
    <n v="600"/>
    <n v="0"/>
    <n v="0"/>
  </r>
  <r>
    <x v="24"/>
    <x v="3"/>
    <x v="1"/>
    <n v="12"/>
    <s v="Preventiva"/>
    <s v="Preventiva"/>
    <n v="600"/>
    <n v="0"/>
    <n v="0"/>
  </r>
  <r>
    <x v="0"/>
    <x v="3"/>
    <x v="2"/>
    <n v="12"/>
    <s v="Preventiva"/>
    <s v="Preventiva"/>
    <n v="600"/>
    <n v="0"/>
    <n v="0"/>
  </r>
  <r>
    <x v="25"/>
    <x v="3"/>
    <x v="2"/>
    <n v="12"/>
    <s v="Preventiva"/>
    <s v="Preventiva"/>
    <n v="600"/>
    <n v="0"/>
    <n v="0"/>
  </r>
  <r>
    <x v="27"/>
    <x v="3"/>
    <x v="2"/>
    <n v="12"/>
    <s v="Preventiva"/>
    <s v="Preventiva"/>
    <n v="600"/>
    <n v="0"/>
    <n v="0"/>
  </r>
  <r>
    <x v="26"/>
    <x v="3"/>
    <x v="2"/>
    <n v="12"/>
    <s v="Preventiva"/>
    <s v="Preventiva"/>
    <n v="600"/>
    <n v="0"/>
    <n v="0"/>
  </r>
  <r>
    <x v="6"/>
    <x v="3"/>
    <x v="2"/>
    <n v="12"/>
    <s v="Preventiva"/>
    <s v="Preventiva"/>
    <n v="600"/>
    <n v="0"/>
    <n v="0"/>
  </r>
  <r>
    <x v="11"/>
    <x v="3"/>
    <x v="2"/>
    <n v="12"/>
    <s v="Preventiva"/>
    <s v="Preventiva"/>
    <n v="600"/>
    <n v="0"/>
    <n v="0"/>
  </r>
  <r>
    <x v="0"/>
    <x v="3"/>
    <x v="7"/>
    <n v="12"/>
    <s v="Preventiva"/>
    <s v="Preventiva"/>
    <n v="600"/>
    <n v="0"/>
    <n v="0"/>
  </r>
  <r>
    <x v="25"/>
    <x v="3"/>
    <x v="7"/>
    <n v="12"/>
    <s v="Preventiva"/>
    <s v="Preventiva"/>
    <n v="600"/>
    <n v="0"/>
    <n v="0"/>
  </r>
  <r>
    <x v="27"/>
    <x v="3"/>
    <x v="7"/>
    <n v="12"/>
    <s v="Preventiva"/>
    <s v="Preventiva"/>
    <n v="600"/>
    <n v="0"/>
    <n v="0"/>
  </r>
  <r>
    <x v="26"/>
    <x v="3"/>
    <x v="7"/>
    <n v="12"/>
    <s v="Preventiva"/>
    <s v="Preventiva"/>
    <n v="600"/>
    <n v="0"/>
    <n v="0"/>
  </r>
  <r>
    <x v="6"/>
    <x v="3"/>
    <x v="7"/>
    <n v="12"/>
    <s v="Preventiva"/>
    <s v="Preventiva"/>
    <n v="600"/>
    <n v="0"/>
    <n v="0"/>
  </r>
  <r>
    <x v="11"/>
    <x v="3"/>
    <x v="7"/>
    <n v="12"/>
    <s v="Preventiva"/>
    <s v="Preventiva"/>
    <n v="600"/>
    <n v="0"/>
    <n v="0"/>
  </r>
  <r>
    <x v="5"/>
    <x v="2"/>
    <x v="8"/>
    <n v="12"/>
    <s v="Preventiva"/>
    <s v="Preventiva"/>
    <n v="600"/>
    <n v="0"/>
    <n v="0"/>
  </r>
  <r>
    <x v="22"/>
    <x v="2"/>
    <x v="8"/>
    <n v="12"/>
    <s v="Preventiva"/>
    <s v="Preventiva"/>
    <n v="600"/>
    <n v="0"/>
    <n v="0"/>
  </r>
  <r>
    <x v="15"/>
    <x v="2"/>
    <x v="8"/>
    <n v="12"/>
    <s v="Preventiva"/>
    <s v="Preventiva"/>
    <n v="600"/>
    <n v="0"/>
    <n v="0"/>
  </r>
  <r>
    <x v="16"/>
    <x v="2"/>
    <x v="0"/>
    <n v="12"/>
    <s v="Preventiva"/>
    <s v="Preventiva"/>
    <n v="600"/>
    <n v="0"/>
    <n v="0"/>
  </r>
  <r>
    <x v="28"/>
    <x v="2"/>
    <x v="9"/>
    <n v="12"/>
    <s v="Preventiva"/>
    <s v="Preventiva"/>
    <n v="600"/>
    <n v="0"/>
    <n v="0"/>
  </r>
  <r>
    <x v="9"/>
    <x v="2"/>
    <x v="3"/>
    <n v="12"/>
    <s v="Preventiva"/>
    <s v="Preventiva"/>
    <n v="600"/>
    <n v="0"/>
    <n v="0"/>
  </r>
  <r>
    <x v="12"/>
    <x v="2"/>
    <x v="4"/>
    <n v="12"/>
    <s v="Preventiva"/>
    <s v="Preventiva"/>
    <n v="600"/>
    <n v="0"/>
    <n v="0"/>
  </r>
  <r>
    <x v="29"/>
    <x v="2"/>
    <x v="4"/>
    <n v="12"/>
    <s v="Preventiva"/>
    <s v="Preventiva"/>
    <n v="600"/>
    <n v="0"/>
    <n v="0"/>
  </r>
  <r>
    <x v="3"/>
    <x v="2"/>
    <x v="4"/>
    <n v="12"/>
    <s v="Preventiva"/>
    <s v="Preventiva"/>
    <n v="600"/>
    <n v="0"/>
    <n v="0"/>
  </r>
  <r>
    <x v="3"/>
    <x v="2"/>
    <x v="5"/>
    <n v="12"/>
    <s v="Preventiva"/>
    <s v="Preventiva"/>
    <n v="600"/>
    <n v="0"/>
    <n v="0"/>
  </r>
  <r>
    <x v="23"/>
    <x v="2"/>
    <x v="6"/>
    <n v="12"/>
    <s v="Preventiva"/>
    <s v="Preventiva"/>
    <n v="600"/>
    <n v="0"/>
    <n v="0"/>
  </r>
  <r>
    <x v="13"/>
    <x v="2"/>
    <x v="6"/>
    <n v="12"/>
    <s v="Preventiva"/>
    <s v="Preventiva"/>
    <n v="600"/>
    <n v="0"/>
    <n v="0"/>
  </r>
  <r>
    <x v="30"/>
    <x v="1"/>
    <x v="9"/>
    <n v="12"/>
    <s v="Corretiva"/>
    <s v="FALHA 3"/>
    <n v="1440"/>
    <n v="0"/>
    <n v="0"/>
  </r>
  <r>
    <x v="30"/>
    <x v="0"/>
    <x v="9"/>
    <n v="12"/>
    <s v="-"/>
    <s v="-"/>
    <n v="0"/>
    <n v="96"/>
    <n v="4"/>
  </r>
  <r>
    <x v="14"/>
    <x v="2"/>
    <x v="8"/>
    <n v="13"/>
    <s v="Preventiva"/>
    <s v="Preventiva"/>
    <n v="650"/>
    <n v="0"/>
    <n v="0"/>
  </r>
  <r>
    <x v="14"/>
    <x v="2"/>
    <x v="0"/>
    <n v="13"/>
    <s v="Preventiva"/>
    <s v="Preventiva"/>
    <n v="650"/>
    <n v="0"/>
    <n v="0"/>
  </r>
  <r>
    <x v="9"/>
    <x v="2"/>
    <x v="9"/>
    <n v="13"/>
    <s v="Preventiva"/>
    <s v="Preventiva"/>
    <n v="650"/>
    <n v="0"/>
    <n v="0"/>
  </r>
  <r>
    <x v="2"/>
    <x v="2"/>
    <x v="3"/>
    <n v="13"/>
    <s v="Preventiva"/>
    <s v="Preventiva"/>
    <n v="650"/>
    <n v="0"/>
    <n v="0"/>
  </r>
  <r>
    <x v="1"/>
    <x v="2"/>
    <x v="3"/>
    <n v="13"/>
    <s v="Preventiva"/>
    <s v="Preventiva"/>
    <n v="650"/>
    <n v="0"/>
    <n v="0"/>
  </r>
  <r>
    <x v="20"/>
    <x v="2"/>
    <x v="4"/>
    <n v="13"/>
    <s v="Preventiva"/>
    <s v="Preventiva"/>
    <n v="650"/>
    <n v="0"/>
    <n v="0"/>
  </r>
  <r>
    <x v="20"/>
    <x v="2"/>
    <x v="5"/>
    <n v="13"/>
    <s v="Preventiva"/>
    <s v="Preventiva"/>
    <n v="650"/>
    <n v="0"/>
    <n v="0"/>
  </r>
  <r>
    <x v="29"/>
    <x v="2"/>
    <x v="5"/>
    <n v="13"/>
    <s v="Preventiva"/>
    <s v="Preventiva"/>
    <n v="650"/>
    <n v="0"/>
    <n v="0"/>
  </r>
  <r>
    <x v="13"/>
    <x v="2"/>
    <x v="1"/>
    <n v="13"/>
    <s v="Preventiva"/>
    <s v="Preventiva"/>
    <n v="650"/>
    <n v="0"/>
    <n v="0"/>
  </r>
  <r>
    <x v="26"/>
    <x v="2"/>
    <x v="2"/>
    <n v="13"/>
    <s v="Preventiva"/>
    <s v="Preventiva"/>
    <n v="650"/>
    <n v="0"/>
    <n v="0"/>
  </r>
  <r>
    <x v="6"/>
    <x v="2"/>
    <x v="2"/>
    <n v="13"/>
    <s v="Preventiva"/>
    <s v="Preventiva"/>
    <n v="650"/>
    <n v="0"/>
    <n v="0"/>
  </r>
  <r>
    <x v="27"/>
    <x v="1"/>
    <x v="4"/>
    <n v="13"/>
    <s v="Corretiva"/>
    <s v="FALHA 2"/>
    <n v="1040"/>
    <n v="0"/>
    <n v="0"/>
  </r>
  <r>
    <x v="25"/>
    <x v="0"/>
    <x v="4"/>
    <n v="13"/>
    <s v="-"/>
    <s v="-"/>
    <n v="0"/>
    <n v="143"/>
    <n v="4"/>
  </r>
  <r>
    <x v="7"/>
    <x v="0"/>
    <x v="4"/>
    <n v="13"/>
    <s v="-"/>
    <s v="-"/>
    <n v="0"/>
    <n v="130"/>
    <n v="14"/>
  </r>
  <r>
    <x v="7"/>
    <x v="2"/>
    <x v="0"/>
    <n v="14"/>
    <s v="Preventiva"/>
    <s v="Preventiva"/>
    <n v="700"/>
    <n v="0"/>
    <n v="0"/>
  </r>
  <r>
    <x v="2"/>
    <x v="2"/>
    <x v="9"/>
    <n v="14"/>
    <s v="Preventiva"/>
    <s v="Preventiva"/>
    <n v="700"/>
    <n v="0"/>
    <n v="0"/>
  </r>
  <r>
    <x v="17"/>
    <x v="2"/>
    <x v="4"/>
    <n v="14"/>
    <s v="Preventiva"/>
    <s v="Preventiva"/>
    <n v="700"/>
    <n v="0"/>
    <n v="0"/>
  </r>
  <r>
    <x v="12"/>
    <x v="2"/>
    <x v="5"/>
    <n v="14"/>
    <s v="Preventiva"/>
    <s v="Preventiva"/>
    <n v="700"/>
    <n v="0"/>
    <n v="0"/>
  </r>
  <r>
    <x v="21"/>
    <x v="2"/>
    <x v="5"/>
    <n v="14"/>
    <s v="Preventiva"/>
    <s v="Preventiva"/>
    <n v="700"/>
    <n v="0"/>
    <n v="0"/>
  </r>
  <r>
    <x v="30"/>
    <x v="2"/>
    <x v="6"/>
    <n v="14"/>
    <s v="Preventiva"/>
    <s v="Preventiva"/>
    <n v="700"/>
    <n v="0"/>
    <n v="0"/>
  </r>
  <r>
    <x v="19"/>
    <x v="2"/>
    <x v="6"/>
    <n v="14"/>
    <s v="Preventiva"/>
    <s v="Preventiva"/>
    <n v="700"/>
    <n v="0"/>
    <n v="0"/>
  </r>
  <r>
    <x v="10"/>
    <x v="2"/>
    <x v="1"/>
    <n v="14"/>
    <s v="Preventiva"/>
    <s v="Preventiva"/>
    <n v="700"/>
    <n v="0"/>
    <n v="0"/>
  </r>
  <r>
    <x v="27"/>
    <x v="2"/>
    <x v="2"/>
    <n v="14"/>
    <s v="Preventiva"/>
    <s v="Preventiva"/>
    <n v="700"/>
    <n v="0"/>
    <n v="0"/>
  </r>
  <r>
    <x v="5"/>
    <x v="1"/>
    <x v="5"/>
    <n v="14"/>
    <s v="Corretiva"/>
    <s v="FALHA 2"/>
    <n v="1120"/>
    <n v="0"/>
    <n v="0"/>
  </r>
  <r>
    <x v="4"/>
    <x v="1"/>
    <x v="7"/>
    <n v="14"/>
    <s v="Corretiva"/>
    <s v="FALHA 1"/>
    <n v="840"/>
    <n v="0"/>
    <n v="0"/>
  </r>
  <r>
    <x v="2"/>
    <x v="0"/>
    <x v="8"/>
    <n v="14"/>
    <s v="-"/>
    <s v="-"/>
    <n v="0"/>
    <n v="112"/>
    <n v="5"/>
  </r>
  <r>
    <x v="11"/>
    <x v="0"/>
    <x v="9"/>
    <n v="14"/>
    <s v="-"/>
    <s v="-"/>
    <n v="0"/>
    <n v="126"/>
    <n v="3"/>
  </r>
  <r>
    <x v="10"/>
    <x v="0"/>
    <x v="3"/>
    <n v="14"/>
    <s v="-"/>
    <s v="-"/>
    <n v="0"/>
    <n v="112"/>
    <n v="6"/>
  </r>
  <r>
    <x v="12"/>
    <x v="0"/>
    <x v="4"/>
    <n v="14"/>
    <s v="-"/>
    <s v="-"/>
    <n v="0"/>
    <n v="126"/>
    <n v="10"/>
  </r>
  <r>
    <x v="1"/>
    <x v="0"/>
    <x v="4"/>
    <n v="14"/>
    <s v="-"/>
    <s v="-"/>
    <n v="0"/>
    <n v="154"/>
    <n v="0"/>
  </r>
  <r>
    <x v="21"/>
    <x v="0"/>
    <x v="4"/>
    <n v="14"/>
    <s v="-"/>
    <s v="-"/>
    <n v="0"/>
    <n v="154"/>
    <n v="15"/>
  </r>
  <r>
    <x v="19"/>
    <x v="0"/>
    <x v="5"/>
    <n v="14"/>
    <s v="-"/>
    <s v="-"/>
    <n v="0"/>
    <n v="154"/>
    <n v="0"/>
  </r>
  <r>
    <x v="10"/>
    <x v="0"/>
    <x v="2"/>
    <n v="14"/>
    <s v="-"/>
    <s v="-"/>
    <n v="0"/>
    <n v="154"/>
    <n v="12"/>
  </r>
  <r>
    <x v="18"/>
    <x v="2"/>
    <x v="8"/>
    <n v="15"/>
    <s v="Preventiva"/>
    <s v="Preventiva"/>
    <n v="750"/>
    <n v="0"/>
    <n v="0"/>
  </r>
  <r>
    <x v="28"/>
    <x v="2"/>
    <x v="3"/>
    <n v="15"/>
    <s v="Preventiva"/>
    <s v="Preventiva"/>
    <n v="750"/>
    <n v="0"/>
    <n v="0"/>
  </r>
  <r>
    <x v="17"/>
    <x v="2"/>
    <x v="5"/>
    <n v="15"/>
    <s v="Preventiva"/>
    <s v="Preventiva"/>
    <n v="750"/>
    <n v="0"/>
    <n v="0"/>
  </r>
  <r>
    <x v="30"/>
    <x v="2"/>
    <x v="1"/>
    <n v="15"/>
    <s v="Preventiva"/>
    <s v="Preventiva"/>
    <n v="750"/>
    <n v="0"/>
    <n v="0"/>
  </r>
  <r>
    <x v="25"/>
    <x v="2"/>
    <x v="2"/>
    <n v="15"/>
    <s v="Preventiva"/>
    <s v="Preventiva"/>
    <n v="750"/>
    <n v="0"/>
    <n v="0"/>
  </r>
  <r>
    <x v="2"/>
    <x v="1"/>
    <x v="9"/>
    <n v="15"/>
    <s v="Corretiva"/>
    <s v="FALHA 3"/>
    <n v="1800"/>
    <n v="0"/>
    <n v="0"/>
  </r>
  <r>
    <x v="19"/>
    <x v="2"/>
    <x v="1"/>
    <n v="16"/>
    <s v="Preventiva"/>
    <s v="Preventiva"/>
    <n v="800"/>
    <n v="0"/>
    <n v="0"/>
  </r>
  <r>
    <x v="11"/>
    <x v="2"/>
    <x v="2"/>
    <n v="16"/>
    <s v="Preventiva"/>
    <s v="Preventiva"/>
    <n v="800"/>
    <n v="0"/>
    <n v="0"/>
  </r>
  <r>
    <x v="6"/>
    <x v="0"/>
    <x v="8"/>
    <n v="16"/>
    <s v="-"/>
    <s v="-"/>
    <n v="0"/>
    <n v="176"/>
    <n v="7"/>
  </r>
  <r>
    <x v="6"/>
    <x v="0"/>
    <x v="0"/>
    <n v="16"/>
    <s v="-"/>
    <s v="-"/>
    <n v="0"/>
    <n v="160"/>
    <n v="14"/>
  </r>
  <r>
    <x v="23"/>
    <x v="0"/>
    <x v="1"/>
    <n v="16"/>
    <s v="-"/>
    <s v="-"/>
    <n v="0"/>
    <n v="128"/>
    <n v="7"/>
  </r>
  <r>
    <x v="6"/>
    <x v="0"/>
    <x v="1"/>
    <n v="16"/>
    <s v="-"/>
    <s v="-"/>
    <n v="0"/>
    <n v="176"/>
    <n v="15"/>
  </r>
  <r>
    <x v="22"/>
    <x v="0"/>
    <x v="6"/>
    <n v="17"/>
    <s v="-"/>
    <s v="-"/>
    <n v="0"/>
    <n v="153"/>
    <n v="4"/>
  </r>
  <r>
    <x v="14"/>
    <x v="0"/>
    <x v="6"/>
    <n v="17"/>
    <s v="-"/>
    <s v="-"/>
    <n v="0"/>
    <n v="170"/>
    <n v="8"/>
  </r>
  <r>
    <x v="2"/>
    <x v="0"/>
    <x v="7"/>
    <n v="17"/>
    <s v="-"/>
    <s v="-"/>
    <n v="0"/>
    <n v="187"/>
    <n v="9"/>
  </r>
  <r>
    <x v="17"/>
    <x v="0"/>
    <x v="3"/>
    <n v="18"/>
    <s v="-"/>
    <s v="-"/>
    <n v="0"/>
    <n v="144"/>
    <n v="0"/>
  </r>
  <r>
    <x v="11"/>
    <x v="0"/>
    <x v="3"/>
    <n v="18"/>
    <s v="-"/>
    <s v="-"/>
    <n v="0"/>
    <n v="162"/>
    <n v="4"/>
  </r>
  <r>
    <x v="18"/>
    <x v="0"/>
    <x v="6"/>
    <n v="18"/>
    <s v="-"/>
    <s v="-"/>
    <n v="0"/>
    <n v="162"/>
    <n v="17"/>
  </r>
  <r>
    <x v="7"/>
    <x v="0"/>
    <x v="6"/>
    <n v="18"/>
    <s v="-"/>
    <s v="-"/>
    <n v="0"/>
    <n v="180"/>
    <n v="16"/>
  </r>
  <r>
    <x v="19"/>
    <x v="0"/>
    <x v="2"/>
    <n v="18"/>
    <s v="-"/>
    <s v="-"/>
    <n v="0"/>
    <n v="144"/>
    <n v="12"/>
  </r>
  <r>
    <x v="20"/>
    <x v="0"/>
    <x v="7"/>
    <n v="18"/>
    <s v="-"/>
    <s v="-"/>
    <n v="0"/>
    <n v="162"/>
    <n v="6"/>
  </r>
  <r>
    <x v="0"/>
    <x v="0"/>
    <x v="8"/>
    <n v="19"/>
    <s v="-"/>
    <s v="-"/>
    <n v="0"/>
    <n v="190"/>
    <n v="0"/>
  </r>
  <r>
    <x v="10"/>
    <x v="0"/>
    <x v="8"/>
    <n v="19"/>
    <s v="-"/>
    <s v="-"/>
    <n v="0"/>
    <n v="190"/>
    <n v="19"/>
  </r>
  <r>
    <x v="11"/>
    <x v="0"/>
    <x v="0"/>
    <n v="19"/>
    <s v="-"/>
    <s v="-"/>
    <n v="0"/>
    <n v="190"/>
    <n v="0"/>
  </r>
  <r>
    <x v="12"/>
    <x v="0"/>
    <x v="3"/>
    <n v="19"/>
    <s v="-"/>
    <s v="-"/>
    <n v="0"/>
    <n v="152"/>
    <n v="7"/>
  </r>
  <r>
    <x v="13"/>
    <x v="0"/>
    <x v="3"/>
    <n v="19"/>
    <s v="-"/>
    <s v="-"/>
    <n v="0"/>
    <n v="190"/>
    <n v="15"/>
  </r>
  <r>
    <x v="6"/>
    <x v="0"/>
    <x v="3"/>
    <n v="19"/>
    <s v="-"/>
    <s v="-"/>
    <n v="0"/>
    <n v="171"/>
    <n v="13"/>
  </r>
  <r>
    <x v="14"/>
    <x v="0"/>
    <x v="4"/>
    <n v="19"/>
    <s v="-"/>
    <s v="-"/>
    <n v="0"/>
    <n v="190"/>
    <n v="3"/>
  </r>
  <r>
    <x v="1"/>
    <x v="0"/>
    <x v="6"/>
    <n v="19"/>
    <s v="-"/>
    <s v="-"/>
    <n v="0"/>
    <n v="152"/>
    <n v="0"/>
  </r>
  <r>
    <x v="0"/>
    <x v="0"/>
    <x v="2"/>
    <n v="19"/>
    <s v="-"/>
    <s v="-"/>
    <n v="0"/>
    <n v="152"/>
    <n v="1"/>
  </r>
  <r>
    <x v="1"/>
    <x v="0"/>
    <x v="7"/>
    <n v="19"/>
    <s v="-"/>
    <s v="-"/>
    <n v="0"/>
    <n v="209"/>
    <n v="0"/>
  </r>
  <r>
    <x v="15"/>
    <x v="0"/>
    <x v="7"/>
    <n v="19"/>
    <s v="-"/>
    <s v="-"/>
    <n v="0"/>
    <n v="171"/>
    <n v="6"/>
  </r>
  <r>
    <x v="3"/>
    <x v="1"/>
    <x v="0"/>
    <n v="20"/>
    <s v="Corretiva"/>
    <s v="FALHA 3"/>
    <n v="2400"/>
    <n v="0"/>
    <n v="0"/>
  </r>
  <r>
    <x v="9"/>
    <x v="1"/>
    <x v="6"/>
    <n v="20"/>
    <s v="Corretiva"/>
    <s v="FALHA 3"/>
    <n v="2400"/>
    <n v="0"/>
    <n v="0"/>
  </r>
  <r>
    <x v="8"/>
    <x v="1"/>
    <x v="7"/>
    <n v="20"/>
    <s v="Corretiva"/>
    <s v="FALHA 3"/>
    <n v="2400"/>
    <n v="0"/>
    <n v="0"/>
  </r>
  <r>
    <x v="2"/>
    <x v="0"/>
    <x v="1"/>
    <n v="20"/>
    <s v="-"/>
    <s v="-"/>
    <n v="0"/>
    <n v="160"/>
    <n v="1"/>
  </r>
  <r>
    <x v="5"/>
    <x v="0"/>
    <x v="3"/>
    <n v="21"/>
    <s v="-"/>
    <s v="-"/>
    <n v="0"/>
    <n v="189"/>
    <n v="9"/>
  </r>
  <r>
    <x v="6"/>
    <x v="0"/>
    <x v="4"/>
    <n v="21"/>
    <s v="-"/>
    <s v="-"/>
    <n v="0"/>
    <n v="231"/>
    <n v="2"/>
  </r>
  <r>
    <x v="7"/>
    <x v="0"/>
    <x v="5"/>
    <n v="21"/>
    <s v="-"/>
    <s v="-"/>
    <n v="0"/>
    <n v="189"/>
    <n v="0"/>
  </r>
  <r>
    <x v="8"/>
    <x v="0"/>
    <x v="1"/>
    <n v="21"/>
    <s v="-"/>
    <s v="-"/>
    <n v="0"/>
    <n v="231"/>
    <n v="11"/>
  </r>
  <r>
    <x v="4"/>
    <x v="1"/>
    <x v="2"/>
    <n v="22"/>
    <s v="Corretiva"/>
    <s v="FALHA 3"/>
    <n v="2640"/>
    <n v="0"/>
    <n v="0"/>
  </r>
  <r>
    <x v="1"/>
    <x v="0"/>
    <x v="1"/>
    <n v="22"/>
    <s v="-"/>
    <s v="-"/>
    <n v="0"/>
    <n v="198"/>
    <n v="15"/>
  </r>
  <r>
    <x v="2"/>
    <x v="0"/>
    <x v="2"/>
    <n v="22"/>
    <s v="-"/>
    <s v="-"/>
    <n v="0"/>
    <n v="242"/>
    <n v="21"/>
  </r>
  <r>
    <x v="3"/>
    <x v="0"/>
    <x v="2"/>
    <n v="22"/>
    <s v="-"/>
    <s v="-"/>
    <n v="0"/>
    <n v="242"/>
    <n v="9"/>
  </r>
  <r>
    <x v="0"/>
    <x v="1"/>
    <x v="0"/>
    <n v="23"/>
    <s v="Corretiva"/>
    <s v="FALHA 3"/>
    <n v="2760"/>
    <n v="0"/>
    <n v="0"/>
  </r>
  <r>
    <x v="5"/>
    <x v="0"/>
    <x v="8"/>
    <n v="24"/>
    <s v="-"/>
    <s v="-"/>
    <n v="0"/>
    <n v="192"/>
    <n v="15"/>
  </r>
  <r>
    <x v="9"/>
    <x v="0"/>
    <x v="8"/>
    <n v="24"/>
    <s v="-"/>
    <s v="-"/>
    <n v="0"/>
    <n v="192"/>
    <n v="9"/>
  </r>
  <r>
    <x v="20"/>
    <x v="0"/>
    <x v="8"/>
    <n v="24"/>
    <s v="-"/>
    <s v="-"/>
    <n v="0"/>
    <n v="240"/>
    <n v="9"/>
  </r>
  <r>
    <x v="23"/>
    <x v="0"/>
    <x v="8"/>
    <n v="24"/>
    <s v="-"/>
    <s v="-"/>
    <n v="0"/>
    <n v="216"/>
    <n v="23"/>
  </r>
  <r>
    <x v="18"/>
    <x v="0"/>
    <x v="8"/>
    <n v="24"/>
    <s v="-"/>
    <s v="-"/>
    <n v="0"/>
    <n v="240"/>
    <n v="2"/>
  </r>
  <r>
    <x v="28"/>
    <x v="0"/>
    <x v="8"/>
    <n v="24"/>
    <s v="-"/>
    <s v="-"/>
    <n v="0"/>
    <n v="240"/>
    <n v="24"/>
  </r>
  <r>
    <x v="12"/>
    <x v="0"/>
    <x v="8"/>
    <n v="24"/>
    <s v="-"/>
    <s v="-"/>
    <n v="0"/>
    <n v="192"/>
    <n v="9"/>
  </r>
  <r>
    <x v="30"/>
    <x v="0"/>
    <x v="8"/>
    <n v="24"/>
    <s v="-"/>
    <s v="-"/>
    <n v="0"/>
    <n v="192"/>
    <n v="5"/>
  </r>
  <r>
    <x v="25"/>
    <x v="0"/>
    <x v="8"/>
    <n v="24"/>
    <s v="-"/>
    <s v="-"/>
    <n v="0"/>
    <n v="216"/>
    <n v="17"/>
  </r>
  <r>
    <x v="22"/>
    <x v="0"/>
    <x v="8"/>
    <n v="24"/>
    <s v="-"/>
    <s v="-"/>
    <n v="0"/>
    <n v="240"/>
    <n v="14"/>
  </r>
  <r>
    <x v="8"/>
    <x v="0"/>
    <x v="8"/>
    <n v="24"/>
    <s v="-"/>
    <s v="-"/>
    <n v="0"/>
    <n v="264"/>
    <n v="21"/>
  </r>
  <r>
    <x v="29"/>
    <x v="0"/>
    <x v="8"/>
    <n v="24"/>
    <s v="-"/>
    <s v="-"/>
    <n v="0"/>
    <n v="240"/>
    <n v="12"/>
  </r>
  <r>
    <x v="27"/>
    <x v="0"/>
    <x v="8"/>
    <n v="24"/>
    <s v="-"/>
    <s v="-"/>
    <n v="0"/>
    <n v="240"/>
    <n v="24"/>
  </r>
  <r>
    <x v="7"/>
    <x v="0"/>
    <x v="8"/>
    <n v="24"/>
    <s v="-"/>
    <s v="-"/>
    <n v="0"/>
    <n v="240"/>
    <n v="16"/>
  </r>
  <r>
    <x v="3"/>
    <x v="0"/>
    <x v="8"/>
    <n v="24"/>
    <s v="-"/>
    <s v="-"/>
    <n v="0"/>
    <n v="240"/>
    <n v="12"/>
  </r>
  <r>
    <x v="13"/>
    <x v="0"/>
    <x v="8"/>
    <n v="24"/>
    <s v="-"/>
    <s v="-"/>
    <n v="0"/>
    <n v="264"/>
    <n v="26"/>
  </r>
  <r>
    <x v="26"/>
    <x v="0"/>
    <x v="8"/>
    <n v="24"/>
    <s v="-"/>
    <s v="-"/>
    <n v="0"/>
    <n v="264"/>
    <n v="23"/>
  </r>
  <r>
    <x v="16"/>
    <x v="0"/>
    <x v="8"/>
    <n v="24"/>
    <s v="-"/>
    <s v="-"/>
    <n v="0"/>
    <n v="216"/>
    <n v="23"/>
  </r>
  <r>
    <x v="1"/>
    <x v="0"/>
    <x v="8"/>
    <n v="24"/>
    <s v="-"/>
    <s v="-"/>
    <n v="0"/>
    <n v="240"/>
    <n v="19"/>
  </r>
  <r>
    <x v="17"/>
    <x v="0"/>
    <x v="8"/>
    <n v="24"/>
    <s v="-"/>
    <s v="-"/>
    <n v="0"/>
    <n v="192"/>
    <n v="21"/>
  </r>
  <r>
    <x v="19"/>
    <x v="0"/>
    <x v="8"/>
    <n v="24"/>
    <s v="-"/>
    <s v="-"/>
    <n v="0"/>
    <n v="240"/>
    <n v="16"/>
  </r>
  <r>
    <x v="14"/>
    <x v="0"/>
    <x v="8"/>
    <n v="24"/>
    <s v="-"/>
    <s v="-"/>
    <n v="0"/>
    <n v="192"/>
    <n v="11"/>
  </r>
  <r>
    <x v="4"/>
    <x v="0"/>
    <x v="8"/>
    <n v="24"/>
    <s v="-"/>
    <s v="-"/>
    <n v="0"/>
    <n v="240"/>
    <n v="12"/>
  </r>
  <r>
    <x v="21"/>
    <x v="0"/>
    <x v="8"/>
    <n v="24"/>
    <s v="-"/>
    <s v="-"/>
    <n v="0"/>
    <n v="216"/>
    <n v="2"/>
  </r>
  <r>
    <x v="24"/>
    <x v="0"/>
    <x v="8"/>
    <n v="24"/>
    <s v="-"/>
    <s v="-"/>
    <n v="0"/>
    <n v="216"/>
    <n v="10"/>
  </r>
  <r>
    <x v="11"/>
    <x v="0"/>
    <x v="8"/>
    <n v="24"/>
    <s v="-"/>
    <s v="-"/>
    <n v="0"/>
    <n v="192"/>
    <n v="1"/>
  </r>
  <r>
    <x v="15"/>
    <x v="0"/>
    <x v="8"/>
    <n v="24"/>
    <s v="-"/>
    <s v="-"/>
    <n v="0"/>
    <n v="240"/>
    <n v="21"/>
  </r>
  <r>
    <x v="5"/>
    <x v="0"/>
    <x v="0"/>
    <n v="24"/>
    <s v="-"/>
    <s v="-"/>
    <n v="0"/>
    <n v="264"/>
    <n v="15"/>
  </r>
  <r>
    <x v="9"/>
    <x v="0"/>
    <x v="0"/>
    <n v="24"/>
    <s v="-"/>
    <s v="-"/>
    <n v="0"/>
    <n v="192"/>
    <n v="11"/>
  </r>
  <r>
    <x v="20"/>
    <x v="0"/>
    <x v="0"/>
    <n v="24"/>
    <s v="-"/>
    <s v="-"/>
    <n v="0"/>
    <n v="240"/>
    <n v="16"/>
  </r>
  <r>
    <x v="23"/>
    <x v="0"/>
    <x v="0"/>
    <n v="24"/>
    <s v="-"/>
    <s v="-"/>
    <n v="0"/>
    <n v="192"/>
    <n v="11"/>
  </r>
  <r>
    <x v="18"/>
    <x v="0"/>
    <x v="0"/>
    <n v="24"/>
    <s v="-"/>
    <s v="-"/>
    <n v="0"/>
    <n v="264"/>
    <n v="10"/>
  </r>
  <r>
    <x v="28"/>
    <x v="0"/>
    <x v="0"/>
    <n v="24"/>
    <s v="-"/>
    <s v="-"/>
    <n v="0"/>
    <n v="240"/>
    <n v="12"/>
  </r>
  <r>
    <x v="12"/>
    <x v="0"/>
    <x v="0"/>
    <n v="24"/>
    <s v="-"/>
    <s v="-"/>
    <n v="0"/>
    <n v="264"/>
    <n v="13"/>
  </r>
  <r>
    <x v="30"/>
    <x v="0"/>
    <x v="0"/>
    <n v="24"/>
    <s v="-"/>
    <s v="-"/>
    <n v="0"/>
    <n v="192"/>
    <n v="7"/>
  </r>
  <r>
    <x v="25"/>
    <x v="0"/>
    <x v="0"/>
    <n v="24"/>
    <s v="-"/>
    <s v="-"/>
    <n v="0"/>
    <n v="240"/>
    <n v="24"/>
  </r>
  <r>
    <x v="22"/>
    <x v="0"/>
    <x v="0"/>
    <n v="24"/>
    <s v="-"/>
    <s v="-"/>
    <n v="0"/>
    <n v="192"/>
    <n v="21"/>
  </r>
  <r>
    <x v="8"/>
    <x v="0"/>
    <x v="0"/>
    <n v="24"/>
    <s v="-"/>
    <s v="-"/>
    <n v="0"/>
    <n v="264"/>
    <n v="21"/>
  </r>
  <r>
    <x v="29"/>
    <x v="0"/>
    <x v="0"/>
    <n v="24"/>
    <s v="-"/>
    <s v="-"/>
    <n v="0"/>
    <n v="216"/>
    <n v="8"/>
  </r>
  <r>
    <x v="10"/>
    <x v="0"/>
    <x v="0"/>
    <n v="24"/>
    <s v="-"/>
    <s v="-"/>
    <n v="0"/>
    <n v="240"/>
    <n v="14"/>
  </r>
  <r>
    <x v="27"/>
    <x v="0"/>
    <x v="0"/>
    <n v="24"/>
    <s v="-"/>
    <s v="-"/>
    <n v="0"/>
    <n v="192"/>
    <n v="1"/>
  </r>
  <r>
    <x v="7"/>
    <x v="0"/>
    <x v="0"/>
    <n v="24"/>
    <s v="-"/>
    <s v="-"/>
    <n v="0"/>
    <n v="216"/>
    <n v="19"/>
  </r>
  <r>
    <x v="2"/>
    <x v="0"/>
    <x v="0"/>
    <n v="24"/>
    <s v="-"/>
    <s v="-"/>
    <n v="0"/>
    <n v="264"/>
    <n v="7"/>
  </r>
  <r>
    <x v="13"/>
    <x v="0"/>
    <x v="0"/>
    <n v="24"/>
    <s v="-"/>
    <s v="-"/>
    <n v="0"/>
    <n v="216"/>
    <n v="15"/>
  </r>
  <r>
    <x v="26"/>
    <x v="0"/>
    <x v="0"/>
    <n v="24"/>
    <s v="-"/>
    <s v="-"/>
    <n v="0"/>
    <n v="240"/>
    <n v="2"/>
  </r>
  <r>
    <x v="16"/>
    <x v="0"/>
    <x v="0"/>
    <n v="24"/>
    <s v="-"/>
    <s v="-"/>
    <n v="0"/>
    <n v="216"/>
    <n v="8"/>
  </r>
  <r>
    <x v="1"/>
    <x v="0"/>
    <x v="0"/>
    <n v="24"/>
    <s v="-"/>
    <s v="-"/>
    <n v="0"/>
    <n v="216"/>
    <n v="19"/>
  </r>
  <r>
    <x v="17"/>
    <x v="0"/>
    <x v="0"/>
    <n v="24"/>
    <s v="-"/>
    <s v="-"/>
    <n v="0"/>
    <n v="192"/>
    <n v="15"/>
  </r>
  <r>
    <x v="19"/>
    <x v="0"/>
    <x v="0"/>
    <n v="24"/>
    <s v="-"/>
    <s v="-"/>
    <n v="0"/>
    <n v="264"/>
    <n v="15"/>
  </r>
  <r>
    <x v="14"/>
    <x v="0"/>
    <x v="0"/>
    <n v="24"/>
    <s v="-"/>
    <s v="-"/>
    <n v="0"/>
    <n v="264"/>
    <n v="29"/>
  </r>
  <r>
    <x v="4"/>
    <x v="0"/>
    <x v="0"/>
    <n v="24"/>
    <s v="-"/>
    <s v="-"/>
    <n v="0"/>
    <n v="240"/>
    <n v="21"/>
  </r>
  <r>
    <x v="21"/>
    <x v="0"/>
    <x v="0"/>
    <n v="24"/>
    <s v="-"/>
    <s v="-"/>
    <n v="0"/>
    <n v="240"/>
    <n v="19"/>
  </r>
  <r>
    <x v="24"/>
    <x v="0"/>
    <x v="0"/>
    <n v="24"/>
    <s v="-"/>
    <s v="-"/>
    <n v="0"/>
    <n v="264"/>
    <n v="23"/>
  </r>
  <r>
    <x v="15"/>
    <x v="0"/>
    <x v="0"/>
    <n v="24"/>
    <s v="-"/>
    <s v="-"/>
    <n v="0"/>
    <n v="264"/>
    <n v="21"/>
  </r>
  <r>
    <x v="5"/>
    <x v="0"/>
    <x v="9"/>
    <n v="24"/>
    <s v="-"/>
    <s v="-"/>
    <n v="0"/>
    <n v="240"/>
    <n v="12"/>
  </r>
  <r>
    <x v="9"/>
    <x v="0"/>
    <x v="9"/>
    <n v="24"/>
    <s v="-"/>
    <s v="-"/>
    <n v="0"/>
    <n v="264"/>
    <n v="7"/>
  </r>
  <r>
    <x v="20"/>
    <x v="0"/>
    <x v="9"/>
    <n v="24"/>
    <s v="-"/>
    <s v="-"/>
    <n v="0"/>
    <n v="240"/>
    <n v="2"/>
  </r>
  <r>
    <x v="23"/>
    <x v="0"/>
    <x v="9"/>
    <n v="24"/>
    <s v="-"/>
    <s v="-"/>
    <n v="0"/>
    <n v="264"/>
    <n v="23"/>
  </r>
  <r>
    <x v="0"/>
    <x v="0"/>
    <x v="9"/>
    <n v="24"/>
    <s v="-"/>
    <s v="-"/>
    <n v="0"/>
    <n v="216"/>
    <n v="19"/>
  </r>
  <r>
    <x v="18"/>
    <x v="0"/>
    <x v="9"/>
    <n v="24"/>
    <s v="-"/>
    <s v="-"/>
    <n v="0"/>
    <n v="240"/>
    <n v="16"/>
  </r>
  <r>
    <x v="28"/>
    <x v="0"/>
    <x v="9"/>
    <n v="24"/>
    <s v="-"/>
    <s v="-"/>
    <n v="0"/>
    <n v="192"/>
    <n v="0"/>
  </r>
  <r>
    <x v="12"/>
    <x v="0"/>
    <x v="9"/>
    <n v="24"/>
    <s v="-"/>
    <s v="-"/>
    <n v="0"/>
    <n v="216"/>
    <n v="8"/>
  </r>
  <r>
    <x v="25"/>
    <x v="0"/>
    <x v="9"/>
    <n v="24"/>
    <s v="-"/>
    <s v="-"/>
    <n v="0"/>
    <n v="264"/>
    <n v="2"/>
  </r>
  <r>
    <x v="22"/>
    <x v="0"/>
    <x v="9"/>
    <n v="24"/>
    <s v="-"/>
    <s v="-"/>
    <n v="0"/>
    <n v="240"/>
    <n v="4"/>
  </r>
  <r>
    <x v="8"/>
    <x v="0"/>
    <x v="9"/>
    <n v="24"/>
    <s v="-"/>
    <s v="-"/>
    <n v="0"/>
    <n v="240"/>
    <n v="16"/>
  </r>
  <r>
    <x v="29"/>
    <x v="0"/>
    <x v="9"/>
    <n v="24"/>
    <s v="-"/>
    <s v="-"/>
    <n v="0"/>
    <n v="240"/>
    <n v="26"/>
  </r>
  <r>
    <x v="10"/>
    <x v="0"/>
    <x v="9"/>
    <n v="24"/>
    <s v="-"/>
    <s v="-"/>
    <n v="0"/>
    <n v="192"/>
    <n v="19"/>
  </r>
  <r>
    <x v="27"/>
    <x v="0"/>
    <x v="9"/>
    <n v="24"/>
    <s v="-"/>
    <s v="-"/>
    <n v="0"/>
    <n v="240"/>
    <n v="26"/>
  </r>
  <r>
    <x v="7"/>
    <x v="0"/>
    <x v="9"/>
    <n v="24"/>
    <s v="-"/>
    <s v="-"/>
    <n v="0"/>
    <n v="216"/>
    <n v="4"/>
  </r>
  <r>
    <x v="3"/>
    <x v="0"/>
    <x v="9"/>
    <n v="24"/>
    <s v="-"/>
    <s v="-"/>
    <n v="0"/>
    <n v="240"/>
    <n v="12"/>
  </r>
  <r>
    <x v="13"/>
    <x v="0"/>
    <x v="9"/>
    <n v="24"/>
    <s v="-"/>
    <s v="-"/>
    <n v="0"/>
    <n v="216"/>
    <n v="12"/>
  </r>
  <r>
    <x v="26"/>
    <x v="0"/>
    <x v="9"/>
    <n v="24"/>
    <s v="-"/>
    <s v="-"/>
    <n v="0"/>
    <n v="192"/>
    <n v="21"/>
  </r>
  <r>
    <x v="16"/>
    <x v="0"/>
    <x v="9"/>
    <n v="24"/>
    <s v="-"/>
    <s v="-"/>
    <n v="0"/>
    <n v="264"/>
    <n v="29"/>
  </r>
  <r>
    <x v="1"/>
    <x v="0"/>
    <x v="9"/>
    <n v="24"/>
    <s v="-"/>
    <s v="-"/>
    <n v="0"/>
    <n v="240"/>
    <n v="26"/>
  </r>
  <r>
    <x v="17"/>
    <x v="0"/>
    <x v="9"/>
    <n v="24"/>
    <s v="-"/>
    <s v="-"/>
    <n v="0"/>
    <n v="264"/>
    <n v="15"/>
  </r>
  <r>
    <x v="19"/>
    <x v="0"/>
    <x v="9"/>
    <n v="24"/>
    <s v="-"/>
    <s v="-"/>
    <n v="0"/>
    <n v="240"/>
    <n v="2"/>
  </r>
  <r>
    <x v="6"/>
    <x v="0"/>
    <x v="9"/>
    <n v="24"/>
    <s v="-"/>
    <s v="-"/>
    <n v="0"/>
    <n v="240"/>
    <n v="7"/>
  </r>
  <r>
    <x v="14"/>
    <x v="0"/>
    <x v="9"/>
    <n v="24"/>
    <s v="-"/>
    <s v="-"/>
    <n v="0"/>
    <n v="240"/>
    <n v="7"/>
  </r>
  <r>
    <x v="4"/>
    <x v="0"/>
    <x v="9"/>
    <n v="24"/>
    <s v="-"/>
    <s v="-"/>
    <n v="0"/>
    <n v="192"/>
    <n v="3"/>
  </r>
  <r>
    <x v="21"/>
    <x v="0"/>
    <x v="9"/>
    <n v="24"/>
    <s v="-"/>
    <s v="-"/>
    <n v="0"/>
    <n v="216"/>
    <n v="23"/>
  </r>
  <r>
    <x v="24"/>
    <x v="0"/>
    <x v="9"/>
    <n v="24"/>
    <s v="-"/>
    <s v="-"/>
    <n v="0"/>
    <n v="264"/>
    <n v="26"/>
  </r>
  <r>
    <x v="15"/>
    <x v="0"/>
    <x v="9"/>
    <n v="24"/>
    <s v="-"/>
    <s v="-"/>
    <n v="0"/>
    <n v="216"/>
    <n v="19"/>
  </r>
  <r>
    <x v="9"/>
    <x v="0"/>
    <x v="3"/>
    <n v="24"/>
    <s v="-"/>
    <s v="-"/>
    <n v="0"/>
    <n v="264"/>
    <n v="26"/>
  </r>
  <r>
    <x v="20"/>
    <x v="0"/>
    <x v="3"/>
    <n v="24"/>
    <s v="-"/>
    <s v="-"/>
    <n v="0"/>
    <n v="264"/>
    <n v="26"/>
  </r>
  <r>
    <x v="23"/>
    <x v="0"/>
    <x v="3"/>
    <n v="24"/>
    <s v="-"/>
    <s v="-"/>
    <n v="0"/>
    <n v="240"/>
    <n v="14"/>
  </r>
  <r>
    <x v="0"/>
    <x v="0"/>
    <x v="3"/>
    <n v="24"/>
    <s v="-"/>
    <s v="-"/>
    <n v="0"/>
    <n v="192"/>
    <n v="3"/>
  </r>
  <r>
    <x v="18"/>
    <x v="0"/>
    <x v="3"/>
    <n v="24"/>
    <s v="-"/>
    <s v="-"/>
    <n v="0"/>
    <n v="240"/>
    <n v="4"/>
  </r>
  <r>
    <x v="28"/>
    <x v="0"/>
    <x v="3"/>
    <n v="24"/>
    <s v="-"/>
    <s v="-"/>
    <n v="0"/>
    <n v="216"/>
    <n v="2"/>
  </r>
  <r>
    <x v="30"/>
    <x v="0"/>
    <x v="3"/>
    <n v="24"/>
    <s v="-"/>
    <s v="-"/>
    <n v="0"/>
    <n v="216"/>
    <n v="17"/>
  </r>
  <r>
    <x v="25"/>
    <x v="0"/>
    <x v="3"/>
    <n v="24"/>
    <s v="-"/>
    <s v="-"/>
    <n v="0"/>
    <n v="240"/>
    <n v="26"/>
  </r>
  <r>
    <x v="22"/>
    <x v="0"/>
    <x v="3"/>
    <n v="24"/>
    <s v="-"/>
    <s v="-"/>
    <n v="0"/>
    <n v="240"/>
    <n v="4"/>
  </r>
  <r>
    <x v="8"/>
    <x v="0"/>
    <x v="3"/>
    <n v="24"/>
    <s v="-"/>
    <s v="-"/>
    <n v="0"/>
    <n v="264"/>
    <n v="13"/>
  </r>
  <r>
    <x v="29"/>
    <x v="0"/>
    <x v="3"/>
    <n v="24"/>
    <s v="-"/>
    <s v="-"/>
    <n v="0"/>
    <n v="264"/>
    <n v="21"/>
  </r>
  <r>
    <x v="27"/>
    <x v="0"/>
    <x v="3"/>
    <n v="24"/>
    <s v="-"/>
    <s v="-"/>
    <n v="0"/>
    <n v="216"/>
    <n v="4"/>
  </r>
  <r>
    <x v="7"/>
    <x v="0"/>
    <x v="3"/>
    <n v="24"/>
    <s v="-"/>
    <s v="-"/>
    <n v="0"/>
    <n v="192"/>
    <n v="19"/>
  </r>
  <r>
    <x v="2"/>
    <x v="0"/>
    <x v="3"/>
    <n v="24"/>
    <s v="-"/>
    <s v="-"/>
    <n v="0"/>
    <n v="192"/>
    <n v="21"/>
  </r>
  <r>
    <x v="3"/>
    <x v="0"/>
    <x v="3"/>
    <n v="24"/>
    <s v="-"/>
    <s v="-"/>
    <n v="0"/>
    <n v="216"/>
    <n v="19"/>
  </r>
  <r>
    <x v="26"/>
    <x v="0"/>
    <x v="3"/>
    <n v="24"/>
    <s v="-"/>
    <s v="-"/>
    <n v="0"/>
    <n v="264"/>
    <n v="18"/>
  </r>
  <r>
    <x v="16"/>
    <x v="0"/>
    <x v="3"/>
    <n v="24"/>
    <s v="-"/>
    <s v="-"/>
    <n v="0"/>
    <n v="240"/>
    <n v="14"/>
  </r>
  <r>
    <x v="1"/>
    <x v="0"/>
    <x v="3"/>
    <n v="24"/>
    <s v="-"/>
    <s v="-"/>
    <n v="0"/>
    <n v="192"/>
    <n v="3"/>
  </r>
  <r>
    <x v="19"/>
    <x v="0"/>
    <x v="3"/>
    <n v="24"/>
    <s v="-"/>
    <s v="-"/>
    <n v="0"/>
    <n v="192"/>
    <n v="21"/>
  </r>
  <r>
    <x v="14"/>
    <x v="0"/>
    <x v="3"/>
    <n v="24"/>
    <s v="-"/>
    <s v="-"/>
    <n v="0"/>
    <n v="216"/>
    <n v="4"/>
  </r>
  <r>
    <x v="4"/>
    <x v="0"/>
    <x v="3"/>
    <n v="24"/>
    <s v="-"/>
    <s v="-"/>
    <n v="0"/>
    <n v="264"/>
    <n v="10"/>
  </r>
  <r>
    <x v="21"/>
    <x v="0"/>
    <x v="3"/>
    <n v="24"/>
    <s v="-"/>
    <s v="-"/>
    <n v="0"/>
    <n v="216"/>
    <n v="12"/>
  </r>
  <r>
    <x v="24"/>
    <x v="0"/>
    <x v="3"/>
    <n v="24"/>
    <s v="-"/>
    <s v="-"/>
    <n v="0"/>
    <n v="216"/>
    <n v="15"/>
  </r>
  <r>
    <x v="15"/>
    <x v="0"/>
    <x v="3"/>
    <n v="24"/>
    <s v="-"/>
    <s v="-"/>
    <n v="0"/>
    <n v="240"/>
    <n v="2"/>
  </r>
  <r>
    <x v="5"/>
    <x v="0"/>
    <x v="4"/>
    <n v="24"/>
    <s v="-"/>
    <s v="-"/>
    <n v="0"/>
    <n v="240"/>
    <n v="21"/>
  </r>
  <r>
    <x v="9"/>
    <x v="0"/>
    <x v="4"/>
    <n v="24"/>
    <s v="-"/>
    <s v="-"/>
    <n v="0"/>
    <n v="264"/>
    <n v="29"/>
  </r>
  <r>
    <x v="20"/>
    <x v="0"/>
    <x v="4"/>
    <n v="24"/>
    <s v="-"/>
    <s v="-"/>
    <n v="0"/>
    <n v="192"/>
    <n v="15"/>
  </r>
  <r>
    <x v="23"/>
    <x v="0"/>
    <x v="4"/>
    <n v="24"/>
    <s v="-"/>
    <s v="-"/>
    <n v="0"/>
    <n v="192"/>
    <n v="17"/>
  </r>
  <r>
    <x v="0"/>
    <x v="0"/>
    <x v="4"/>
    <n v="24"/>
    <s v="-"/>
    <s v="-"/>
    <n v="0"/>
    <n v="240"/>
    <n v="24"/>
  </r>
  <r>
    <x v="18"/>
    <x v="0"/>
    <x v="4"/>
    <n v="24"/>
    <s v="-"/>
    <s v="-"/>
    <n v="0"/>
    <n v="192"/>
    <n v="13"/>
  </r>
  <r>
    <x v="28"/>
    <x v="0"/>
    <x v="4"/>
    <n v="24"/>
    <s v="-"/>
    <s v="-"/>
    <n v="0"/>
    <n v="216"/>
    <n v="2"/>
  </r>
  <r>
    <x v="30"/>
    <x v="0"/>
    <x v="4"/>
    <n v="24"/>
    <s v="-"/>
    <s v="-"/>
    <n v="0"/>
    <n v="240"/>
    <n v="24"/>
  </r>
  <r>
    <x v="22"/>
    <x v="0"/>
    <x v="4"/>
    <n v="24"/>
    <s v="-"/>
    <s v="-"/>
    <n v="0"/>
    <n v="216"/>
    <n v="15"/>
  </r>
  <r>
    <x v="8"/>
    <x v="0"/>
    <x v="4"/>
    <n v="24"/>
    <s v="-"/>
    <s v="-"/>
    <n v="0"/>
    <n v="264"/>
    <n v="13"/>
  </r>
  <r>
    <x v="29"/>
    <x v="0"/>
    <x v="4"/>
    <n v="24"/>
    <s v="-"/>
    <s v="-"/>
    <n v="0"/>
    <n v="240"/>
    <n v="21"/>
  </r>
  <r>
    <x v="10"/>
    <x v="0"/>
    <x v="4"/>
    <n v="24"/>
    <s v="-"/>
    <s v="-"/>
    <n v="0"/>
    <n v="216"/>
    <n v="12"/>
  </r>
  <r>
    <x v="2"/>
    <x v="0"/>
    <x v="4"/>
    <n v="24"/>
    <s v="-"/>
    <s v="-"/>
    <n v="0"/>
    <n v="264"/>
    <n v="21"/>
  </r>
  <r>
    <x v="3"/>
    <x v="0"/>
    <x v="4"/>
    <n v="24"/>
    <s v="-"/>
    <s v="-"/>
    <n v="0"/>
    <n v="264"/>
    <n v="13"/>
  </r>
  <r>
    <x v="13"/>
    <x v="0"/>
    <x v="4"/>
    <n v="24"/>
    <s v="-"/>
    <s v="-"/>
    <n v="0"/>
    <n v="192"/>
    <n v="21"/>
  </r>
  <r>
    <x v="26"/>
    <x v="0"/>
    <x v="4"/>
    <n v="24"/>
    <s v="-"/>
    <s v="-"/>
    <n v="0"/>
    <n v="264"/>
    <n v="21"/>
  </r>
  <r>
    <x v="16"/>
    <x v="0"/>
    <x v="4"/>
    <n v="24"/>
    <s v="-"/>
    <s v="-"/>
    <n v="0"/>
    <n v="240"/>
    <n v="0"/>
  </r>
  <r>
    <x v="17"/>
    <x v="0"/>
    <x v="4"/>
    <n v="24"/>
    <s v="-"/>
    <s v="-"/>
    <n v="0"/>
    <n v="264"/>
    <n v="15"/>
  </r>
  <r>
    <x v="19"/>
    <x v="0"/>
    <x v="4"/>
    <n v="24"/>
    <s v="-"/>
    <s v="-"/>
    <n v="0"/>
    <n v="192"/>
    <n v="11"/>
  </r>
  <r>
    <x v="4"/>
    <x v="0"/>
    <x v="4"/>
    <n v="24"/>
    <s v="-"/>
    <s v="-"/>
    <n v="0"/>
    <n v="192"/>
    <n v="9"/>
  </r>
  <r>
    <x v="24"/>
    <x v="0"/>
    <x v="4"/>
    <n v="24"/>
    <s v="-"/>
    <s v="-"/>
    <n v="0"/>
    <n v="264"/>
    <n v="7"/>
  </r>
  <r>
    <x v="11"/>
    <x v="0"/>
    <x v="4"/>
    <n v="24"/>
    <s v="-"/>
    <s v="-"/>
    <n v="0"/>
    <n v="216"/>
    <n v="12"/>
  </r>
  <r>
    <x v="15"/>
    <x v="0"/>
    <x v="4"/>
    <n v="24"/>
    <s v="-"/>
    <s v="-"/>
    <n v="0"/>
    <n v="216"/>
    <n v="21"/>
  </r>
  <r>
    <x v="9"/>
    <x v="0"/>
    <x v="5"/>
    <n v="24"/>
    <s v="-"/>
    <s v="-"/>
    <n v="0"/>
    <n v="192"/>
    <n v="17"/>
  </r>
  <r>
    <x v="20"/>
    <x v="0"/>
    <x v="5"/>
    <n v="24"/>
    <s v="-"/>
    <s v="-"/>
    <n v="0"/>
    <n v="216"/>
    <n v="15"/>
  </r>
  <r>
    <x v="23"/>
    <x v="0"/>
    <x v="5"/>
    <n v="24"/>
    <s v="-"/>
    <s v="-"/>
    <n v="0"/>
    <n v="240"/>
    <n v="0"/>
  </r>
  <r>
    <x v="0"/>
    <x v="0"/>
    <x v="5"/>
    <n v="24"/>
    <s v="-"/>
    <s v="-"/>
    <n v="0"/>
    <n v="192"/>
    <n v="15"/>
  </r>
  <r>
    <x v="18"/>
    <x v="0"/>
    <x v="5"/>
    <n v="24"/>
    <s v="-"/>
    <s v="-"/>
    <n v="0"/>
    <n v="216"/>
    <n v="2"/>
  </r>
  <r>
    <x v="28"/>
    <x v="0"/>
    <x v="5"/>
    <n v="24"/>
    <s v="-"/>
    <s v="-"/>
    <n v="0"/>
    <n v="264"/>
    <n v="26"/>
  </r>
  <r>
    <x v="12"/>
    <x v="0"/>
    <x v="5"/>
    <n v="24"/>
    <s v="-"/>
    <s v="-"/>
    <n v="0"/>
    <n v="216"/>
    <n v="4"/>
  </r>
  <r>
    <x v="30"/>
    <x v="0"/>
    <x v="5"/>
    <n v="24"/>
    <s v="-"/>
    <s v="-"/>
    <n v="0"/>
    <n v="264"/>
    <n v="10"/>
  </r>
  <r>
    <x v="25"/>
    <x v="0"/>
    <x v="5"/>
    <n v="24"/>
    <s v="-"/>
    <s v="-"/>
    <n v="0"/>
    <n v="264"/>
    <n v="18"/>
  </r>
  <r>
    <x v="22"/>
    <x v="0"/>
    <x v="5"/>
    <n v="24"/>
    <s v="-"/>
    <s v="-"/>
    <n v="0"/>
    <n v="192"/>
    <n v="1"/>
  </r>
  <r>
    <x v="8"/>
    <x v="0"/>
    <x v="5"/>
    <n v="24"/>
    <s v="-"/>
    <s v="-"/>
    <n v="0"/>
    <n v="192"/>
    <n v="19"/>
  </r>
  <r>
    <x v="29"/>
    <x v="0"/>
    <x v="5"/>
    <n v="24"/>
    <s v="-"/>
    <s v="-"/>
    <n v="0"/>
    <n v="240"/>
    <n v="4"/>
  </r>
  <r>
    <x v="10"/>
    <x v="0"/>
    <x v="5"/>
    <n v="24"/>
    <s v="-"/>
    <s v="-"/>
    <n v="0"/>
    <n v="240"/>
    <n v="26"/>
  </r>
  <r>
    <x v="27"/>
    <x v="0"/>
    <x v="5"/>
    <n v="24"/>
    <s v="-"/>
    <s v="-"/>
    <n v="0"/>
    <n v="216"/>
    <n v="6"/>
  </r>
  <r>
    <x v="2"/>
    <x v="0"/>
    <x v="5"/>
    <n v="24"/>
    <s v="-"/>
    <s v="-"/>
    <n v="0"/>
    <n v="264"/>
    <n v="5"/>
  </r>
  <r>
    <x v="3"/>
    <x v="0"/>
    <x v="5"/>
    <n v="24"/>
    <s v="-"/>
    <s v="-"/>
    <n v="0"/>
    <n v="192"/>
    <n v="19"/>
  </r>
  <r>
    <x v="13"/>
    <x v="0"/>
    <x v="5"/>
    <n v="24"/>
    <s v="-"/>
    <s v="-"/>
    <n v="0"/>
    <n v="192"/>
    <n v="7"/>
  </r>
  <r>
    <x v="26"/>
    <x v="0"/>
    <x v="5"/>
    <n v="24"/>
    <s v="-"/>
    <s v="-"/>
    <n v="0"/>
    <n v="240"/>
    <n v="12"/>
  </r>
  <r>
    <x v="16"/>
    <x v="0"/>
    <x v="5"/>
    <n v="24"/>
    <s v="-"/>
    <s v="-"/>
    <n v="0"/>
    <n v="192"/>
    <n v="1"/>
  </r>
  <r>
    <x v="1"/>
    <x v="0"/>
    <x v="5"/>
    <n v="24"/>
    <s v="-"/>
    <s v="-"/>
    <n v="0"/>
    <n v="264"/>
    <n v="10"/>
  </r>
  <r>
    <x v="17"/>
    <x v="0"/>
    <x v="5"/>
    <n v="24"/>
    <s v="-"/>
    <s v="-"/>
    <n v="0"/>
    <n v="264"/>
    <n v="21"/>
  </r>
  <r>
    <x v="6"/>
    <x v="0"/>
    <x v="5"/>
    <n v="24"/>
    <s v="-"/>
    <s v="-"/>
    <n v="0"/>
    <n v="192"/>
    <n v="7"/>
  </r>
  <r>
    <x v="14"/>
    <x v="0"/>
    <x v="5"/>
    <n v="24"/>
    <s v="-"/>
    <s v="-"/>
    <n v="0"/>
    <n v="192"/>
    <n v="11"/>
  </r>
  <r>
    <x v="4"/>
    <x v="0"/>
    <x v="5"/>
    <n v="24"/>
    <s v="-"/>
    <s v="-"/>
    <n v="0"/>
    <n v="264"/>
    <n v="26"/>
  </r>
  <r>
    <x v="21"/>
    <x v="0"/>
    <x v="5"/>
    <n v="24"/>
    <s v="-"/>
    <s v="-"/>
    <n v="0"/>
    <n v="240"/>
    <n v="2"/>
  </r>
  <r>
    <x v="24"/>
    <x v="0"/>
    <x v="5"/>
    <n v="24"/>
    <s v="-"/>
    <s v="-"/>
    <n v="0"/>
    <n v="240"/>
    <n v="24"/>
  </r>
  <r>
    <x v="11"/>
    <x v="0"/>
    <x v="5"/>
    <n v="24"/>
    <s v="-"/>
    <s v="-"/>
    <n v="0"/>
    <n v="216"/>
    <n v="6"/>
  </r>
  <r>
    <x v="15"/>
    <x v="0"/>
    <x v="5"/>
    <n v="24"/>
    <s v="-"/>
    <s v="-"/>
    <n v="0"/>
    <n v="240"/>
    <n v="4"/>
  </r>
  <r>
    <x v="5"/>
    <x v="0"/>
    <x v="6"/>
    <n v="24"/>
    <s v="-"/>
    <s v="-"/>
    <n v="0"/>
    <n v="264"/>
    <n v="15"/>
  </r>
  <r>
    <x v="20"/>
    <x v="0"/>
    <x v="6"/>
    <n v="24"/>
    <s v="-"/>
    <s v="-"/>
    <n v="0"/>
    <n v="240"/>
    <n v="4"/>
  </r>
  <r>
    <x v="23"/>
    <x v="0"/>
    <x v="6"/>
    <n v="24"/>
    <s v="-"/>
    <s v="-"/>
    <n v="0"/>
    <n v="192"/>
    <n v="7"/>
  </r>
  <r>
    <x v="0"/>
    <x v="0"/>
    <x v="6"/>
    <n v="24"/>
    <s v="-"/>
    <s v="-"/>
    <n v="0"/>
    <n v="264"/>
    <n v="15"/>
  </r>
  <r>
    <x v="28"/>
    <x v="0"/>
    <x v="6"/>
    <n v="24"/>
    <s v="-"/>
    <s v="-"/>
    <n v="0"/>
    <n v="192"/>
    <n v="19"/>
  </r>
  <r>
    <x v="12"/>
    <x v="0"/>
    <x v="6"/>
    <n v="24"/>
    <s v="-"/>
    <s v="-"/>
    <n v="0"/>
    <n v="192"/>
    <n v="19"/>
  </r>
  <r>
    <x v="30"/>
    <x v="0"/>
    <x v="6"/>
    <n v="24"/>
    <s v="-"/>
    <s v="-"/>
    <n v="0"/>
    <n v="240"/>
    <n v="21"/>
  </r>
  <r>
    <x v="25"/>
    <x v="0"/>
    <x v="6"/>
    <n v="24"/>
    <s v="-"/>
    <s v="-"/>
    <n v="0"/>
    <n v="192"/>
    <n v="15"/>
  </r>
  <r>
    <x v="8"/>
    <x v="0"/>
    <x v="6"/>
    <n v="24"/>
    <s v="-"/>
    <s v="-"/>
    <n v="0"/>
    <n v="216"/>
    <n v="8"/>
  </r>
  <r>
    <x v="29"/>
    <x v="0"/>
    <x v="6"/>
    <n v="24"/>
    <s v="-"/>
    <s v="-"/>
    <n v="0"/>
    <n v="192"/>
    <n v="9"/>
  </r>
  <r>
    <x v="10"/>
    <x v="0"/>
    <x v="6"/>
    <n v="24"/>
    <s v="-"/>
    <s v="-"/>
    <n v="0"/>
    <n v="240"/>
    <n v="19"/>
  </r>
  <r>
    <x v="27"/>
    <x v="0"/>
    <x v="6"/>
    <n v="24"/>
    <s v="-"/>
    <s v="-"/>
    <n v="0"/>
    <n v="264"/>
    <n v="15"/>
  </r>
  <r>
    <x v="2"/>
    <x v="0"/>
    <x v="6"/>
    <n v="24"/>
    <s v="-"/>
    <s v="-"/>
    <n v="0"/>
    <n v="240"/>
    <n v="2"/>
  </r>
  <r>
    <x v="3"/>
    <x v="0"/>
    <x v="6"/>
    <n v="24"/>
    <s v="-"/>
    <s v="-"/>
    <n v="0"/>
    <n v="192"/>
    <n v="5"/>
  </r>
  <r>
    <x v="13"/>
    <x v="0"/>
    <x v="6"/>
    <n v="24"/>
    <s v="-"/>
    <s v="-"/>
    <n v="0"/>
    <n v="240"/>
    <n v="12"/>
  </r>
  <r>
    <x v="26"/>
    <x v="0"/>
    <x v="6"/>
    <n v="24"/>
    <s v="-"/>
    <s v="-"/>
    <n v="0"/>
    <n v="192"/>
    <n v="17"/>
  </r>
  <r>
    <x v="16"/>
    <x v="0"/>
    <x v="6"/>
    <n v="24"/>
    <s v="-"/>
    <s v="-"/>
    <n v="0"/>
    <n v="192"/>
    <n v="13"/>
  </r>
  <r>
    <x v="17"/>
    <x v="0"/>
    <x v="6"/>
    <n v="24"/>
    <s v="-"/>
    <s v="-"/>
    <n v="0"/>
    <n v="192"/>
    <n v="7"/>
  </r>
  <r>
    <x v="19"/>
    <x v="0"/>
    <x v="6"/>
    <n v="24"/>
    <s v="-"/>
    <s v="-"/>
    <n v="0"/>
    <n v="264"/>
    <n v="23"/>
  </r>
  <r>
    <x v="6"/>
    <x v="0"/>
    <x v="6"/>
    <n v="24"/>
    <s v="-"/>
    <s v="-"/>
    <n v="0"/>
    <n v="240"/>
    <n v="16"/>
  </r>
  <r>
    <x v="4"/>
    <x v="0"/>
    <x v="6"/>
    <n v="24"/>
    <s v="-"/>
    <s v="-"/>
    <n v="0"/>
    <n v="192"/>
    <n v="19"/>
  </r>
  <r>
    <x v="21"/>
    <x v="0"/>
    <x v="6"/>
    <n v="24"/>
    <s v="-"/>
    <s v="-"/>
    <n v="0"/>
    <n v="240"/>
    <n v="2"/>
  </r>
  <r>
    <x v="24"/>
    <x v="0"/>
    <x v="6"/>
    <n v="24"/>
    <s v="-"/>
    <s v="-"/>
    <n v="0"/>
    <n v="240"/>
    <n v="9"/>
  </r>
  <r>
    <x v="11"/>
    <x v="0"/>
    <x v="6"/>
    <n v="24"/>
    <s v="-"/>
    <s v="-"/>
    <n v="0"/>
    <n v="240"/>
    <n v="14"/>
  </r>
  <r>
    <x v="15"/>
    <x v="0"/>
    <x v="6"/>
    <n v="24"/>
    <s v="-"/>
    <s v="-"/>
    <n v="0"/>
    <n v="216"/>
    <n v="10"/>
  </r>
  <r>
    <x v="5"/>
    <x v="0"/>
    <x v="1"/>
    <n v="24"/>
    <s v="-"/>
    <s v="-"/>
    <n v="0"/>
    <n v="192"/>
    <n v="13"/>
  </r>
  <r>
    <x v="9"/>
    <x v="0"/>
    <x v="1"/>
    <n v="24"/>
    <s v="-"/>
    <s v="-"/>
    <n v="0"/>
    <n v="216"/>
    <n v="21"/>
  </r>
  <r>
    <x v="20"/>
    <x v="0"/>
    <x v="1"/>
    <n v="24"/>
    <s v="-"/>
    <s v="-"/>
    <n v="0"/>
    <n v="240"/>
    <n v="9"/>
  </r>
  <r>
    <x v="0"/>
    <x v="0"/>
    <x v="1"/>
    <n v="24"/>
    <s v="-"/>
    <s v="-"/>
    <n v="0"/>
    <n v="192"/>
    <n v="7"/>
  </r>
  <r>
    <x v="18"/>
    <x v="0"/>
    <x v="1"/>
    <n v="24"/>
    <s v="-"/>
    <s v="-"/>
    <n v="0"/>
    <n v="216"/>
    <n v="0"/>
  </r>
  <r>
    <x v="28"/>
    <x v="0"/>
    <x v="1"/>
    <n v="24"/>
    <s v="-"/>
    <s v="-"/>
    <n v="0"/>
    <n v="192"/>
    <n v="0"/>
  </r>
  <r>
    <x v="12"/>
    <x v="0"/>
    <x v="1"/>
    <n v="24"/>
    <s v="-"/>
    <s v="-"/>
    <n v="0"/>
    <n v="192"/>
    <n v="15"/>
  </r>
  <r>
    <x v="30"/>
    <x v="0"/>
    <x v="1"/>
    <n v="24"/>
    <s v="-"/>
    <s v="-"/>
    <n v="0"/>
    <n v="216"/>
    <n v="10"/>
  </r>
  <r>
    <x v="25"/>
    <x v="0"/>
    <x v="1"/>
    <n v="24"/>
    <s v="-"/>
    <s v="-"/>
    <n v="0"/>
    <n v="216"/>
    <n v="19"/>
  </r>
  <r>
    <x v="22"/>
    <x v="0"/>
    <x v="1"/>
    <n v="24"/>
    <s v="-"/>
    <s v="-"/>
    <n v="0"/>
    <n v="264"/>
    <n v="29"/>
  </r>
  <r>
    <x v="29"/>
    <x v="0"/>
    <x v="1"/>
    <n v="24"/>
    <s v="-"/>
    <s v="-"/>
    <n v="0"/>
    <n v="192"/>
    <n v="1"/>
  </r>
  <r>
    <x v="10"/>
    <x v="0"/>
    <x v="1"/>
    <n v="24"/>
    <s v="-"/>
    <s v="-"/>
    <n v="0"/>
    <n v="216"/>
    <n v="6"/>
  </r>
  <r>
    <x v="27"/>
    <x v="0"/>
    <x v="1"/>
    <n v="24"/>
    <s v="-"/>
    <s v="-"/>
    <n v="0"/>
    <n v="216"/>
    <n v="4"/>
  </r>
  <r>
    <x v="7"/>
    <x v="0"/>
    <x v="1"/>
    <n v="24"/>
    <s v="-"/>
    <s v="-"/>
    <n v="0"/>
    <n v="216"/>
    <n v="6"/>
  </r>
  <r>
    <x v="3"/>
    <x v="0"/>
    <x v="1"/>
    <n v="24"/>
    <s v="-"/>
    <s v="-"/>
    <n v="0"/>
    <n v="264"/>
    <n v="10"/>
  </r>
  <r>
    <x v="13"/>
    <x v="0"/>
    <x v="1"/>
    <n v="24"/>
    <s v="-"/>
    <s v="-"/>
    <n v="0"/>
    <n v="216"/>
    <n v="17"/>
  </r>
  <r>
    <x v="26"/>
    <x v="0"/>
    <x v="1"/>
    <n v="24"/>
    <s v="-"/>
    <s v="-"/>
    <n v="0"/>
    <n v="264"/>
    <n v="18"/>
  </r>
  <r>
    <x v="16"/>
    <x v="0"/>
    <x v="1"/>
    <n v="24"/>
    <s v="-"/>
    <s v="-"/>
    <n v="0"/>
    <n v="240"/>
    <n v="26"/>
  </r>
  <r>
    <x v="17"/>
    <x v="0"/>
    <x v="1"/>
    <n v="24"/>
    <s v="-"/>
    <s v="-"/>
    <n v="0"/>
    <n v="240"/>
    <n v="12"/>
  </r>
  <r>
    <x v="19"/>
    <x v="0"/>
    <x v="1"/>
    <n v="24"/>
    <s v="-"/>
    <s v="-"/>
    <n v="0"/>
    <n v="240"/>
    <n v="9"/>
  </r>
  <r>
    <x v="14"/>
    <x v="0"/>
    <x v="1"/>
    <n v="24"/>
    <s v="-"/>
    <s v="-"/>
    <n v="0"/>
    <n v="192"/>
    <n v="7"/>
  </r>
  <r>
    <x v="4"/>
    <x v="0"/>
    <x v="1"/>
    <n v="24"/>
    <s v="-"/>
    <s v="-"/>
    <n v="0"/>
    <n v="240"/>
    <n v="4"/>
  </r>
  <r>
    <x v="21"/>
    <x v="0"/>
    <x v="1"/>
    <n v="24"/>
    <s v="-"/>
    <s v="-"/>
    <n v="0"/>
    <n v="216"/>
    <n v="21"/>
  </r>
  <r>
    <x v="24"/>
    <x v="0"/>
    <x v="1"/>
    <n v="24"/>
    <s v="-"/>
    <s v="-"/>
    <n v="0"/>
    <n v="216"/>
    <n v="6"/>
  </r>
  <r>
    <x v="11"/>
    <x v="0"/>
    <x v="1"/>
    <n v="24"/>
    <s v="-"/>
    <s v="-"/>
    <n v="0"/>
    <n v="264"/>
    <n v="7"/>
  </r>
  <r>
    <x v="15"/>
    <x v="0"/>
    <x v="1"/>
    <n v="24"/>
    <s v="-"/>
    <s v="-"/>
    <n v="0"/>
    <n v="192"/>
    <n v="3"/>
  </r>
  <r>
    <x v="5"/>
    <x v="0"/>
    <x v="2"/>
    <n v="24"/>
    <s v="-"/>
    <s v="-"/>
    <n v="0"/>
    <n v="264"/>
    <n v="0"/>
  </r>
  <r>
    <x v="9"/>
    <x v="0"/>
    <x v="2"/>
    <n v="24"/>
    <s v="-"/>
    <s v="-"/>
    <n v="0"/>
    <n v="240"/>
    <n v="26"/>
  </r>
  <r>
    <x v="20"/>
    <x v="0"/>
    <x v="2"/>
    <n v="24"/>
    <s v="-"/>
    <s v="-"/>
    <n v="0"/>
    <n v="192"/>
    <n v="21"/>
  </r>
  <r>
    <x v="23"/>
    <x v="0"/>
    <x v="2"/>
    <n v="24"/>
    <s v="-"/>
    <s v="-"/>
    <n v="0"/>
    <n v="264"/>
    <n v="18"/>
  </r>
  <r>
    <x v="18"/>
    <x v="0"/>
    <x v="2"/>
    <n v="24"/>
    <s v="-"/>
    <s v="-"/>
    <n v="0"/>
    <n v="264"/>
    <n v="21"/>
  </r>
  <r>
    <x v="28"/>
    <x v="0"/>
    <x v="2"/>
    <n v="24"/>
    <s v="-"/>
    <s v="-"/>
    <n v="0"/>
    <n v="216"/>
    <n v="17"/>
  </r>
  <r>
    <x v="12"/>
    <x v="0"/>
    <x v="2"/>
    <n v="24"/>
    <s v="-"/>
    <s v="-"/>
    <n v="0"/>
    <n v="264"/>
    <n v="7"/>
  </r>
  <r>
    <x v="30"/>
    <x v="0"/>
    <x v="2"/>
    <n v="24"/>
    <s v="-"/>
    <s v="-"/>
    <n v="0"/>
    <n v="216"/>
    <n v="0"/>
  </r>
  <r>
    <x v="25"/>
    <x v="0"/>
    <x v="2"/>
    <n v="24"/>
    <s v="-"/>
    <s v="-"/>
    <n v="0"/>
    <n v="264"/>
    <n v="23"/>
  </r>
  <r>
    <x v="22"/>
    <x v="0"/>
    <x v="2"/>
    <n v="24"/>
    <s v="-"/>
    <s v="-"/>
    <n v="0"/>
    <n v="240"/>
    <n v="21"/>
  </r>
  <r>
    <x v="8"/>
    <x v="0"/>
    <x v="2"/>
    <n v="24"/>
    <s v="-"/>
    <s v="-"/>
    <n v="0"/>
    <n v="216"/>
    <n v="0"/>
  </r>
  <r>
    <x v="29"/>
    <x v="0"/>
    <x v="2"/>
    <n v="24"/>
    <s v="-"/>
    <s v="-"/>
    <n v="0"/>
    <n v="264"/>
    <n v="7"/>
  </r>
  <r>
    <x v="27"/>
    <x v="0"/>
    <x v="2"/>
    <n v="24"/>
    <s v="-"/>
    <s v="-"/>
    <n v="0"/>
    <n v="216"/>
    <n v="15"/>
  </r>
  <r>
    <x v="7"/>
    <x v="0"/>
    <x v="2"/>
    <n v="24"/>
    <s v="-"/>
    <s v="-"/>
    <n v="0"/>
    <n v="192"/>
    <n v="5"/>
  </r>
  <r>
    <x v="13"/>
    <x v="0"/>
    <x v="2"/>
    <n v="24"/>
    <s v="-"/>
    <s v="-"/>
    <n v="0"/>
    <n v="264"/>
    <n v="21"/>
  </r>
  <r>
    <x v="26"/>
    <x v="0"/>
    <x v="2"/>
    <n v="24"/>
    <s v="-"/>
    <s v="-"/>
    <n v="0"/>
    <n v="264"/>
    <n v="10"/>
  </r>
  <r>
    <x v="16"/>
    <x v="0"/>
    <x v="2"/>
    <n v="24"/>
    <s v="-"/>
    <s v="-"/>
    <n v="0"/>
    <n v="216"/>
    <n v="2"/>
  </r>
  <r>
    <x v="1"/>
    <x v="0"/>
    <x v="2"/>
    <n v="24"/>
    <s v="-"/>
    <s v="-"/>
    <n v="0"/>
    <n v="264"/>
    <n v="13"/>
  </r>
  <r>
    <x v="17"/>
    <x v="0"/>
    <x v="2"/>
    <n v="24"/>
    <s v="-"/>
    <s v="-"/>
    <n v="0"/>
    <n v="216"/>
    <n v="10"/>
  </r>
  <r>
    <x v="6"/>
    <x v="0"/>
    <x v="2"/>
    <n v="24"/>
    <s v="-"/>
    <s v="-"/>
    <n v="0"/>
    <n v="264"/>
    <n v="21"/>
  </r>
  <r>
    <x v="14"/>
    <x v="0"/>
    <x v="2"/>
    <n v="24"/>
    <s v="-"/>
    <s v="-"/>
    <n v="0"/>
    <n v="216"/>
    <n v="8"/>
  </r>
  <r>
    <x v="21"/>
    <x v="0"/>
    <x v="2"/>
    <n v="24"/>
    <s v="-"/>
    <s v="-"/>
    <n v="0"/>
    <n v="264"/>
    <n v="0"/>
  </r>
  <r>
    <x v="24"/>
    <x v="0"/>
    <x v="2"/>
    <n v="24"/>
    <s v="-"/>
    <s v="-"/>
    <n v="0"/>
    <n v="264"/>
    <n v="5"/>
  </r>
  <r>
    <x v="11"/>
    <x v="0"/>
    <x v="2"/>
    <n v="24"/>
    <s v="-"/>
    <s v="-"/>
    <n v="0"/>
    <n v="216"/>
    <n v="0"/>
  </r>
  <r>
    <x v="15"/>
    <x v="0"/>
    <x v="2"/>
    <n v="24"/>
    <s v="-"/>
    <s v="-"/>
    <n v="0"/>
    <n v="192"/>
    <n v="21"/>
  </r>
  <r>
    <x v="5"/>
    <x v="0"/>
    <x v="7"/>
    <n v="24"/>
    <s v="-"/>
    <s v="-"/>
    <n v="0"/>
    <n v="240"/>
    <n v="9"/>
  </r>
  <r>
    <x v="9"/>
    <x v="0"/>
    <x v="7"/>
    <n v="24"/>
    <s v="-"/>
    <s v="-"/>
    <n v="0"/>
    <n v="192"/>
    <n v="0"/>
  </r>
  <r>
    <x v="23"/>
    <x v="0"/>
    <x v="7"/>
    <n v="24"/>
    <s v="-"/>
    <s v="-"/>
    <n v="0"/>
    <n v="264"/>
    <n v="15"/>
  </r>
  <r>
    <x v="0"/>
    <x v="0"/>
    <x v="7"/>
    <n v="24"/>
    <s v="-"/>
    <s v="-"/>
    <n v="0"/>
    <n v="192"/>
    <n v="5"/>
  </r>
  <r>
    <x v="18"/>
    <x v="0"/>
    <x v="7"/>
    <n v="24"/>
    <s v="-"/>
    <s v="-"/>
    <n v="0"/>
    <n v="240"/>
    <n v="26"/>
  </r>
  <r>
    <x v="28"/>
    <x v="0"/>
    <x v="7"/>
    <n v="24"/>
    <s v="-"/>
    <s v="-"/>
    <n v="0"/>
    <n v="240"/>
    <n v="0"/>
  </r>
  <r>
    <x v="12"/>
    <x v="0"/>
    <x v="7"/>
    <n v="24"/>
    <s v="-"/>
    <s v="-"/>
    <n v="0"/>
    <n v="192"/>
    <n v="21"/>
  </r>
  <r>
    <x v="30"/>
    <x v="0"/>
    <x v="7"/>
    <n v="24"/>
    <s v="-"/>
    <s v="-"/>
    <n v="0"/>
    <n v="216"/>
    <n v="12"/>
  </r>
  <r>
    <x v="25"/>
    <x v="0"/>
    <x v="7"/>
    <n v="24"/>
    <s v="-"/>
    <s v="-"/>
    <n v="0"/>
    <n v="192"/>
    <n v="9"/>
  </r>
  <r>
    <x v="22"/>
    <x v="0"/>
    <x v="7"/>
    <n v="24"/>
    <s v="-"/>
    <s v="-"/>
    <n v="0"/>
    <n v="240"/>
    <n v="16"/>
  </r>
  <r>
    <x v="29"/>
    <x v="0"/>
    <x v="7"/>
    <n v="24"/>
    <s v="-"/>
    <s v="-"/>
    <n v="0"/>
    <n v="264"/>
    <n v="0"/>
  </r>
  <r>
    <x v="10"/>
    <x v="0"/>
    <x v="7"/>
    <n v="24"/>
    <s v="-"/>
    <s v="-"/>
    <n v="0"/>
    <n v="240"/>
    <n v="4"/>
  </r>
  <r>
    <x v="27"/>
    <x v="0"/>
    <x v="7"/>
    <n v="24"/>
    <s v="-"/>
    <s v="-"/>
    <n v="0"/>
    <n v="192"/>
    <n v="3"/>
  </r>
  <r>
    <x v="7"/>
    <x v="0"/>
    <x v="7"/>
    <n v="24"/>
    <s v="-"/>
    <s v="-"/>
    <n v="0"/>
    <n v="240"/>
    <n v="14"/>
  </r>
  <r>
    <x v="3"/>
    <x v="0"/>
    <x v="7"/>
    <n v="24"/>
    <s v="-"/>
    <s v="-"/>
    <n v="0"/>
    <n v="192"/>
    <n v="11"/>
  </r>
  <r>
    <x v="13"/>
    <x v="0"/>
    <x v="7"/>
    <n v="24"/>
    <s v="-"/>
    <s v="-"/>
    <n v="0"/>
    <n v="192"/>
    <n v="3"/>
  </r>
  <r>
    <x v="26"/>
    <x v="0"/>
    <x v="7"/>
    <n v="24"/>
    <s v="-"/>
    <s v="-"/>
    <n v="0"/>
    <n v="264"/>
    <n v="0"/>
  </r>
  <r>
    <x v="16"/>
    <x v="0"/>
    <x v="7"/>
    <n v="24"/>
    <s v="-"/>
    <s v="-"/>
    <n v="0"/>
    <n v="192"/>
    <n v="0"/>
  </r>
  <r>
    <x v="17"/>
    <x v="0"/>
    <x v="7"/>
    <n v="24"/>
    <s v="-"/>
    <s v="-"/>
    <n v="0"/>
    <n v="240"/>
    <n v="9"/>
  </r>
  <r>
    <x v="19"/>
    <x v="0"/>
    <x v="7"/>
    <n v="24"/>
    <s v="-"/>
    <s v="-"/>
    <n v="0"/>
    <n v="216"/>
    <n v="19"/>
  </r>
  <r>
    <x v="6"/>
    <x v="0"/>
    <x v="7"/>
    <n v="24"/>
    <s v="-"/>
    <s v="-"/>
    <n v="0"/>
    <n v="192"/>
    <n v="11"/>
  </r>
  <r>
    <x v="14"/>
    <x v="0"/>
    <x v="7"/>
    <n v="24"/>
    <s v="-"/>
    <s v="-"/>
    <n v="0"/>
    <n v="240"/>
    <n v="2"/>
  </r>
  <r>
    <x v="21"/>
    <x v="0"/>
    <x v="7"/>
    <n v="24"/>
    <s v="-"/>
    <s v="-"/>
    <n v="0"/>
    <n v="240"/>
    <n v="21"/>
  </r>
  <r>
    <x v="24"/>
    <x v="0"/>
    <x v="7"/>
    <n v="24"/>
    <s v="-"/>
    <s v="-"/>
    <n v="0"/>
    <n v="216"/>
    <n v="12"/>
  </r>
  <r>
    <x v="11"/>
    <x v="0"/>
    <x v="7"/>
    <n v="24"/>
    <s v="-"/>
    <s v="-"/>
    <n v="0"/>
    <n v="192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4" minRefreshableVersion="3" showCalcMbrs="0" useAutoFormatting="1" rowGrandTotals="0" colGrandTotals="0" itemPrintTitles="1" createdVersion="3" indent="0" compact="0" compactData="0" gridDropZones="1" multipleFieldFilters="0">
  <location ref="AJ5:AL68" firstHeaderRow="2" firstDataRow="2" firstDataCol="2" rowPageCount="1" colPageCount="1"/>
  <pivotFields count="9">
    <pivotField axis="axisRow" compact="0" numFmtId="14" outline="0" showAll="0" defaultSubtotal="0">
      <items count="31">
        <item x="5"/>
        <item x="9"/>
        <item x="20"/>
        <item x="23"/>
        <item x="0"/>
        <item x="18"/>
        <item x="28"/>
        <item x="12"/>
        <item x="30"/>
        <item x="25"/>
        <item x="22"/>
        <item x="8"/>
        <item x="29"/>
        <item x="10"/>
        <item x="27"/>
        <item x="7"/>
        <item x="2"/>
        <item x="3"/>
        <item x="13"/>
        <item x="26"/>
        <item x="16"/>
        <item x="1"/>
        <item x="17"/>
        <item x="19"/>
        <item x="6"/>
        <item x="14"/>
        <item x="4"/>
        <item x="21"/>
        <item x="24"/>
        <item x="11"/>
        <item x="15"/>
      </items>
    </pivotField>
    <pivotField axis="axisPage" compact="0" outline="0" showAll="0">
      <items count="5">
        <item x="1"/>
        <item x="2"/>
        <item x="3"/>
        <item x="0"/>
        <item t="default"/>
      </items>
    </pivotField>
    <pivotField axis="axisRow" compact="0" outline="0" showAll="0">
      <items count="11">
        <item x="8"/>
        <item x="0"/>
        <item x="9"/>
        <item x="3"/>
        <item x="4"/>
        <item x="5"/>
        <item x="6"/>
        <item x="1"/>
        <item x="2"/>
        <item x="7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"/>
  </rowFields>
  <rowItems count="62">
    <i>
      <x/>
      <x/>
    </i>
    <i r="1">
      <x v="1"/>
    </i>
    <i>
      <x v="1"/>
      <x v="2"/>
    </i>
    <i r="1">
      <x v="3"/>
    </i>
    <i>
      <x v="2"/>
      <x v="4"/>
    </i>
    <i r="1">
      <x v="5"/>
    </i>
    <i>
      <x v="3"/>
      <x v="6"/>
    </i>
    <i r="1">
      <x v="7"/>
    </i>
    <i>
      <x v="4"/>
      <x v="8"/>
    </i>
    <i r="1">
      <x v="9"/>
    </i>
    <i>
      <x v="5"/>
      <x/>
    </i>
    <i r="1">
      <x v="1"/>
    </i>
    <i>
      <x v="6"/>
      <x v="2"/>
    </i>
    <i r="1">
      <x v="3"/>
    </i>
    <i>
      <x v="7"/>
      <x v="4"/>
    </i>
    <i r="1">
      <x v="5"/>
    </i>
    <i>
      <x v="8"/>
      <x v="6"/>
    </i>
    <i r="1">
      <x v="7"/>
    </i>
    <i>
      <x v="9"/>
      <x v="8"/>
    </i>
    <i r="1">
      <x v="9"/>
    </i>
    <i>
      <x v="10"/>
      <x/>
    </i>
    <i r="1">
      <x v="1"/>
    </i>
    <i>
      <x v="11"/>
      <x v="2"/>
    </i>
    <i r="1">
      <x v="3"/>
    </i>
    <i>
      <x v="12"/>
      <x v="4"/>
    </i>
    <i r="1">
      <x v="5"/>
    </i>
    <i>
      <x v="13"/>
      <x v="6"/>
    </i>
    <i r="1">
      <x v="7"/>
    </i>
    <i>
      <x v="14"/>
      <x v="8"/>
    </i>
    <i r="1">
      <x v="9"/>
    </i>
    <i>
      <x v="15"/>
      <x/>
    </i>
    <i r="1">
      <x v="1"/>
    </i>
    <i>
      <x v="16"/>
      <x v="2"/>
    </i>
    <i r="1">
      <x v="3"/>
    </i>
    <i>
      <x v="17"/>
      <x v="4"/>
    </i>
    <i r="1">
      <x v="5"/>
    </i>
    <i>
      <x v="18"/>
      <x v="6"/>
    </i>
    <i r="1">
      <x v="7"/>
    </i>
    <i>
      <x v="19"/>
      <x v="8"/>
    </i>
    <i r="1">
      <x v="9"/>
    </i>
    <i>
      <x v="20"/>
      <x/>
    </i>
    <i r="1">
      <x v="1"/>
    </i>
    <i>
      <x v="21"/>
      <x v="2"/>
    </i>
    <i r="1">
      <x v="3"/>
    </i>
    <i>
      <x v="22"/>
      <x v="4"/>
    </i>
    <i r="1">
      <x v="5"/>
    </i>
    <i>
      <x v="23"/>
      <x v="6"/>
    </i>
    <i r="1">
      <x v="7"/>
    </i>
    <i>
      <x v="24"/>
      <x v="8"/>
    </i>
    <i r="1">
      <x v="9"/>
    </i>
    <i>
      <x v="25"/>
      <x/>
    </i>
    <i r="1">
      <x v="1"/>
    </i>
    <i>
      <x v="26"/>
      <x v="2"/>
    </i>
    <i r="1">
      <x v="3"/>
    </i>
    <i>
      <x v="27"/>
      <x v="4"/>
    </i>
    <i r="1">
      <x v="5"/>
    </i>
    <i>
      <x v="28"/>
      <x v="6"/>
    </i>
    <i r="1">
      <x v="7"/>
    </i>
    <i>
      <x v="29"/>
      <x v="8"/>
    </i>
    <i r="1">
      <x v="9"/>
    </i>
    <i>
      <x v="30"/>
      <x/>
    </i>
    <i r="1">
      <x v="1"/>
    </i>
  </rowItems>
  <colItems count="1">
    <i/>
  </colItems>
  <pageFields count="1">
    <pageField fld="1" item="1" hier="-1"/>
  </pageFields>
  <dataFields count="1">
    <dataField name="Soma de Horas" fld="3" baseField="0" baseItem="0"/>
  </dataFields>
  <formats count="5">
    <format dxfId="4">
      <pivotArea type="all" dataOnly="0" outline="0" fieldPosition="0"/>
    </format>
    <format dxfId="3">
      <pivotArea field="1" type="button" dataOnly="0" labelOnly="1" outline="0" axis="axisPage" fieldPosition="0"/>
    </format>
    <format dxfId="2">
      <pivotArea type="origin" dataOnly="0" labelOnly="1" outline="0" fieldPosition="0"/>
    </format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compact="0" compactData="0" gridDropZones="1" multipleFieldFilters="0">
  <location ref="T4:W37" firstHeaderRow="1" firstDataRow="2" firstDataCol="1" rowPageCount="1" colPageCount="1"/>
  <pivotFields count="9">
    <pivotField axis="axisRow" compact="0" numFmtId="14" outline="0" showAll="0">
      <items count="32">
        <item x="5"/>
        <item x="9"/>
        <item x="20"/>
        <item x="23"/>
        <item x="0"/>
        <item x="18"/>
        <item x="28"/>
        <item x="12"/>
        <item x="30"/>
        <item x="25"/>
        <item x="22"/>
        <item x="8"/>
        <item x="29"/>
        <item x="10"/>
        <item x="27"/>
        <item x="7"/>
        <item x="2"/>
        <item x="3"/>
        <item x="13"/>
        <item x="26"/>
        <item x="16"/>
        <item x="1"/>
        <item x="17"/>
        <item x="19"/>
        <item x="6"/>
        <item x="14"/>
        <item x="4"/>
        <item x="21"/>
        <item x="24"/>
        <item x="11"/>
        <item x="15"/>
        <item t="default"/>
      </items>
    </pivotField>
    <pivotField axis="axisPage" compact="0" outline="0" showAll="0">
      <items count="5">
        <item x="1"/>
        <item x="2"/>
        <item x="3"/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item="3" hier="-1"/>
  </pageFields>
  <dataFields count="3">
    <dataField name="Soma de Produção" fld="7" baseField="0" baseItem="0"/>
    <dataField name="Soma de Defeitos" fld="8" baseField="0" baseItem="0"/>
    <dataField name="Soma de Horas" fld="3" baseField="0" baseItem="0"/>
  </dataFields>
  <formats count="5">
    <format dxfId="9">
      <pivotArea outline="0" collapsedLevelsAreSubtotals="1" fieldPosition="0"/>
    </format>
    <format dxfId="8">
      <pivotArea dataOnly="0" labelOnly="1" outline="0" fieldPosition="0">
        <references count="1">
          <reference field="1" count="1">
            <x v="3"/>
          </reference>
        </references>
      </pivotArea>
    </format>
    <format dxfId="7">
      <pivotArea field="-2" type="button" dataOnly="0" labelOnly="1" outline="0" axis="axisCol" fieldPosition="0"/>
    </format>
    <format dxfId="6">
      <pivotArea type="topRight" dataOnly="0" labelOnly="1" outline="0" fieldPosition="0"/>
    </format>
    <format dxfId="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1">
  <location ref="AD3:AH36" firstHeaderRow="1" firstDataRow="2" firstDataCol="1"/>
  <pivotFields count="9">
    <pivotField axis="axisRow" numFmtId="172" showAll="0">
      <items count="32">
        <item x="5"/>
        <item x="9"/>
        <item x="20"/>
        <item x="23"/>
        <item x="0"/>
        <item x="18"/>
        <item x="28"/>
        <item x="12"/>
        <item x="30"/>
        <item x="25"/>
        <item x="22"/>
        <item x="8"/>
        <item x="29"/>
        <item x="10"/>
        <item x="27"/>
        <item x="7"/>
        <item x="2"/>
        <item x="3"/>
        <item x="13"/>
        <item x="26"/>
        <item x="16"/>
        <item x="1"/>
        <item x="17"/>
        <item x="19"/>
        <item x="6"/>
        <item x="14"/>
        <item x="4"/>
        <item x="21"/>
        <item x="24"/>
        <item x="11"/>
        <item x="15"/>
        <item t="default"/>
      </items>
    </pivotField>
    <pivotField axis="axisCol" showAll="0">
      <items count="5">
        <item h="1" x="3"/>
        <item x="0"/>
        <item x="2"/>
        <item x="1"/>
        <item t="default"/>
      </items>
    </pivotField>
    <pivotField showAll="0">
      <items count="11">
        <item h="1" x="8"/>
        <item h="1" x="0"/>
        <item h="1" x="9"/>
        <item x="3"/>
        <item h="1" x="4"/>
        <item h="1" x="5"/>
        <item h="1" x="6"/>
        <item h="1" x="1"/>
        <item h="1" x="2"/>
        <item h="1" x="7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4">
    <i>
      <x v="1"/>
    </i>
    <i>
      <x v="2"/>
    </i>
    <i>
      <x v="3"/>
    </i>
    <i t="grand">
      <x/>
    </i>
  </colItems>
  <dataFields count="1">
    <dataField name="Soma de Horas" fld="3" baseField="0" baseItem="0"/>
  </dataFields>
  <formats count="1">
    <format dxfId="10">
      <pivotArea type="all" dataOnly="0" outline="0" fieldPosition="0"/>
    </format>
  </formats>
  <chartFormats count="9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Nº_Máquina" sourceName="Nº Máquina">
  <pivotTables>
    <pivotTable tabId="23" name="Tabela dinâmica1"/>
  </pivotTables>
  <data>
    <tabular pivotCacheId="1">
      <items count="10">
        <i x="8"/>
        <i x="0"/>
        <i x="9"/>
        <i x="3" s="1"/>
        <i x="4"/>
        <i x="5"/>
        <i x="6"/>
        <i x="1"/>
        <i x="2"/>
        <i x="7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º Máquina" cache="SegmentaçãodeDados_Nº_Máquina" caption="Nº Máquina" showCaption="0" style="SlicerStyleOther1" rowHeight="144000"/>
</slicer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07/relationships/slicer" Target="../slicers/slicer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BR53"/>
  <sheetViews>
    <sheetView showGridLines="0" tabSelected="1" zoomScale="95" zoomScaleNormal="95" workbookViewId="0">
      <selection activeCell="BO2" sqref="BO2:BR2"/>
    </sheetView>
  </sheetViews>
  <sheetFormatPr defaultRowHeight="15" x14ac:dyDescent="0.25"/>
  <cols>
    <col min="1" max="1" width="1.140625" style="7" customWidth="1"/>
    <col min="2" max="41" width="2.7109375" style="7" customWidth="1"/>
    <col min="42" max="42" width="4.28515625" style="7" customWidth="1"/>
    <col min="43" max="70" width="2.7109375" style="7" customWidth="1"/>
    <col min="71" max="71" width="1" style="7" customWidth="1"/>
    <col min="72" max="16384" width="9.140625" style="7"/>
  </cols>
  <sheetData>
    <row r="1" spans="2:70" ht="6.95" customHeight="1" x14ac:dyDescent="0.25"/>
    <row r="2" spans="2:70" ht="23.25" x14ac:dyDescent="0.25">
      <c r="B2" s="12"/>
      <c r="C2" s="12"/>
      <c r="D2" s="12"/>
      <c r="E2" s="12"/>
      <c r="F2" s="12"/>
      <c r="G2" s="12"/>
      <c r="H2" s="12"/>
      <c r="I2" s="101" t="s">
        <v>22</v>
      </c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67" t="s">
        <v>21</v>
      </c>
      <c r="BK2" s="67"/>
      <c r="BL2" s="67"/>
      <c r="BM2" s="67"/>
      <c r="BN2" s="67"/>
      <c r="BO2" s="97">
        <f ca="1">TODAY()</f>
        <v>41706</v>
      </c>
      <c r="BP2" s="98"/>
      <c r="BQ2" s="98"/>
      <c r="BR2" s="98"/>
    </row>
    <row r="3" spans="2:70" ht="15" customHeight="1" x14ac:dyDescent="0.25">
      <c r="B3" s="12"/>
      <c r="C3" s="12"/>
      <c r="D3" s="12"/>
      <c r="E3" s="12"/>
      <c r="F3" s="12"/>
      <c r="G3" s="12"/>
      <c r="H3" s="12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  <c r="AW3" s="99"/>
      <c r="AX3" s="99"/>
      <c r="AY3" s="99"/>
      <c r="AZ3" s="99"/>
      <c r="BA3" s="99"/>
      <c r="BB3" s="99"/>
      <c r="BC3" s="99"/>
      <c r="BD3" s="99"/>
      <c r="BE3" s="99"/>
      <c r="BF3" s="99"/>
      <c r="BG3" s="99"/>
      <c r="BH3" s="99"/>
      <c r="BI3" s="99"/>
      <c r="BJ3" s="99"/>
      <c r="BK3" s="13"/>
      <c r="BL3" s="13"/>
      <c r="BM3" s="13"/>
      <c r="BN3" s="13"/>
      <c r="BO3" s="13"/>
      <c r="BP3" s="13"/>
      <c r="BQ3" s="13"/>
      <c r="BR3" s="13"/>
    </row>
    <row r="4" spans="2:70" s="10" customFormat="1" ht="3.75" customHeight="1" x14ac:dyDescent="0.25">
      <c r="B4" s="14"/>
      <c r="C4" s="14"/>
      <c r="D4" s="14"/>
      <c r="E4" s="14"/>
      <c r="F4" s="14"/>
      <c r="G4" s="14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6"/>
      <c r="BL4" s="16"/>
      <c r="BM4" s="16"/>
      <c r="BN4" s="16"/>
      <c r="BO4" s="16"/>
      <c r="BP4" s="16"/>
      <c r="BQ4" s="16"/>
      <c r="BR4" s="16"/>
    </row>
    <row r="5" spans="2:70" s="10" customFormat="1" ht="21" customHeight="1" thickBot="1" x14ac:dyDescent="0.3">
      <c r="C5" s="17" t="s">
        <v>30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8"/>
    </row>
    <row r="7" spans="2:70" ht="15" customHeight="1" x14ac:dyDescent="0.4">
      <c r="G7" s="20"/>
      <c r="H7" s="20"/>
      <c r="I7" s="20"/>
      <c r="J7" s="20"/>
      <c r="K7" s="20"/>
      <c r="L7" s="20"/>
      <c r="M7" s="20"/>
      <c r="N7" s="100" t="s">
        <v>20</v>
      </c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 t="s">
        <v>16</v>
      </c>
      <c r="AB7" s="100"/>
      <c r="AC7" s="100"/>
      <c r="AD7" s="100"/>
      <c r="AE7" s="100"/>
      <c r="AF7" s="100" t="s">
        <v>3</v>
      </c>
      <c r="AG7" s="100"/>
      <c r="AH7" s="100"/>
      <c r="AI7" s="100"/>
      <c r="AJ7" s="100"/>
      <c r="AK7" s="100" t="s">
        <v>98</v>
      </c>
      <c r="AL7" s="100"/>
      <c r="AM7" s="100"/>
      <c r="AN7" s="100"/>
      <c r="AO7" s="100"/>
      <c r="AP7" s="100" t="s">
        <v>97</v>
      </c>
      <c r="AQ7" s="100"/>
      <c r="AR7" s="100"/>
      <c r="AS7" s="100"/>
      <c r="AT7" s="100"/>
      <c r="AU7" s="100" t="s">
        <v>31</v>
      </c>
      <c r="AV7" s="100"/>
      <c r="AW7" s="100"/>
      <c r="AX7" s="100"/>
      <c r="AY7" s="100"/>
      <c r="AZ7" s="100"/>
      <c r="BA7" s="100"/>
      <c r="BB7" s="100"/>
      <c r="BC7" s="100"/>
      <c r="BD7" s="100"/>
      <c r="BE7" s="100"/>
      <c r="BF7" s="100"/>
      <c r="BG7" s="100"/>
      <c r="BH7" s="54"/>
      <c r="BI7" s="20"/>
      <c r="BJ7" s="20"/>
      <c r="BK7" s="20"/>
    </row>
    <row r="8" spans="2:70" ht="15" customHeight="1" x14ac:dyDescent="0.25">
      <c r="G8" s="20"/>
      <c r="H8" s="20"/>
      <c r="I8" s="20"/>
      <c r="J8" s="20"/>
      <c r="K8" s="20"/>
      <c r="L8" s="103">
        <v>1</v>
      </c>
      <c r="M8" s="103"/>
      <c r="N8" s="105" t="s">
        <v>62</v>
      </c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87">
        <f>RESUMO!C5</f>
        <v>134.59615384615384</v>
      </c>
      <c r="AB8" s="87"/>
      <c r="AC8" s="87"/>
      <c r="AD8" s="87"/>
      <c r="AE8" s="87"/>
      <c r="AF8" s="87">
        <v>150</v>
      </c>
      <c r="AG8" s="87"/>
      <c r="AH8" s="87"/>
      <c r="AI8" s="87"/>
      <c r="AJ8" s="87"/>
      <c r="AK8" s="91">
        <f>AA8/AF8</f>
        <v>0.89730769230769225</v>
      </c>
      <c r="AL8" s="91"/>
      <c r="AM8" s="91"/>
      <c r="AN8" s="91"/>
      <c r="AO8" s="91"/>
      <c r="AP8" s="93">
        <f>IF(L8=1,AK8,1+(1-AK8))</f>
        <v>0.89730769230769225</v>
      </c>
      <c r="AQ8" s="93"/>
      <c r="AR8" s="93"/>
      <c r="AS8" s="93"/>
      <c r="AT8" s="93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21"/>
      <c r="BI8" s="21"/>
      <c r="BJ8" s="21"/>
      <c r="BK8" s="21"/>
      <c r="BL8" s="20"/>
      <c r="BM8" s="20"/>
    </row>
    <row r="9" spans="2:70" ht="15" customHeight="1" x14ac:dyDescent="0.25">
      <c r="G9" s="20"/>
      <c r="H9" s="20"/>
      <c r="I9" s="20"/>
      <c r="J9" s="20"/>
      <c r="K9" s="20"/>
      <c r="L9" s="103"/>
      <c r="M9" s="103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92"/>
      <c r="AL9" s="92"/>
      <c r="AM9" s="92"/>
      <c r="AN9" s="92"/>
      <c r="AO9" s="92"/>
      <c r="AP9" s="94"/>
      <c r="AQ9" s="94"/>
      <c r="AR9" s="94"/>
      <c r="AS9" s="94"/>
      <c r="AT9" s="94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20"/>
      <c r="BI9" s="20"/>
      <c r="BJ9" s="20"/>
      <c r="BK9" s="20"/>
      <c r="BL9" s="20"/>
      <c r="BM9" s="20"/>
    </row>
    <row r="10" spans="2:70" ht="15" customHeight="1" x14ac:dyDescent="0.25">
      <c r="G10" s="20"/>
      <c r="H10" s="20"/>
      <c r="I10" s="20"/>
      <c r="J10" s="20"/>
      <c r="K10" s="20"/>
      <c r="L10" s="103">
        <v>2</v>
      </c>
      <c r="M10" s="103"/>
      <c r="N10" s="105" t="s">
        <v>63</v>
      </c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87">
        <f>RESUMO!F5</f>
        <v>8.4807692307692299</v>
      </c>
      <c r="AB10" s="87"/>
      <c r="AC10" s="87"/>
      <c r="AD10" s="87"/>
      <c r="AE10" s="87"/>
      <c r="AF10" s="95">
        <v>9</v>
      </c>
      <c r="AG10" s="89"/>
      <c r="AH10" s="89"/>
      <c r="AI10" s="89"/>
      <c r="AJ10" s="89"/>
      <c r="AK10" s="91">
        <f t="shared" ref="AK10" si="0">AA10/AF10</f>
        <v>0.94230769230769218</v>
      </c>
      <c r="AL10" s="91"/>
      <c r="AM10" s="91"/>
      <c r="AN10" s="91"/>
      <c r="AO10" s="91"/>
      <c r="AP10" s="93">
        <f>IF(L10=1,AK10,1+(1-AK10))</f>
        <v>1.0576923076923079</v>
      </c>
      <c r="AQ10" s="93"/>
      <c r="AR10" s="93"/>
      <c r="AS10" s="93"/>
      <c r="AT10" s="93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20"/>
      <c r="BI10" s="20"/>
      <c r="BJ10" s="20"/>
      <c r="BK10" s="20"/>
      <c r="BL10" s="20"/>
      <c r="BM10" s="20"/>
    </row>
    <row r="11" spans="2:70" ht="15" customHeight="1" x14ac:dyDescent="0.25">
      <c r="G11" s="20"/>
      <c r="H11" s="20"/>
      <c r="I11" s="20"/>
      <c r="J11" s="20"/>
      <c r="K11" s="20"/>
      <c r="L11" s="103"/>
      <c r="M11" s="103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88"/>
      <c r="AB11" s="88"/>
      <c r="AC11" s="88"/>
      <c r="AD11" s="88"/>
      <c r="AE11" s="88"/>
      <c r="AF11" s="90"/>
      <c r="AG11" s="90"/>
      <c r="AH11" s="90"/>
      <c r="AI11" s="90"/>
      <c r="AJ11" s="90"/>
      <c r="AK11" s="92"/>
      <c r="AL11" s="92"/>
      <c r="AM11" s="92"/>
      <c r="AN11" s="92"/>
      <c r="AO11" s="92"/>
      <c r="AP11" s="94"/>
      <c r="AQ11" s="94"/>
      <c r="AR11" s="94"/>
      <c r="AS11" s="94"/>
      <c r="AT11" s="94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20"/>
      <c r="BI11" s="20"/>
      <c r="BJ11" s="20"/>
      <c r="BK11" s="20"/>
      <c r="BL11" s="20"/>
      <c r="BM11" s="20"/>
    </row>
    <row r="12" spans="2:70" ht="15" customHeight="1" x14ac:dyDescent="0.25">
      <c r="G12" s="20"/>
      <c r="H12" s="20"/>
      <c r="I12" s="20"/>
      <c r="J12" s="20"/>
      <c r="K12" s="20"/>
      <c r="L12" s="103">
        <v>2</v>
      </c>
      <c r="M12" s="103"/>
      <c r="N12" s="105" t="s">
        <v>84</v>
      </c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87">
        <f>RESUMO!D16/1000</f>
        <v>77.959999999999994</v>
      </c>
      <c r="AB12" s="87"/>
      <c r="AC12" s="87"/>
      <c r="AD12" s="87"/>
      <c r="AE12" s="87"/>
      <c r="AF12" s="89">
        <f>RESUMO!C16/1000</f>
        <v>62.2</v>
      </c>
      <c r="AG12" s="89"/>
      <c r="AH12" s="89"/>
      <c r="AI12" s="89"/>
      <c r="AJ12" s="89"/>
      <c r="AK12" s="91">
        <f t="shared" ref="AK12" si="1">AA12/AF12</f>
        <v>1.2533762057877811</v>
      </c>
      <c r="AL12" s="91"/>
      <c r="AM12" s="91"/>
      <c r="AN12" s="91"/>
      <c r="AO12" s="91"/>
      <c r="AP12" s="93">
        <f>IF(L12=1,AK12,1+(1-AK12))</f>
        <v>0.74662379421221892</v>
      </c>
      <c r="AQ12" s="93"/>
      <c r="AR12" s="93"/>
      <c r="AS12" s="93"/>
      <c r="AT12" s="93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20"/>
      <c r="BI12" s="20"/>
      <c r="BJ12" s="20"/>
      <c r="BK12" s="20"/>
      <c r="BL12" s="20"/>
      <c r="BM12" s="20"/>
    </row>
    <row r="13" spans="2:70" ht="15" customHeight="1" x14ac:dyDescent="0.25">
      <c r="G13" s="20"/>
      <c r="H13" s="20"/>
      <c r="I13" s="20"/>
      <c r="J13" s="20"/>
      <c r="K13" s="20"/>
      <c r="L13" s="103"/>
      <c r="M13" s="103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88"/>
      <c r="AB13" s="88"/>
      <c r="AC13" s="88"/>
      <c r="AD13" s="88"/>
      <c r="AE13" s="88"/>
      <c r="AF13" s="90"/>
      <c r="AG13" s="90"/>
      <c r="AH13" s="90"/>
      <c r="AI13" s="90"/>
      <c r="AJ13" s="90"/>
      <c r="AK13" s="92"/>
      <c r="AL13" s="92"/>
      <c r="AM13" s="92"/>
      <c r="AN13" s="92"/>
      <c r="AO13" s="92"/>
      <c r="AP13" s="94"/>
      <c r="AQ13" s="94"/>
      <c r="AR13" s="94"/>
      <c r="AS13" s="94"/>
      <c r="AT13" s="94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20"/>
      <c r="BI13" s="20"/>
      <c r="BJ13" s="20"/>
      <c r="BK13" s="20"/>
      <c r="BL13" s="20"/>
      <c r="BM13" s="20"/>
    </row>
    <row r="14" spans="2:70" ht="15" customHeight="1" x14ac:dyDescent="0.25">
      <c r="G14" s="20"/>
      <c r="H14" s="20"/>
      <c r="I14" s="20"/>
      <c r="J14" s="20"/>
      <c r="K14" s="20"/>
      <c r="L14" s="103">
        <v>1</v>
      </c>
      <c r="M14" s="103"/>
      <c r="N14" s="105" t="s">
        <v>85</v>
      </c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91">
        <f>RESUMO!R38</f>
        <v>0.84507186680515789</v>
      </c>
      <c r="AB14" s="91"/>
      <c r="AC14" s="91"/>
      <c r="AD14" s="91"/>
      <c r="AE14" s="91"/>
      <c r="AF14" s="93">
        <v>0.92</v>
      </c>
      <c r="AG14" s="93"/>
      <c r="AH14" s="93"/>
      <c r="AI14" s="93"/>
      <c r="AJ14" s="93"/>
      <c r="AK14" s="91">
        <f t="shared" ref="AK14" si="2">AA14/AF14</f>
        <v>0.91855637696212811</v>
      </c>
      <c r="AL14" s="91"/>
      <c r="AM14" s="91"/>
      <c r="AN14" s="91"/>
      <c r="AO14" s="91"/>
      <c r="AP14" s="93">
        <f>IF(L14=1,AK14,1+(1-AK14))</f>
        <v>0.91855637696212811</v>
      </c>
      <c r="AQ14" s="93"/>
      <c r="AR14" s="93"/>
      <c r="AS14" s="93"/>
      <c r="AT14" s="93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20"/>
      <c r="BI14" s="20"/>
      <c r="BJ14" s="20"/>
      <c r="BK14" s="20"/>
      <c r="BL14" s="20"/>
      <c r="BM14" s="20"/>
    </row>
    <row r="15" spans="2:70" ht="15" customHeight="1" x14ac:dyDescent="0.25">
      <c r="G15" s="20"/>
      <c r="H15" s="20"/>
      <c r="I15" s="20"/>
      <c r="J15" s="20"/>
      <c r="K15" s="20"/>
      <c r="L15" s="103"/>
      <c r="M15" s="103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92"/>
      <c r="AB15" s="92"/>
      <c r="AC15" s="92"/>
      <c r="AD15" s="92"/>
      <c r="AE15" s="92"/>
      <c r="AF15" s="94"/>
      <c r="AG15" s="94"/>
      <c r="AH15" s="94"/>
      <c r="AI15" s="94"/>
      <c r="AJ15" s="94"/>
      <c r="AK15" s="92"/>
      <c r="AL15" s="92"/>
      <c r="AM15" s="92"/>
      <c r="AN15" s="92"/>
      <c r="AO15" s="92"/>
      <c r="AP15" s="94"/>
      <c r="AQ15" s="94"/>
      <c r="AR15" s="94"/>
      <c r="AS15" s="94"/>
      <c r="AT15" s="94"/>
      <c r="AU15" s="86"/>
      <c r="AV15" s="86"/>
      <c r="AW15" s="86"/>
      <c r="AX15" s="86"/>
      <c r="AY15" s="86"/>
      <c r="AZ15" s="86"/>
      <c r="BA15" s="86"/>
      <c r="BB15" s="86"/>
      <c r="BC15" s="86"/>
      <c r="BD15" s="86"/>
      <c r="BE15" s="86"/>
      <c r="BF15" s="86"/>
      <c r="BG15" s="86"/>
      <c r="BH15" s="20"/>
      <c r="BI15" s="20"/>
      <c r="BJ15" s="20"/>
      <c r="BK15" s="20"/>
      <c r="BL15" s="20"/>
      <c r="BM15" s="20"/>
    </row>
    <row r="16" spans="2:70" ht="15" customHeight="1" x14ac:dyDescent="0.25">
      <c r="G16" s="20"/>
      <c r="H16" s="20"/>
      <c r="I16" s="20"/>
      <c r="J16" s="20"/>
      <c r="K16" s="20"/>
      <c r="L16" s="103">
        <v>2</v>
      </c>
      <c r="M16" s="103"/>
      <c r="N16" s="105" t="s">
        <v>89</v>
      </c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87">
        <f>RESUMO!C10</f>
        <v>11.806451612903226</v>
      </c>
      <c r="AB16" s="87"/>
      <c r="AC16" s="87"/>
      <c r="AD16" s="87"/>
      <c r="AE16" s="87"/>
      <c r="AF16" s="87">
        <v>9</v>
      </c>
      <c r="AG16" s="87"/>
      <c r="AH16" s="87"/>
      <c r="AI16" s="87"/>
      <c r="AJ16" s="87"/>
      <c r="AK16" s="91">
        <f t="shared" ref="AK16" si="3">AA16/AF16</f>
        <v>1.3118279569892473</v>
      </c>
      <c r="AL16" s="91"/>
      <c r="AM16" s="91"/>
      <c r="AN16" s="91"/>
      <c r="AO16" s="91"/>
      <c r="AP16" s="93">
        <f>IF(L16=1,AK16,1+(1-AK16))</f>
        <v>0.68817204301075274</v>
      </c>
      <c r="AQ16" s="93"/>
      <c r="AR16" s="93"/>
      <c r="AS16" s="93"/>
      <c r="AT16" s="93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20"/>
      <c r="BI16" s="20"/>
      <c r="BJ16" s="20"/>
      <c r="BK16" s="20"/>
      <c r="BL16" s="20"/>
      <c r="BM16" s="20"/>
    </row>
    <row r="17" spans="2:70" ht="15" customHeight="1" x14ac:dyDescent="0.25">
      <c r="G17" s="20"/>
      <c r="H17" s="20"/>
      <c r="I17" s="20"/>
      <c r="J17" s="20"/>
      <c r="K17" s="20"/>
      <c r="L17" s="103"/>
      <c r="M17" s="103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92"/>
      <c r="AL17" s="92"/>
      <c r="AM17" s="92"/>
      <c r="AN17" s="92"/>
      <c r="AO17" s="92"/>
      <c r="AP17" s="94"/>
      <c r="AQ17" s="94"/>
      <c r="AR17" s="94"/>
      <c r="AS17" s="94"/>
      <c r="AT17" s="94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20"/>
      <c r="BI17" s="20"/>
      <c r="BJ17" s="20"/>
      <c r="BK17" s="20"/>
      <c r="BL17" s="20"/>
      <c r="BM17" s="20"/>
    </row>
    <row r="18" spans="2:70" ht="15" customHeight="1" x14ac:dyDescent="0.25">
      <c r="M18" s="20"/>
      <c r="O18" s="22"/>
      <c r="P18" s="22"/>
      <c r="Q18" s="22"/>
      <c r="R18" s="22"/>
      <c r="S18" s="22"/>
      <c r="T18" s="22"/>
      <c r="U18" s="22"/>
      <c r="V18" s="22"/>
      <c r="W18" s="22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</row>
    <row r="19" spans="2:70" ht="7.5" customHeight="1" x14ac:dyDescent="0.25">
      <c r="M19" s="20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</row>
    <row r="20" spans="2:70" ht="19.5" thickBot="1" x14ac:dyDescent="0.3">
      <c r="B20" s="10"/>
      <c r="C20" s="17" t="s">
        <v>23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8"/>
    </row>
    <row r="21" spans="2:70" ht="4.5" customHeight="1" x14ac:dyDescent="0.25"/>
    <row r="36" spans="13:69" x14ac:dyDescent="0.25">
      <c r="BI36" s="20"/>
      <c r="BJ36" s="20"/>
      <c r="BK36" s="104" t="s">
        <v>79</v>
      </c>
      <c r="BL36" s="104"/>
      <c r="BM36" s="102" t="str">
        <f>IF(RESUMO!K15=32,"TOTAL",RESUMO!K15)</f>
        <v>TOTAL</v>
      </c>
      <c r="BN36" s="102"/>
      <c r="BO36" s="102"/>
      <c r="BP36" s="102"/>
      <c r="BQ36" s="102"/>
    </row>
    <row r="48" spans="13:69" x14ac:dyDescent="0.25">
      <c r="M48" s="3"/>
    </row>
    <row r="50" spans="13:17" x14ac:dyDescent="0.25">
      <c r="M50" s="3"/>
      <c r="Q50" s="19"/>
    </row>
    <row r="51" spans="13:17" x14ac:dyDescent="0.25">
      <c r="M51" s="3"/>
      <c r="Q51" s="19"/>
    </row>
    <row r="52" spans="13:17" x14ac:dyDescent="0.25">
      <c r="M52" s="3"/>
      <c r="Q52" s="19"/>
    </row>
    <row r="53" spans="13:17" x14ac:dyDescent="0.25">
      <c r="M53" s="3"/>
      <c r="Q53" s="19"/>
    </row>
  </sheetData>
  <mergeCells count="46">
    <mergeCell ref="BM36:BQ36"/>
    <mergeCell ref="L8:M9"/>
    <mergeCell ref="L10:M11"/>
    <mergeCell ref="L12:M13"/>
    <mergeCell ref="L14:M15"/>
    <mergeCell ref="L16:M17"/>
    <mergeCell ref="BK36:BL36"/>
    <mergeCell ref="N8:Z9"/>
    <mergeCell ref="N10:Z11"/>
    <mergeCell ref="N12:Z13"/>
    <mergeCell ref="N14:Z15"/>
    <mergeCell ref="N16:Z17"/>
    <mergeCell ref="AA8:AE9"/>
    <mergeCell ref="AP12:AT13"/>
    <mergeCell ref="AU12:BG13"/>
    <mergeCell ref="AA14:AE15"/>
    <mergeCell ref="BO2:BR2"/>
    <mergeCell ref="I3:BJ3"/>
    <mergeCell ref="N7:Z7"/>
    <mergeCell ref="AA7:AE7"/>
    <mergeCell ref="AF7:AJ7"/>
    <mergeCell ref="AK7:AO7"/>
    <mergeCell ref="AP7:AT7"/>
    <mergeCell ref="AU7:BG7"/>
    <mergeCell ref="I2:BI2"/>
    <mergeCell ref="AP8:AT9"/>
    <mergeCell ref="AU8:BG9"/>
    <mergeCell ref="AA10:AE11"/>
    <mergeCell ref="AF10:AJ11"/>
    <mergeCell ref="AK10:AO11"/>
    <mergeCell ref="AP10:AT11"/>
    <mergeCell ref="AU10:BG11"/>
    <mergeCell ref="AF8:AJ9"/>
    <mergeCell ref="AK8:AO9"/>
    <mergeCell ref="AU16:BG17"/>
    <mergeCell ref="AA12:AE13"/>
    <mergeCell ref="AF12:AJ13"/>
    <mergeCell ref="AK12:AO13"/>
    <mergeCell ref="AK14:AO15"/>
    <mergeCell ref="AP14:AT15"/>
    <mergeCell ref="AU14:BG15"/>
    <mergeCell ref="AF14:AJ15"/>
    <mergeCell ref="AA16:AE17"/>
    <mergeCell ref="AF16:AJ17"/>
    <mergeCell ref="AK16:AO17"/>
    <mergeCell ref="AP16:AT17"/>
  </mergeCells>
  <conditionalFormatting sqref="E3:E4"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L8:M17">
    <cfRule type="iconSet" priority="1">
      <iconSet iconSet="3ArrowsGray" showValue="0" reverse="1">
        <cfvo type="percent" val="0"/>
        <cfvo type="percent" val="33"/>
        <cfvo type="percent" val="67"/>
      </iconSet>
    </cfRule>
  </conditionalFormatting>
  <pageMargins left="0.06" right="0.05" top="0.57999999999999996" bottom="0.78740157480314965" header="0.31496062992125984" footer="0.31496062992125984"/>
  <pageSetup paperSize="9" scale="54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44</xdr:col>
                    <xdr:colOff>152400</xdr:colOff>
                    <xdr:row>35</xdr:row>
                    <xdr:rowOff>28575</xdr:rowOff>
                  </from>
                  <to>
                    <xdr:col>61</xdr:col>
                    <xdr:colOff>104775</xdr:colOff>
                    <xdr:row>36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'HISTÓRICO 6 MESES'!G3:G8</xm:f>
              <xm:sqref>AU16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'HISTÓRICO 6 MESES'!F3:F8</xm:f>
              <xm:sqref>AU14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'HISTÓRICO 6 MESES'!E3:E8</xm:f>
              <xm:sqref>AU12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'HISTÓRICO 6 MESES'!D3:D8</xm:f>
              <xm:sqref>AU10</xm:sqref>
            </x14:sparkline>
          </x14:sparklines>
        </x14:sparklineGroup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'HISTÓRICO 6 MESES'!C3:C8</xm:f>
              <xm:sqref>AU8</xm:sqref>
            </x14:sparkline>
          </x14:sparklines>
        </x14:sparklineGroup>
      </x14:sparklineGroups>
    </ex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X385"/>
  <sheetViews>
    <sheetView showGridLines="0" zoomScale="85" zoomScaleNormal="85" workbookViewId="0"/>
  </sheetViews>
  <sheetFormatPr defaultRowHeight="15" x14ac:dyDescent="0.25"/>
  <cols>
    <col min="1" max="1" width="2.5703125" customWidth="1"/>
    <col min="2" max="2" width="17.140625" bestFit="1" customWidth="1"/>
    <col min="3" max="3" width="12.5703125" style="8" bestFit="1" customWidth="1"/>
    <col min="4" max="4" width="11.5703125" style="8" bestFit="1" customWidth="1"/>
    <col min="5" max="5" width="15.140625" bestFit="1" customWidth="1"/>
    <col min="6" max="6" width="13" bestFit="1" customWidth="1"/>
    <col min="7" max="7" width="6.42578125" bestFit="1" customWidth="1"/>
    <col min="8" max="8" width="3.85546875" customWidth="1"/>
    <col min="9" max="9" width="15.42578125" style="8" customWidth="1"/>
    <col min="10" max="10" width="13" bestFit="1" customWidth="1"/>
    <col min="11" max="11" width="11.7109375" bestFit="1" customWidth="1"/>
    <col min="12" max="12" width="9.28515625" bestFit="1" customWidth="1"/>
    <col min="13" max="13" width="9.140625" style="10"/>
    <col min="14" max="14" width="16.5703125" style="7" bestFit="1" customWidth="1"/>
    <col min="15" max="15" width="13.42578125" style="7" bestFit="1" customWidth="1"/>
    <col min="16" max="16" width="11" style="7" bestFit="1" customWidth="1"/>
    <col min="17" max="17" width="16.5703125" style="7" bestFit="1" customWidth="1"/>
    <col min="18" max="18" width="11.28515625" style="7" bestFit="1" customWidth="1"/>
    <col min="19" max="19" width="9.140625" style="10"/>
    <col min="20" max="20" width="13.42578125" bestFit="1" customWidth="1"/>
    <col min="21" max="21" width="22" style="8" bestFit="1" customWidth="1"/>
    <col min="22" max="22" width="20.7109375" style="8" bestFit="1" customWidth="1"/>
    <col min="23" max="23" width="17.85546875" style="8" bestFit="1" customWidth="1"/>
    <col min="24" max="24" width="17.7109375" bestFit="1" customWidth="1"/>
    <col min="25" max="25" width="12.5703125" style="8" bestFit="1" customWidth="1"/>
    <col min="26" max="26" width="10.140625" style="8" bestFit="1" customWidth="1"/>
    <col min="27" max="27" width="15.140625" bestFit="1" customWidth="1"/>
    <col min="30" max="30" width="20.28515625" customWidth="1"/>
    <col min="31" max="31" width="21.85546875" customWidth="1"/>
    <col min="32" max="32" width="10.5703125" customWidth="1"/>
    <col min="33" max="33" width="9.140625" customWidth="1"/>
    <col min="34" max="34" width="10.7109375" customWidth="1"/>
    <col min="36" max="36" width="36.85546875" bestFit="1" customWidth="1"/>
    <col min="37" max="37" width="16.42578125" bestFit="1" customWidth="1"/>
    <col min="38" max="38" width="5.42578125" customWidth="1"/>
    <col min="39" max="39" width="10.28515625" bestFit="1" customWidth="1"/>
    <col min="40" max="40" width="9.140625" customWidth="1"/>
    <col min="41" max="41" width="10.42578125" bestFit="1" customWidth="1"/>
    <col min="43" max="43" width="9.140625" customWidth="1"/>
    <col min="50" max="50" width="9.140625" customWidth="1"/>
  </cols>
  <sheetData>
    <row r="1" spans="2:50" s="7" customFormat="1" x14ac:dyDescent="0.25">
      <c r="C1" s="8"/>
      <c r="D1" s="8"/>
      <c r="I1" s="8"/>
      <c r="M1" s="10"/>
      <c r="S1" s="10"/>
      <c r="U1" s="8"/>
      <c r="V1" s="8"/>
      <c r="W1" s="8"/>
      <c r="Y1" s="8"/>
      <c r="Z1" s="8"/>
    </row>
    <row r="2" spans="2:50" x14ac:dyDescent="0.25">
      <c r="B2" s="4" t="s">
        <v>61</v>
      </c>
      <c r="E2" s="4" t="s">
        <v>80</v>
      </c>
      <c r="F2" s="8"/>
      <c r="I2" s="1" t="s">
        <v>95</v>
      </c>
      <c r="N2" s="4" t="s">
        <v>93</v>
      </c>
      <c r="T2" s="11" t="s">
        <v>20</v>
      </c>
      <c r="U2" s="8" t="s">
        <v>45</v>
      </c>
      <c r="AD2" s="8"/>
      <c r="AE2" s="8"/>
      <c r="AF2" s="8"/>
      <c r="AG2" s="8"/>
      <c r="AH2" s="8"/>
      <c r="AJ2" s="1" t="s">
        <v>65</v>
      </c>
      <c r="AK2" s="8"/>
      <c r="AL2" s="8"/>
      <c r="AM2" s="8"/>
      <c r="AN2" s="8"/>
      <c r="AO2" s="8"/>
      <c r="AP2" s="8"/>
      <c r="AQ2" s="8"/>
      <c r="AU2" s="10"/>
      <c r="AV2" s="10"/>
      <c r="AW2" s="10"/>
      <c r="AX2" s="10"/>
    </row>
    <row r="3" spans="2:50" x14ac:dyDescent="0.25">
      <c r="B3" s="37" t="s">
        <v>59</v>
      </c>
      <c r="C3" s="8">
        <f>SUMIF(BASE!$C:$C,"Produtiva",BASE!$E:$E)</f>
        <v>6999</v>
      </c>
      <c r="E3" s="53" t="s">
        <v>81</v>
      </c>
      <c r="F3" s="8">
        <f>SUMIF(BASE!$C:$C,"cORRETIVA",BASE!$E:$E)</f>
        <v>441</v>
      </c>
      <c r="I3" s="61" t="s">
        <v>8</v>
      </c>
      <c r="J3" s="61" t="s">
        <v>44</v>
      </c>
      <c r="K3" s="61" t="s">
        <v>42</v>
      </c>
      <c r="L3" s="61" t="s">
        <v>43</v>
      </c>
      <c r="N3" s="39" t="s">
        <v>13</v>
      </c>
      <c r="O3" s="39" t="s">
        <v>33</v>
      </c>
      <c r="P3" s="39" t="s">
        <v>34</v>
      </c>
      <c r="Q3" s="36" t="s">
        <v>4</v>
      </c>
      <c r="R3" s="36" t="s">
        <v>25</v>
      </c>
      <c r="AD3" s="30" t="s">
        <v>50</v>
      </c>
      <c r="AE3" s="30" t="s">
        <v>49</v>
      </c>
      <c r="AF3" s="68"/>
      <c r="AG3" s="68"/>
      <c r="AH3" s="68"/>
      <c r="AJ3" s="41" t="s">
        <v>20</v>
      </c>
      <c r="AK3" s="68" t="s">
        <v>2</v>
      </c>
      <c r="AL3" s="8"/>
      <c r="AM3" s="8"/>
      <c r="AN3" s="8"/>
      <c r="AO3" s="8"/>
      <c r="AP3" s="8"/>
      <c r="AQ3" s="8"/>
      <c r="AU3" s="10"/>
      <c r="AV3" s="10"/>
      <c r="AW3" s="10"/>
      <c r="AX3" s="10"/>
    </row>
    <row r="4" spans="2:50" x14ac:dyDescent="0.25">
      <c r="B4" s="37" t="s">
        <v>60</v>
      </c>
      <c r="C4" s="8">
        <f>COUNTIF(BASE!$C:$C,"Corretiva")</f>
        <v>52</v>
      </c>
      <c r="E4" s="37" t="s">
        <v>60</v>
      </c>
      <c r="F4" s="8">
        <f>COUNTIF(BASE!$C:$C,"Corretiva")</f>
        <v>52</v>
      </c>
      <c r="I4" s="60">
        <v>1</v>
      </c>
      <c r="J4" s="60">
        <f>COUNTIFS(BASE!$D:$D,RESUMO!$I4,BASE!$G:$G,RESUMO!J$3)</f>
        <v>0</v>
      </c>
      <c r="K4" s="60">
        <f>COUNTIFS(BASE!$D:$D,RESUMO!$I4,BASE!$G:$G,RESUMO!K$3)</f>
        <v>3</v>
      </c>
      <c r="L4" s="60">
        <f>COUNTIFS(BASE!$D:$D,RESUMO!$I4,BASE!$G:$G,RESUMO!L$3)</f>
        <v>1</v>
      </c>
      <c r="N4" s="62">
        <v>41640</v>
      </c>
      <c r="O4" s="63">
        <f>VLOOKUP($N4,RESUMO!$T$6:$AA$37,6,0)</f>
        <v>0.97982062780269064</v>
      </c>
      <c r="P4" s="63">
        <f>VLOOKUP($N4,RESUMO!$T$6:$AA$37,7,0)</f>
        <v>0.94828375286041189</v>
      </c>
      <c r="Q4" s="63">
        <f>VLOOKUP($N4,RESUMO!$T$6:$AA$37,8,0)</f>
        <v>0.9291666666666667</v>
      </c>
      <c r="R4" s="10"/>
      <c r="U4" s="30" t="s">
        <v>15</v>
      </c>
      <c r="AD4" s="30" t="s">
        <v>47</v>
      </c>
      <c r="AE4" s="68" t="s">
        <v>45</v>
      </c>
      <c r="AF4" s="68" t="s">
        <v>2</v>
      </c>
      <c r="AG4" s="68" t="s">
        <v>41</v>
      </c>
      <c r="AH4" s="68" t="s">
        <v>48</v>
      </c>
      <c r="AJ4" s="40"/>
      <c r="AK4" s="8"/>
      <c r="AL4" s="8"/>
      <c r="AM4" s="8"/>
      <c r="AN4" s="8"/>
      <c r="AO4" s="8"/>
      <c r="AP4" s="8"/>
      <c r="AQ4" s="8"/>
      <c r="AU4" s="10"/>
      <c r="AV4" s="10"/>
      <c r="AW4" s="10"/>
      <c r="AX4" s="10"/>
    </row>
    <row r="5" spans="2:50" x14ac:dyDescent="0.25">
      <c r="B5" s="38" t="s">
        <v>5</v>
      </c>
      <c r="C5" s="6">
        <f>C3/C4</f>
        <v>134.59615384615384</v>
      </c>
      <c r="E5" s="38" t="s">
        <v>5</v>
      </c>
      <c r="F5" s="6">
        <f>F3/F4</f>
        <v>8.4807692307692299</v>
      </c>
      <c r="I5" s="60">
        <v>2</v>
      </c>
      <c r="J5" s="60">
        <f>COUNTIFS(BASE!$D:$D,RESUMO!$I5,BASE!$G:$G,RESUMO!J$3)</f>
        <v>1</v>
      </c>
      <c r="K5" s="60">
        <f>COUNTIFS(BASE!$D:$D,RESUMO!$I5,BASE!$G:$G,RESUMO!K$3)</f>
        <v>1</v>
      </c>
      <c r="L5" s="60">
        <f>COUNTIFS(BASE!$D:$D,RESUMO!$I5,BASE!$G:$G,RESUMO!L$3)</f>
        <v>2</v>
      </c>
      <c r="N5" s="62">
        <f t="shared" ref="N5:N34" si="0">N4+1</f>
        <v>41641</v>
      </c>
      <c r="O5" s="63">
        <f>VLOOKUP($N5,RESUMO!$T$6:$AA$37,6,0)</f>
        <v>0.93454545454545457</v>
      </c>
      <c r="P5" s="63">
        <f>VLOOKUP($N5,RESUMO!$T$6:$AA$37,7,0)</f>
        <v>0.92850194552529186</v>
      </c>
      <c r="Q5" s="63">
        <f>VLOOKUP($N5,RESUMO!$T$6:$AA$37,8,0)</f>
        <v>0.91666666666666663</v>
      </c>
      <c r="R5" s="10"/>
      <c r="T5" s="11" t="s">
        <v>13</v>
      </c>
      <c r="U5" s="8" t="s">
        <v>51</v>
      </c>
      <c r="V5" s="8" t="s">
        <v>52</v>
      </c>
      <c r="W5" s="8" t="s">
        <v>50</v>
      </c>
      <c r="X5" s="8" t="s">
        <v>53</v>
      </c>
      <c r="Y5" s="8" t="s">
        <v>33</v>
      </c>
      <c r="Z5" s="8" t="s">
        <v>34</v>
      </c>
      <c r="AA5" s="8" t="s">
        <v>4</v>
      </c>
      <c r="AD5" s="35">
        <v>41640</v>
      </c>
      <c r="AE5" s="31">
        <v>21</v>
      </c>
      <c r="AF5" s="31"/>
      <c r="AG5" s="31">
        <v>3</v>
      </c>
      <c r="AH5" s="31">
        <v>24</v>
      </c>
      <c r="AJ5" s="41" t="s">
        <v>50</v>
      </c>
      <c r="AK5" s="40"/>
      <c r="AL5" s="68"/>
      <c r="AM5" s="8"/>
      <c r="AN5" s="8"/>
      <c r="AO5" s="76" t="s">
        <v>66</v>
      </c>
      <c r="AP5" s="72">
        <f>MAX($AL$7:$AL$68)</f>
        <v>16</v>
      </c>
      <c r="AQ5" s="8"/>
      <c r="AU5" s="10"/>
      <c r="AV5" s="10"/>
      <c r="AW5" s="10"/>
      <c r="AX5" s="10"/>
    </row>
    <row r="6" spans="2:50" x14ac:dyDescent="0.25">
      <c r="I6" s="60">
        <v>3</v>
      </c>
      <c r="J6" s="60">
        <f>COUNTIFS(BASE!$D:$D,RESUMO!$I6,BASE!$G:$G,RESUMO!J$3)</f>
        <v>0</v>
      </c>
      <c r="K6" s="60">
        <f>COUNTIFS(BASE!$D:$D,RESUMO!$I6,BASE!$G:$G,RESUMO!K$3)</f>
        <v>0</v>
      </c>
      <c r="L6" s="60">
        <f>COUNTIFS(BASE!$D:$D,RESUMO!$I6,BASE!$G:$G,RESUMO!L$3)</f>
        <v>3</v>
      </c>
      <c r="N6" s="62">
        <f t="shared" si="0"/>
        <v>41642</v>
      </c>
      <c r="O6" s="63">
        <f>VLOOKUP($N6,RESUMO!$T$6:$AA$37,6,0)</f>
        <v>0.95128205128205123</v>
      </c>
      <c r="P6" s="63">
        <f>VLOOKUP($N6,RESUMO!$T$6:$AA$37,7,0)</f>
        <v>0.94474393530997303</v>
      </c>
      <c r="Q6" s="63">
        <f>VLOOKUP($N6,RESUMO!$T$6:$AA$37,8,0)</f>
        <v>0.97499999999999998</v>
      </c>
      <c r="R6" s="10"/>
      <c r="T6" s="24">
        <v>41640</v>
      </c>
      <c r="U6" s="31">
        <v>2185</v>
      </c>
      <c r="V6" s="31">
        <v>113</v>
      </c>
      <c r="W6" s="31">
        <v>223</v>
      </c>
      <c r="X6" s="8">
        <f t="shared" ref="X6:X36" si="1">W6*10</f>
        <v>2230</v>
      </c>
      <c r="Y6" s="5">
        <f t="shared" ref="Y6:Y36" si="2">U6/X6</f>
        <v>0.97982062780269064</v>
      </c>
      <c r="Z6" s="5">
        <f t="shared" ref="Z6:Z36" si="3">1-(V6/U6)</f>
        <v>0.94828375286041189</v>
      </c>
      <c r="AA6" s="5">
        <f t="shared" ref="AA6:AA36" si="4">W6/(10*24)</f>
        <v>0.9291666666666667</v>
      </c>
      <c r="AD6" s="35">
        <v>41641</v>
      </c>
      <c r="AE6" s="31">
        <v>24</v>
      </c>
      <c r="AF6" s="31">
        <v>12</v>
      </c>
      <c r="AG6" s="31"/>
      <c r="AH6" s="31">
        <v>36</v>
      </c>
      <c r="AJ6" s="41" t="s">
        <v>13</v>
      </c>
      <c r="AK6" s="30" t="s">
        <v>35</v>
      </c>
      <c r="AL6" s="68" t="s">
        <v>64</v>
      </c>
      <c r="AM6" s="68" t="s">
        <v>100</v>
      </c>
      <c r="AN6" s="8"/>
      <c r="AO6" s="77" t="s">
        <v>67</v>
      </c>
      <c r="AP6" s="73">
        <f>MIN($AL$7:$AL$74)</f>
        <v>6</v>
      </c>
      <c r="AQ6" s="8"/>
      <c r="AU6" s="10"/>
      <c r="AV6" s="10"/>
      <c r="AW6" s="10"/>
      <c r="AX6" s="10"/>
    </row>
    <row r="7" spans="2:50" x14ac:dyDescent="0.25">
      <c r="B7" s="1" t="s">
        <v>90</v>
      </c>
      <c r="E7" s="1" t="s">
        <v>74</v>
      </c>
      <c r="F7" s="8"/>
      <c r="G7" s="7"/>
      <c r="H7" s="7"/>
      <c r="I7" s="60">
        <v>4</v>
      </c>
      <c r="J7" s="60">
        <f>COUNTIFS(BASE!$D:$D,RESUMO!$I7,BASE!$G:$G,RESUMO!J$3)</f>
        <v>0</v>
      </c>
      <c r="K7" s="60">
        <f>COUNTIFS(BASE!$D:$D,RESUMO!$I7,BASE!$G:$G,RESUMO!K$3)</f>
        <v>6</v>
      </c>
      <c r="L7" s="60">
        <f>COUNTIFS(BASE!$D:$D,RESUMO!$I7,BASE!$G:$G,RESUMO!L$3)</f>
        <v>1</v>
      </c>
      <c r="N7" s="62">
        <f t="shared" si="0"/>
        <v>41643</v>
      </c>
      <c r="O7" s="63">
        <f>VLOOKUP($N7,RESUMO!$T$6:$AA$37,6,0)</f>
        <v>0.94482758620689655</v>
      </c>
      <c r="P7" s="63">
        <f>VLOOKUP($N7,RESUMO!$T$6:$AA$37,7,0)</f>
        <v>0.93841240875912413</v>
      </c>
      <c r="Q7" s="63">
        <f>VLOOKUP($N7,RESUMO!$T$6:$AA$37,8,0)</f>
        <v>0.96666666666666667</v>
      </c>
      <c r="R7" s="10"/>
      <c r="T7" s="24">
        <v>41641</v>
      </c>
      <c r="U7" s="31">
        <v>2056</v>
      </c>
      <c r="V7" s="31">
        <v>147</v>
      </c>
      <c r="W7" s="31">
        <v>220</v>
      </c>
      <c r="X7" s="8">
        <f t="shared" si="1"/>
        <v>2200</v>
      </c>
      <c r="Y7" s="5">
        <f t="shared" si="2"/>
        <v>0.93454545454545457</v>
      </c>
      <c r="Z7" s="5">
        <f t="shared" si="3"/>
        <v>0.92850194552529186</v>
      </c>
      <c r="AA7" s="5">
        <f t="shared" si="4"/>
        <v>0.91666666666666663</v>
      </c>
      <c r="AD7" s="35">
        <v>41642</v>
      </c>
      <c r="AE7" s="31">
        <v>24</v>
      </c>
      <c r="AF7" s="31"/>
      <c r="AG7" s="31"/>
      <c r="AH7" s="31">
        <v>24</v>
      </c>
      <c r="AJ7" s="42">
        <v>41640</v>
      </c>
      <c r="AK7" s="68">
        <v>1</v>
      </c>
      <c r="AL7" s="31">
        <v>12</v>
      </c>
      <c r="AM7" s="8">
        <f>IF(AL7=$AP$6,1,ROUNDUP((AL7-$AP$6)/$AP$9,0))</f>
        <v>6</v>
      </c>
      <c r="AN7" s="8"/>
      <c r="AO7" s="77" t="s">
        <v>68</v>
      </c>
      <c r="AP7" s="73">
        <f>AP5-AP6</f>
        <v>10</v>
      </c>
      <c r="AQ7" s="8"/>
      <c r="AU7" s="10"/>
      <c r="AV7" s="10"/>
      <c r="AW7" s="10"/>
      <c r="AX7" s="10"/>
    </row>
    <row r="8" spans="2:50" x14ac:dyDescent="0.25">
      <c r="B8" s="55" t="s">
        <v>86</v>
      </c>
      <c r="C8" s="8">
        <f>SUMIF(BASE!$C:$C,"Preventiva",BASE!$E:$E)</f>
        <v>732</v>
      </c>
      <c r="E8" s="39" t="s">
        <v>11</v>
      </c>
      <c r="F8" s="39" t="s">
        <v>18</v>
      </c>
      <c r="I8" s="60">
        <v>5</v>
      </c>
      <c r="J8" s="60">
        <f>COUNTIFS(BASE!$D:$D,RESUMO!$I8,BASE!$G:$G,RESUMO!J$3)</f>
        <v>1</v>
      </c>
      <c r="K8" s="60">
        <f>COUNTIFS(BASE!$D:$D,RESUMO!$I8,BASE!$G:$G,RESUMO!K$3)</f>
        <v>4</v>
      </c>
      <c r="L8" s="60">
        <f>COUNTIFS(BASE!$D:$D,RESUMO!$I8,BASE!$G:$G,RESUMO!L$3)</f>
        <v>3</v>
      </c>
      <c r="N8" s="62">
        <f t="shared" si="0"/>
        <v>41644</v>
      </c>
      <c r="O8" s="63">
        <f>VLOOKUP($N8,RESUMO!$T$6:$AA$37,6,0)</f>
        <v>0.8893719806763285</v>
      </c>
      <c r="P8" s="63">
        <f>VLOOKUP($N8,RESUMO!$T$6:$AA$37,7,0)</f>
        <v>0.95165670831070071</v>
      </c>
      <c r="Q8" s="63">
        <f>VLOOKUP($N8,RESUMO!$T$6:$AA$37,8,0)</f>
        <v>0.86250000000000004</v>
      </c>
      <c r="R8" s="10"/>
      <c r="T8" s="24">
        <v>41642</v>
      </c>
      <c r="U8" s="31">
        <v>2226</v>
      </c>
      <c r="V8" s="31">
        <v>123</v>
      </c>
      <c r="W8" s="31">
        <v>234</v>
      </c>
      <c r="X8" s="8">
        <f t="shared" si="1"/>
        <v>2340</v>
      </c>
      <c r="Y8" s="5">
        <f t="shared" si="2"/>
        <v>0.95128205128205123</v>
      </c>
      <c r="Z8" s="5">
        <f t="shared" si="3"/>
        <v>0.94474393530997303</v>
      </c>
      <c r="AA8" s="5">
        <f t="shared" si="4"/>
        <v>0.97499999999999998</v>
      </c>
      <c r="AD8" s="35">
        <v>41643</v>
      </c>
      <c r="AE8" s="31">
        <v>24</v>
      </c>
      <c r="AF8" s="31"/>
      <c r="AG8" s="31"/>
      <c r="AH8" s="31">
        <v>24</v>
      </c>
      <c r="AJ8" s="40"/>
      <c r="AK8" s="68">
        <v>2</v>
      </c>
      <c r="AL8" s="31">
        <v>10</v>
      </c>
      <c r="AM8" s="68">
        <f t="shared" ref="AM8:AM68" si="5">IF(AL8=$AP$6,1,ROUNDUP((AL8-$AP$6)/$AP$9,0))</f>
        <v>4</v>
      </c>
      <c r="AN8" s="8"/>
      <c r="AO8" s="77" t="s">
        <v>100</v>
      </c>
      <c r="AP8" s="74">
        <v>10</v>
      </c>
      <c r="AQ8" s="8"/>
      <c r="AU8" s="10"/>
      <c r="AV8" s="10"/>
      <c r="AW8" s="10"/>
      <c r="AX8" s="10"/>
    </row>
    <row r="9" spans="2:50" x14ac:dyDescent="0.25">
      <c r="B9" s="55" t="s">
        <v>87</v>
      </c>
      <c r="C9" s="8">
        <f>COUNTIF(BASE!$C:$C,"Preventiva")</f>
        <v>62</v>
      </c>
      <c r="E9" s="8" t="s">
        <v>10</v>
      </c>
      <c r="F9" s="8">
        <f>SUMIF(BASE!$C:$C,RESUMO!E9,BASE!$E:$E)</f>
        <v>732</v>
      </c>
      <c r="I9" s="60">
        <v>6</v>
      </c>
      <c r="J9" s="60">
        <f>COUNTIFS(BASE!$D:$D,RESUMO!$I9,BASE!$G:$G,RESUMO!J$3)</f>
        <v>2</v>
      </c>
      <c r="K9" s="60">
        <f>COUNTIFS(BASE!$D:$D,RESUMO!$I9,BASE!$G:$G,RESUMO!K$3)</f>
        <v>1</v>
      </c>
      <c r="L9" s="60">
        <f>COUNTIFS(BASE!$D:$D,RESUMO!$I9,BASE!$G:$G,RESUMO!L$3)</f>
        <v>0</v>
      </c>
      <c r="N9" s="62">
        <f t="shared" si="0"/>
        <v>41645</v>
      </c>
      <c r="O9" s="63">
        <f>VLOOKUP($N9,RESUMO!$T$6:$AA$37,6,0)</f>
        <v>0.97179487179487178</v>
      </c>
      <c r="P9" s="63">
        <f>VLOOKUP($N9,RESUMO!$T$6:$AA$37,7,0)</f>
        <v>0.95118733509234832</v>
      </c>
      <c r="Q9" s="63">
        <f>VLOOKUP($N9,RESUMO!$T$6:$AA$37,8,0)</f>
        <v>0.97499999999999998</v>
      </c>
      <c r="R9" s="10"/>
      <c r="T9" s="24">
        <v>41643</v>
      </c>
      <c r="U9" s="31">
        <v>2192</v>
      </c>
      <c r="V9" s="31">
        <v>135</v>
      </c>
      <c r="W9" s="31">
        <v>232</v>
      </c>
      <c r="X9" s="8">
        <f t="shared" si="1"/>
        <v>2320</v>
      </c>
      <c r="Y9" s="5">
        <f t="shared" si="2"/>
        <v>0.94482758620689655</v>
      </c>
      <c r="Z9" s="5">
        <f t="shared" si="3"/>
        <v>0.93841240875912413</v>
      </c>
      <c r="AA9" s="5">
        <f t="shared" si="4"/>
        <v>0.96666666666666667</v>
      </c>
      <c r="AD9" s="35">
        <v>41644</v>
      </c>
      <c r="AE9" s="31">
        <v>24</v>
      </c>
      <c r="AF9" s="31"/>
      <c r="AG9" s="31"/>
      <c r="AH9" s="31">
        <v>24</v>
      </c>
      <c r="AJ9" s="42">
        <v>41641</v>
      </c>
      <c r="AK9" s="68">
        <v>3</v>
      </c>
      <c r="AL9" s="31">
        <v>13</v>
      </c>
      <c r="AM9" s="68">
        <f t="shared" si="5"/>
        <v>7</v>
      </c>
      <c r="AN9" s="8"/>
      <c r="AO9" s="78" t="s">
        <v>69</v>
      </c>
      <c r="AP9" s="75">
        <f>AP7/AP8</f>
        <v>1</v>
      </c>
      <c r="AQ9" s="8"/>
      <c r="AU9" s="10"/>
      <c r="AV9" s="10"/>
      <c r="AW9" s="10"/>
      <c r="AX9" s="10"/>
    </row>
    <row r="10" spans="2:50" x14ac:dyDescent="0.25">
      <c r="B10" s="55" t="s">
        <v>88</v>
      </c>
      <c r="C10" s="6">
        <f>C8/C9</f>
        <v>11.806451612903226</v>
      </c>
      <c r="E10" s="8" t="s">
        <v>12</v>
      </c>
      <c r="F10" s="8">
        <f>SUMIF(BASE!$C:$C,RESUMO!E10,BASE!$E:$E)</f>
        <v>441</v>
      </c>
      <c r="I10" s="60">
        <v>7</v>
      </c>
      <c r="J10" s="60">
        <f>COUNTIFS(BASE!$D:$D,RESUMO!$I10,BASE!$G:$G,RESUMO!J$3)</f>
        <v>2</v>
      </c>
      <c r="K10" s="60">
        <f>COUNTIFS(BASE!$D:$D,RESUMO!$I10,BASE!$G:$G,RESUMO!K$3)</f>
        <v>3</v>
      </c>
      <c r="L10" s="60">
        <f>COUNTIFS(BASE!$D:$D,RESUMO!$I10,BASE!$G:$G,RESUMO!L$3)</f>
        <v>1</v>
      </c>
      <c r="N10" s="62">
        <f t="shared" si="0"/>
        <v>41646</v>
      </c>
      <c r="O10" s="63">
        <f>VLOOKUP($N10,RESUMO!$T$6:$AA$37,6,0)</f>
        <v>0.92</v>
      </c>
      <c r="P10" s="63">
        <f>VLOOKUP($N10,RESUMO!$T$6:$AA$37,7,0)</f>
        <v>0.95380434782608692</v>
      </c>
      <c r="Q10" s="63">
        <f>VLOOKUP($N10,RESUMO!$T$6:$AA$37,8,0)</f>
        <v>1</v>
      </c>
      <c r="R10" s="10"/>
      <c r="T10" s="24">
        <v>41644</v>
      </c>
      <c r="U10" s="31">
        <v>1841</v>
      </c>
      <c r="V10" s="31">
        <v>89</v>
      </c>
      <c r="W10" s="31">
        <v>207</v>
      </c>
      <c r="X10" s="8">
        <f t="shared" si="1"/>
        <v>2070</v>
      </c>
      <c r="Y10" s="5">
        <f t="shared" si="2"/>
        <v>0.8893719806763285</v>
      </c>
      <c r="Z10" s="5">
        <f t="shared" si="3"/>
        <v>0.95165670831070071</v>
      </c>
      <c r="AA10" s="5">
        <f t="shared" si="4"/>
        <v>0.86250000000000004</v>
      </c>
      <c r="AD10" s="35">
        <v>41645</v>
      </c>
      <c r="AE10" s="31">
        <v>24</v>
      </c>
      <c r="AF10" s="31"/>
      <c r="AG10" s="31"/>
      <c r="AH10" s="31">
        <v>24</v>
      </c>
      <c r="AJ10" s="40"/>
      <c r="AK10" s="68">
        <v>4</v>
      </c>
      <c r="AL10" s="31">
        <v>12</v>
      </c>
      <c r="AM10" s="68">
        <f t="shared" si="5"/>
        <v>6</v>
      </c>
      <c r="AO10" s="8"/>
      <c r="AP10" s="8"/>
      <c r="AQ10" s="8"/>
      <c r="AU10" s="10"/>
      <c r="AV10" s="10"/>
      <c r="AW10" s="10"/>
      <c r="AX10" s="10"/>
    </row>
    <row r="11" spans="2:50" x14ac:dyDescent="0.25">
      <c r="I11" s="60">
        <v>8</v>
      </c>
      <c r="J11" s="60">
        <f>COUNTIFS(BASE!$D:$D,RESUMO!$I11,BASE!$G:$G,RESUMO!J$3)</f>
        <v>3</v>
      </c>
      <c r="K11" s="60">
        <f>COUNTIFS(BASE!$D:$D,RESUMO!$I11,BASE!$G:$G,RESUMO!K$3)</f>
        <v>2</v>
      </c>
      <c r="L11" s="60">
        <f>COUNTIFS(BASE!$D:$D,RESUMO!$I11,BASE!$G:$G,RESUMO!L$3)</f>
        <v>0</v>
      </c>
      <c r="N11" s="62">
        <f t="shared" si="0"/>
        <v>41647</v>
      </c>
      <c r="O11" s="63">
        <f>VLOOKUP($N11,RESUMO!$T$6:$AA$37,6,0)</f>
        <v>0.89155555555555555</v>
      </c>
      <c r="P11" s="63">
        <f>VLOOKUP($N11,RESUMO!$T$6:$AA$37,7,0)</f>
        <v>0.94366899302093721</v>
      </c>
      <c r="Q11" s="63">
        <f>VLOOKUP($N11,RESUMO!$T$6:$AA$37,8,0)</f>
        <v>0.9375</v>
      </c>
      <c r="R11" s="10"/>
      <c r="T11" s="24">
        <v>41645</v>
      </c>
      <c r="U11" s="31">
        <v>2274</v>
      </c>
      <c r="V11" s="31">
        <v>111</v>
      </c>
      <c r="W11" s="31">
        <v>234</v>
      </c>
      <c r="X11" s="8">
        <f t="shared" si="1"/>
        <v>2340</v>
      </c>
      <c r="Y11" s="5">
        <f t="shared" si="2"/>
        <v>0.97179487179487178</v>
      </c>
      <c r="Z11" s="5">
        <f t="shared" si="3"/>
        <v>0.95118733509234832</v>
      </c>
      <c r="AA11" s="5">
        <f t="shared" si="4"/>
        <v>0.97499999999999998</v>
      </c>
      <c r="AD11" s="35">
        <v>41646</v>
      </c>
      <c r="AE11" s="31">
        <v>24</v>
      </c>
      <c r="AF11" s="31">
        <v>15</v>
      </c>
      <c r="AG11" s="31"/>
      <c r="AH11" s="31">
        <v>39</v>
      </c>
      <c r="AJ11" s="42">
        <v>41642</v>
      </c>
      <c r="AK11" s="68">
        <v>5</v>
      </c>
      <c r="AL11" s="31">
        <v>13</v>
      </c>
      <c r="AM11" s="68">
        <f t="shared" si="5"/>
        <v>7</v>
      </c>
      <c r="AP11" s="8"/>
      <c r="AQ11" s="8"/>
      <c r="AU11" s="10"/>
      <c r="AV11" s="10"/>
      <c r="AW11" s="10"/>
      <c r="AX11" s="10"/>
    </row>
    <row r="12" spans="2:50" x14ac:dyDescent="0.25">
      <c r="B12" s="4" t="s">
        <v>19</v>
      </c>
      <c r="I12" s="60">
        <v>9</v>
      </c>
      <c r="J12" s="60">
        <f>COUNTIFS(BASE!$D:$D,RESUMO!$I12,BASE!$G:$G,RESUMO!J$3)</f>
        <v>4</v>
      </c>
      <c r="K12" s="60">
        <f>COUNTIFS(BASE!$D:$D,RESUMO!$I12,BASE!$G:$G,RESUMO!K$3)</f>
        <v>1</v>
      </c>
      <c r="L12" s="60">
        <f>COUNTIFS(BASE!$D:$D,RESUMO!$I12,BASE!$G:$G,RESUMO!L$3)</f>
        <v>1</v>
      </c>
      <c r="N12" s="62">
        <f t="shared" si="0"/>
        <v>41648</v>
      </c>
      <c r="O12" s="63">
        <f>VLOOKUP($N12,RESUMO!$T$6:$AA$37,6,0)</f>
        <v>0.91578947368421049</v>
      </c>
      <c r="P12" s="63">
        <f>VLOOKUP($N12,RESUMO!$T$6:$AA$37,7,0)</f>
        <v>0.94731800766283525</v>
      </c>
      <c r="Q12" s="63">
        <f>VLOOKUP($N12,RESUMO!$T$6:$AA$37,8,0)</f>
        <v>0.95</v>
      </c>
      <c r="R12" s="10"/>
      <c r="T12" s="24">
        <v>41646</v>
      </c>
      <c r="U12" s="31">
        <v>2208</v>
      </c>
      <c r="V12" s="31">
        <v>102</v>
      </c>
      <c r="W12" s="31">
        <v>240</v>
      </c>
      <c r="X12" s="8">
        <f t="shared" si="1"/>
        <v>2400</v>
      </c>
      <c r="Y12" s="5">
        <f t="shared" si="2"/>
        <v>0.92</v>
      </c>
      <c r="Z12" s="5">
        <f t="shared" si="3"/>
        <v>0.95380434782608692</v>
      </c>
      <c r="AA12" s="5">
        <f t="shared" si="4"/>
        <v>1</v>
      </c>
      <c r="AD12" s="35">
        <v>41647</v>
      </c>
      <c r="AE12" s="31">
        <v>19</v>
      </c>
      <c r="AF12" s="31"/>
      <c r="AG12" s="31">
        <v>5</v>
      </c>
      <c r="AH12" s="31">
        <v>24</v>
      </c>
      <c r="AJ12" s="40"/>
      <c r="AK12" s="68">
        <v>6</v>
      </c>
      <c r="AL12" s="31">
        <v>13</v>
      </c>
      <c r="AM12" s="68">
        <f t="shared" si="5"/>
        <v>7</v>
      </c>
      <c r="AO12" s="79" t="s">
        <v>101</v>
      </c>
      <c r="AP12" s="79" t="s">
        <v>70</v>
      </c>
      <c r="AQ12" s="79" t="s">
        <v>71</v>
      </c>
      <c r="AR12" s="79" t="s">
        <v>72</v>
      </c>
      <c r="AS12" s="79" t="s">
        <v>73</v>
      </c>
      <c r="AU12" s="10"/>
      <c r="AV12" s="10"/>
      <c r="AW12" s="10"/>
      <c r="AX12" s="10"/>
    </row>
    <row r="13" spans="2:50" x14ac:dyDescent="0.25">
      <c r="B13" s="36" t="s">
        <v>11</v>
      </c>
      <c r="C13" s="39" t="s">
        <v>82</v>
      </c>
      <c r="D13" s="39" t="s">
        <v>83</v>
      </c>
      <c r="I13" s="60">
        <v>10</v>
      </c>
      <c r="J13" s="60">
        <f>COUNTIFS(BASE!$D:$D,RESUMO!$I13,BASE!$G:$G,RESUMO!J$3)</f>
        <v>2</v>
      </c>
      <c r="K13" s="60">
        <f>COUNTIFS(BASE!$D:$D,RESUMO!$I13,BASE!$G:$G,RESUMO!K$3)</f>
        <v>1</v>
      </c>
      <c r="L13" s="60">
        <f>COUNTIFS(BASE!$D:$D,RESUMO!$I13,BASE!$G:$G,RESUMO!L$3)</f>
        <v>3</v>
      </c>
      <c r="N13" s="62">
        <f t="shared" si="0"/>
        <v>41649</v>
      </c>
      <c r="O13" s="63">
        <f>VLOOKUP($N13,RESUMO!$T$6:$AA$37,6,0)</f>
        <v>0.97423580786026198</v>
      </c>
      <c r="P13" s="63">
        <f>VLOOKUP($N13,RESUMO!$T$6:$AA$37,7,0)</f>
        <v>0.92962796952039439</v>
      </c>
      <c r="Q13" s="63">
        <f>VLOOKUP($N13,RESUMO!$T$6:$AA$37,8,0)</f>
        <v>0.95416666666666672</v>
      </c>
      <c r="R13" s="10"/>
      <c r="T13" s="24">
        <v>41647</v>
      </c>
      <c r="U13" s="31">
        <v>2006</v>
      </c>
      <c r="V13" s="31">
        <v>113</v>
      </c>
      <c r="W13" s="31">
        <v>225</v>
      </c>
      <c r="X13" s="8">
        <f t="shared" si="1"/>
        <v>2250</v>
      </c>
      <c r="Y13" s="5">
        <f t="shared" si="2"/>
        <v>0.89155555555555555</v>
      </c>
      <c r="Z13" s="5">
        <f t="shared" si="3"/>
        <v>0.94366899302093721</v>
      </c>
      <c r="AA13" s="5">
        <f t="shared" si="4"/>
        <v>0.9375</v>
      </c>
      <c r="AD13" s="35">
        <v>41648</v>
      </c>
      <c r="AE13" s="31">
        <v>24</v>
      </c>
      <c r="AF13" s="31"/>
      <c r="AG13" s="31"/>
      <c r="AH13" s="31">
        <v>24</v>
      </c>
      <c r="AJ13" s="42">
        <v>41643</v>
      </c>
      <c r="AK13" s="68">
        <v>7</v>
      </c>
      <c r="AL13" s="31">
        <v>12</v>
      </c>
      <c r="AM13" s="68">
        <f t="shared" si="5"/>
        <v>6</v>
      </c>
      <c r="AO13" s="60">
        <v>1</v>
      </c>
      <c r="AP13" s="71">
        <f>$AP$6</f>
        <v>6</v>
      </c>
      <c r="AQ13" s="71">
        <f>AP13+$AP$9</f>
        <v>7</v>
      </c>
      <c r="AR13" s="60" t="str">
        <f>TRUNC(AP13,1)&amp;"-"&amp;TRUNC(AQ13,1)</f>
        <v>6-7</v>
      </c>
      <c r="AS13" s="60">
        <f>COUNTIF($AM$7:$AM$100,AO13)</f>
        <v>5</v>
      </c>
      <c r="AU13" s="10"/>
      <c r="AV13" s="10"/>
      <c r="AW13" s="10"/>
      <c r="AX13" s="10"/>
    </row>
    <row r="14" spans="2:50" x14ac:dyDescent="0.25">
      <c r="B14" s="7" t="s">
        <v>10</v>
      </c>
      <c r="C14" s="8">
        <f>SUMIF(BASE!$C:$C,"Preventiva Planejada",BASE!$H:$H)</f>
        <v>37200</v>
      </c>
      <c r="D14" s="8">
        <f>SUMIF(BASE!$C:$C,"Preventiva",BASE!$H:$H)</f>
        <v>36600</v>
      </c>
      <c r="N14" s="62">
        <f t="shared" si="0"/>
        <v>41650</v>
      </c>
      <c r="O14" s="63">
        <f>VLOOKUP($N14,RESUMO!$T$6:$AA$37,6,0)</f>
        <v>0.95150214592274673</v>
      </c>
      <c r="P14" s="63">
        <f>VLOOKUP($N14,RESUMO!$T$6:$AA$37,7,0)</f>
        <v>0.94181326116373476</v>
      </c>
      <c r="Q14" s="63">
        <f>VLOOKUP($N14,RESUMO!$T$6:$AA$37,8,0)</f>
        <v>0.97083333333333333</v>
      </c>
      <c r="R14" s="10"/>
      <c r="T14" s="24">
        <v>41648</v>
      </c>
      <c r="U14" s="31">
        <v>2088</v>
      </c>
      <c r="V14" s="31">
        <v>110</v>
      </c>
      <c r="W14" s="31">
        <v>228</v>
      </c>
      <c r="X14" s="8">
        <f t="shared" si="1"/>
        <v>2280</v>
      </c>
      <c r="Y14" s="5">
        <f t="shared" si="2"/>
        <v>0.91578947368421049</v>
      </c>
      <c r="Z14" s="5">
        <f t="shared" si="3"/>
        <v>0.94731800766283525</v>
      </c>
      <c r="AA14" s="5">
        <f t="shared" si="4"/>
        <v>0.95</v>
      </c>
      <c r="AD14" s="35">
        <v>41649</v>
      </c>
      <c r="AE14" s="31">
        <v>24</v>
      </c>
      <c r="AF14" s="31"/>
      <c r="AG14" s="31"/>
      <c r="AH14" s="31">
        <v>24</v>
      </c>
      <c r="AJ14" s="40"/>
      <c r="AK14" s="68">
        <v>8</v>
      </c>
      <c r="AL14" s="31">
        <v>11</v>
      </c>
      <c r="AM14" s="68">
        <f t="shared" si="5"/>
        <v>5</v>
      </c>
      <c r="AO14" s="60">
        <f>AO13+1</f>
        <v>2</v>
      </c>
      <c r="AP14" s="71">
        <f>AQ13</f>
        <v>7</v>
      </c>
      <c r="AQ14" s="71">
        <f>AP14+$AP$9</f>
        <v>8</v>
      </c>
      <c r="AR14" s="60" t="str">
        <f t="shared" ref="AR14:AR32" si="6">TRUNC(AP14,1)&amp;"-"&amp;TRUNC(AQ14,1)</f>
        <v>7-8</v>
      </c>
      <c r="AS14" s="60">
        <f t="shared" ref="AS14:AS27" si="7">COUNTIF($AM$7:$AM$100,AO14)</f>
        <v>2</v>
      </c>
      <c r="AU14" s="10"/>
      <c r="AV14" s="10"/>
      <c r="AW14" s="10"/>
      <c r="AX14" s="10"/>
    </row>
    <row r="15" spans="2:50" x14ac:dyDescent="0.25">
      <c r="B15" s="7" t="s">
        <v>12</v>
      </c>
      <c r="C15" s="66">
        <v>25000</v>
      </c>
      <c r="D15" s="8">
        <f>SUMIF(BASE!$C:$C,"Corretiva",BASE!$H:$H)</f>
        <v>41360</v>
      </c>
      <c r="I15" s="1" t="s">
        <v>94</v>
      </c>
      <c r="K15" s="39">
        <v>32</v>
      </c>
      <c r="N15" s="62">
        <f t="shared" si="0"/>
        <v>41651</v>
      </c>
      <c r="O15" s="63">
        <f>VLOOKUP($N15,RESUMO!$T$6:$AA$37,6,0)</f>
        <v>1.0096774193548388</v>
      </c>
      <c r="P15" s="63">
        <f>VLOOKUP($N15,RESUMO!$T$6:$AA$37,7,0)</f>
        <v>0.94431766316750343</v>
      </c>
      <c r="Q15" s="63">
        <f>VLOOKUP($N15,RESUMO!$T$6:$AA$37,8,0)</f>
        <v>0.90416666666666667</v>
      </c>
      <c r="R15" s="10"/>
      <c r="T15" s="24">
        <v>41649</v>
      </c>
      <c r="U15" s="31">
        <v>2231</v>
      </c>
      <c r="V15" s="31">
        <v>157</v>
      </c>
      <c r="W15" s="31">
        <v>229</v>
      </c>
      <c r="X15" s="8">
        <f t="shared" si="1"/>
        <v>2290</v>
      </c>
      <c r="Y15" s="5">
        <f t="shared" si="2"/>
        <v>0.97423580786026198</v>
      </c>
      <c r="Z15" s="5">
        <f t="shared" si="3"/>
        <v>0.92962796952039439</v>
      </c>
      <c r="AA15" s="5">
        <f t="shared" si="4"/>
        <v>0.95416666666666672</v>
      </c>
      <c r="AD15" s="35">
        <v>41650</v>
      </c>
      <c r="AE15" s="31">
        <v>24</v>
      </c>
      <c r="AF15" s="31"/>
      <c r="AG15" s="31"/>
      <c r="AH15" s="31">
        <v>24</v>
      </c>
      <c r="AJ15" s="42">
        <v>41644</v>
      </c>
      <c r="AK15" s="68">
        <v>9</v>
      </c>
      <c r="AL15" s="31">
        <v>11</v>
      </c>
      <c r="AM15" s="68">
        <f t="shared" si="5"/>
        <v>5</v>
      </c>
      <c r="AO15" s="60">
        <f t="shared" ref="AO15:AO32" si="8">AO14+1</f>
        <v>3</v>
      </c>
      <c r="AP15" s="71">
        <f t="shared" ref="AP15:AP27" si="9">AQ14</f>
        <v>8</v>
      </c>
      <c r="AQ15" s="71">
        <f t="shared" ref="AQ15:AQ27" si="10">AP15+$AP$9</f>
        <v>9</v>
      </c>
      <c r="AR15" s="60" t="str">
        <f t="shared" si="6"/>
        <v>8-9</v>
      </c>
      <c r="AS15" s="60">
        <f t="shared" si="7"/>
        <v>4</v>
      </c>
      <c r="AU15" s="10"/>
      <c r="AV15" s="10"/>
      <c r="AW15" s="10"/>
      <c r="AX15" s="10"/>
    </row>
    <row r="16" spans="2:50" x14ac:dyDescent="0.25">
      <c r="B16" s="7" t="s">
        <v>24</v>
      </c>
      <c r="C16" s="8">
        <f>C14+C15</f>
        <v>62200</v>
      </c>
      <c r="D16" s="8">
        <f>D14+D15</f>
        <v>77960</v>
      </c>
      <c r="I16" s="61" t="s">
        <v>96</v>
      </c>
      <c r="J16" s="61" t="s">
        <v>57</v>
      </c>
      <c r="K16" s="61" t="s">
        <v>17</v>
      </c>
      <c r="L16" s="61" t="s">
        <v>18</v>
      </c>
      <c r="N16" s="62">
        <f t="shared" si="0"/>
        <v>41652</v>
      </c>
      <c r="O16" s="63">
        <f>VLOOKUP($N16,RESUMO!$T$6:$AA$37,6,0)</f>
        <v>0.98</v>
      </c>
      <c r="P16" s="63">
        <f>VLOOKUP($N16,RESUMO!$T$6:$AA$37,7,0)</f>
        <v>0.953656462585034</v>
      </c>
      <c r="Q16" s="63">
        <f>VLOOKUP($N16,RESUMO!$T$6:$AA$37,8,0)</f>
        <v>1</v>
      </c>
      <c r="R16" s="10"/>
      <c r="T16" s="24">
        <v>41650</v>
      </c>
      <c r="U16" s="31">
        <v>2217</v>
      </c>
      <c r="V16" s="31">
        <v>129</v>
      </c>
      <c r="W16" s="31">
        <v>233</v>
      </c>
      <c r="X16" s="8">
        <f t="shared" si="1"/>
        <v>2330</v>
      </c>
      <c r="Y16" s="5">
        <f t="shared" si="2"/>
        <v>0.95150214592274673</v>
      </c>
      <c r="Z16" s="5">
        <f t="shared" si="3"/>
        <v>0.94181326116373476</v>
      </c>
      <c r="AA16" s="5">
        <f t="shared" si="4"/>
        <v>0.97083333333333333</v>
      </c>
      <c r="AD16" s="35">
        <v>41651</v>
      </c>
      <c r="AE16" s="31">
        <v>24</v>
      </c>
      <c r="AF16" s="31">
        <v>7</v>
      </c>
      <c r="AG16" s="31"/>
      <c r="AH16" s="31">
        <v>31</v>
      </c>
      <c r="AJ16" s="40"/>
      <c r="AK16" s="68">
        <v>10</v>
      </c>
      <c r="AL16" s="31">
        <v>11</v>
      </c>
      <c r="AM16" s="68">
        <f t="shared" si="5"/>
        <v>5</v>
      </c>
      <c r="AO16" s="60">
        <f t="shared" si="8"/>
        <v>4</v>
      </c>
      <c r="AP16" s="71">
        <f t="shared" si="9"/>
        <v>9</v>
      </c>
      <c r="AQ16" s="71">
        <f t="shared" si="10"/>
        <v>10</v>
      </c>
      <c r="AR16" s="60" t="str">
        <f t="shared" si="6"/>
        <v>9-10</v>
      </c>
      <c r="AS16" s="60">
        <f t="shared" si="7"/>
        <v>5</v>
      </c>
      <c r="AU16" s="10"/>
      <c r="AV16" s="10"/>
      <c r="AW16" s="10"/>
      <c r="AX16" s="10"/>
    </row>
    <row r="17" spans="2:50" x14ac:dyDescent="0.25">
      <c r="I17" s="68" t="s">
        <v>44</v>
      </c>
      <c r="J17" s="8">
        <v>10</v>
      </c>
      <c r="K17" s="70">
        <f>IF($K$15=32,AVERAGEIF(BASE!$G:$G,RESUMO!$I17,BASE!$E:$E),AVERAGEIFS(BASE!$E:$E,BASE!$G:$G,RESUMO!$I17,BASE!$K:$K,RESUMO!$K$15))</f>
        <v>6.8</v>
      </c>
      <c r="L17" s="8">
        <f>IF($K$15=32,COUNTIF(BASE!$G:$G,RESUMO!$I17),COUNTIFS(BASE!$G:$G,RESUMO!$I17,BASE!$K:$K,RESUMO!$K$15))</f>
        <v>15</v>
      </c>
      <c r="N17" s="62">
        <f t="shared" si="0"/>
        <v>41653</v>
      </c>
      <c r="O17" s="63">
        <f>VLOOKUP($N17,RESUMO!$T$6:$AA$37,6,0)</f>
        <v>0.94883720930232562</v>
      </c>
      <c r="P17" s="63">
        <f>VLOOKUP($N17,RESUMO!$T$6:$AA$37,7,0)</f>
        <v>0.93284313725490198</v>
      </c>
      <c r="Q17" s="63">
        <f>VLOOKUP($N17,RESUMO!$T$6:$AA$37,8,0)</f>
        <v>0.89583333333333337</v>
      </c>
      <c r="R17" s="10"/>
      <c r="T17" s="24">
        <v>41651</v>
      </c>
      <c r="U17" s="31">
        <v>2191</v>
      </c>
      <c r="V17" s="31">
        <v>122</v>
      </c>
      <c r="W17" s="31">
        <v>217</v>
      </c>
      <c r="X17" s="8">
        <f t="shared" si="1"/>
        <v>2170</v>
      </c>
      <c r="Y17" s="5">
        <f t="shared" si="2"/>
        <v>1.0096774193548388</v>
      </c>
      <c r="Z17" s="5">
        <f t="shared" si="3"/>
        <v>0.94431766316750343</v>
      </c>
      <c r="AA17" s="5">
        <f t="shared" si="4"/>
        <v>0.90416666666666667</v>
      </c>
      <c r="AD17" s="35">
        <v>41652</v>
      </c>
      <c r="AE17" s="31">
        <v>24</v>
      </c>
      <c r="AF17" s="31"/>
      <c r="AG17" s="31"/>
      <c r="AH17" s="31">
        <v>24</v>
      </c>
      <c r="AJ17" s="42">
        <v>41645</v>
      </c>
      <c r="AK17" s="68">
        <v>1</v>
      </c>
      <c r="AL17" s="31">
        <v>15</v>
      </c>
      <c r="AM17" s="68">
        <f t="shared" si="5"/>
        <v>9</v>
      </c>
      <c r="AO17" s="60">
        <f t="shared" si="8"/>
        <v>5</v>
      </c>
      <c r="AP17" s="71">
        <f t="shared" si="9"/>
        <v>10</v>
      </c>
      <c r="AQ17" s="71">
        <f t="shared" si="10"/>
        <v>11</v>
      </c>
      <c r="AR17" s="60" t="str">
        <f t="shared" si="6"/>
        <v>10-11</v>
      </c>
      <c r="AS17" s="60">
        <f t="shared" si="7"/>
        <v>7</v>
      </c>
      <c r="AU17" s="10"/>
      <c r="AV17" s="10"/>
      <c r="AW17" s="10"/>
      <c r="AX17" s="10"/>
    </row>
    <row r="18" spans="2:50" x14ac:dyDescent="0.25">
      <c r="B18" s="25" t="s">
        <v>32</v>
      </c>
      <c r="I18" s="68" t="s">
        <v>42</v>
      </c>
      <c r="J18" s="8">
        <v>10</v>
      </c>
      <c r="K18" s="70">
        <f>IF($K$15=32,AVERAGEIF(BASE!$G:$G,RESUMO!$I18,BASE!$E:$E),AVERAGEIFS(BASE!$E:$E,BASE!$G:$G,RESUMO!$I18,BASE!$K:$K,RESUMO!$K$15))</f>
        <v>6.1818181818181817</v>
      </c>
      <c r="L18" s="68">
        <f>IF($K$15=32,COUNTIF(BASE!$G:$G,RESUMO!$I18),COUNTIFS(BASE!$G:$G,RESUMO!$I18,BASE!$K:$K,RESUMO!$K$15))</f>
        <v>22</v>
      </c>
      <c r="N18" s="62">
        <f t="shared" si="0"/>
        <v>41654</v>
      </c>
      <c r="O18" s="63">
        <f>VLOOKUP($N18,RESUMO!$T$6:$AA$37,6,0)</f>
        <v>0.91629955947136565</v>
      </c>
      <c r="P18" s="63">
        <f>VLOOKUP($N18,RESUMO!$T$6:$AA$37,7,0)</f>
        <v>0.95144230769230764</v>
      </c>
      <c r="Q18" s="63">
        <f>VLOOKUP($N18,RESUMO!$T$6:$AA$37,8,0)</f>
        <v>0.9458333333333333</v>
      </c>
      <c r="R18" s="10"/>
      <c r="T18" s="24">
        <v>41652</v>
      </c>
      <c r="U18" s="31">
        <v>2352</v>
      </c>
      <c r="V18" s="31">
        <v>109</v>
      </c>
      <c r="W18" s="31">
        <v>240</v>
      </c>
      <c r="X18" s="8">
        <f t="shared" si="1"/>
        <v>2400</v>
      </c>
      <c r="Y18" s="5">
        <f t="shared" si="2"/>
        <v>0.98</v>
      </c>
      <c r="Z18" s="5">
        <f t="shared" si="3"/>
        <v>0.953656462585034</v>
      </c>
      <c r="AA18" s="5">
        <f t="shared" si="4"/>
        <v>1</v>
      </c>
      <c r="AD18" s="35">
        <v>41653</v>
      </c>
      <c r="AE18" s="31">
        <v>14</v>
      </c>
      <c r="AF18" s="31"/>
      <c r="AG18" s="31">
        <v>10</v>
      </c>
      <c r="AH18" s="31">
        <v>24</v>
      </c>
      <c r="AJ18" s="40"/>
      <c r="AK18" s="68">
        <v>2</v>
      </c>
      <c r="AL18" s="31">
        <v>7</v>
      </c>
      <c r="AM18" s="68">
        <f t="shared" si="5"/>
        <v>1</v>
      </c>
      <c r="AO18" s="60">
        <f t="shared" si="8"/>
        <v>6</v>
      </c>
      <c r="AP18" s="71">
        <f t="shared" si="9"/>
        <v>11</v>
      </c>
      <c r="AQ18" s="71">
        <f t="shared" si="10"/>
        <v>12</v>
      </c>
      <c r="AR18" s="60" t="str">
        <f t="shared" si="6"/>
        <v>11-12</v>
      </c>
      <c r="AS18" s="60">
        <f t="shared" si="7"/>
        <v>12</v>
      </c>
    </row>
    <row r="19" spans="2:50" x14ac:dyDescent="0.25">
      <c r="B19" s="34" t="s">
        <v>27</v>
      </c>
      <c r="C19" s="34" t="s">
        <v>29</v>
      </c>
      <c r="D19" s="34" t="s">
        <v>28</v>
      </c>
      <c r="E19" s="34" t="s">
        <v>25</v>
      </c>
      <c r="I19" s="68" t="s">
        <v>43</v>
      </c>
      <c r="J19" s="8">
        <v>10</v>
      </c>
      <c r="K19" s="70">
        <f>IF($K$15=32,AVERAGEIF(BASE!$G:$G,RESUMO!$I19,BASE!$E:$E),AVERAGEIFS(BASE!$E:$E,BASE!$G:$G,RESUMO!$I19,BASE!$K:$K,RESUMO!$K$15))</f>
        <v>13.533333333333333</v>
      </c>
      <c r="L19" s="68">
        <f>IF($K$15=32,COUNTIF(BASE!$G:$G,RESUMO!$I19),COUNTIFS(BASE!$G:$G,RESUMO!$I19,BASE!$K:$K,RESUMO!$K$15))</f>
        <v>15</v>
      </c>
      <c r="N19" s="62">
        <f t="shared" si="0"/>
        <v>41655</v>
      </c>
      <c r="O19" s="63">
        <f>VLOOKUP($N19,RESUMO!$T$6:$AA$37,6,0)</f>
        <v>0.91409090909090907</v>
      </c>
      <c r="P19" s="63">
        <f>VLOOKUP($N19,RESUMO!$T$6:$AA$37,7,0)</f>
        <v>0.94380905022376926</v>
      </c>
      <c r="Q19" s="63">
        <f>VLOOKUP($N19,RESUMO!$T$6:$AA$37,8,0)</f>
        <v>0.91666666666666663</v>
      </c>
      <c r="R19" s="10"/>
      <c r="T19" s="24">
        <v>41653</v>
      </c>
      <c r="U19" s="31">
        <v>2040</v>
      </c>
      <c r="V19" s="31">
        <v>137</v>
      </c>
      <c r="W19" s="31">
        <v>215</v>
      </c>
      <c r="X19" s="8">
        <f t="shared" si="1"/>
        <v>2150</v>
      </c>
      <c r="Y19" s="5">
        <f t="shared" si="2"/>
        <v>0.94883720930232562</v>
      </c>
      <c r="Z19" s="5">
        <f t="shared" si="3"/>
        <v>0.93284313725490198</v>
      </c>
      <c r="AA19" s="5">
        <f t="shared" si="4"/>
        <v>0.89583333333333337</v>
      </c>
      <c r="AD19" s="35">
        <v>41654</v>
      </c>
      <c r="AE19" s="31">
        <v>24</v>
      </c>
      <c r="AF19" s="31"/>
      <c r="AG19" s="31"/>
      <c r="AH19" s="31">
        <v>24</v>
      </c>
      <c r="AJ19" s="42">
        <v>41646</v>
      </c>
      <c r="AK19" s="68">
        <v>3</v>
      </c>
      <c r="AL19" s="31">
        <v>12</v>
      </c>
      <c r="AM19" s="68">
        <f t="shared" si="5"/>
        <v>6</v>
      </c>
      <c r="AO19" s="60">
        <f t="shared" si="8"/>
        <v>7</v>
      </c>
      <c r="AP19" s="71">
        <f t="shared" si="9"/>
        <v>12</v>
      </c>
      <c r="AQ19" s="71">
        <f t="shared" si="10"/>
        <v>13</v>
      </c>
      <c r="AR19" s="60" t="str">
        <f t="shared" si="6"/>
        <v>12-13</v>
      </c>
      <c r="AS19" s="60">
        <f t="shared" si="7"/>
        <v>11</v>
      </c>
    </row>
    <row r="20" spans="2:50" x14ac:dyDescent="0.25">
      <c r="B20" s="19">
        <v>0.5</v>
      </c>
      <c r="C20" s="19">
        <v>0.25</v>
      </c>
      <c r="D20" s="19">
        <v>0.25</v>
      </c>
      <c r="E20" s="19">
        <f>AVERAGE(DASHBOARD!AP8:AT17)</f>
        <v>0.86167044283701999</v>
      </c>
      <c r="N20" s="62">
        <f t="shared" si="0"/>
        <v>41656</v>
      </c>
      <c r="O20" s="63">
        <f>VLOOKUP($N20,RESUMO!$T$6:$AA$37,6,0)</f>
        <v>0.99306930693069306</v>
      </c>
      <c r="P20" s="63">
        <f>VLOOKUP($N20,RESUMO!$T$6:$AA$37,7,0)</f>
        <v>0.95214356929212363</v>
      </c>
      <c r="Q20" s="63">
        <f>VLOOKUP($N20,RESUMO!$T$6:$AA$37,8,0)</f>
        <v>0.84166666666666667</v>
      </c>
      <c r="R20" s="10"/>
      <c r="T20" s="24">
        <v>41654</v>
      </c>
      <c r="U20" s="31">
        <v>2080</v>
      </c>
      <c r="V20" s="31">
        <v>101</v>
      </c>
      <c r="W20" s="31">
        <v>227</v>
      </c>
      <c r="X20" s="8">
        <f t="shared" si="1"/>
        <v>2270</v>
      </c>
      <c r="Y20" s="5">
        <f t="shared" si="2"/>
        <v>0.91629955947136565</v>
      </c>
      <c r="Z20" s="5">
        <f t="shared" si="3"/>
        <v>0.95144230769230764</v>
      </c>
      <c r="AA20" s="5">
        <f t="shared" si="4"/>
        <v>0.9458333333333333</v>
      </c>
      <c r="AD20" s="35">
        <v>41655</v>
      </c>
      <c r="AE20" s="31">
        <v>24</v>
      </c>
      <c r="AF20" s="31"/>
      <c r="AG20" s="31"/>
      <c r="AH20" s="31">
        <v>24</v>
      </c>
      <c r="AJ20" s="40"/>
      <c r="AK20" s="68">
        <v>4</v>
      </c>
      <c r="AL20" s="31">
        <v>15</v>
      </c>
      <c r="AM20" s="68">
        <f t="shared" si="5"/>
        <v>9</v>
      </c>
      <c r="AO20" s="60">
        <f t="shared" si="8"/>
        <v>8</v>
      </c>
      <c r="AP20" s="71">
        <f t="shared" si="9"/>
        <v>13</v>
      </c>
      <c r="AQ20" s="71">
        <f t="shared" si="10"/>
        <v>14</v>
      </c>
      <c r="AR20" s="60" t="str">
        <f t="shared" si="6"/>
        <v>13-14</v>
      </c>
      <c r="AS20" s="60">
        <f t="shared" si="7"/>
        <v>9</v>
      </c>
    </row>
    <row r="21" spans="2:50" x14ac:dyDescent="0.25">
      <c r="N21" s="62">
        <f t="shared" si="0"/>
        <v>41657</v>
      </c>
      <c r="O21" s="63">
        <f>VLOOKUP($N21,RESUMO!$T$6:$AA$37,6,0)</f>
        <v>0.95137614678899085</v>
      </c>
      <c r="P21" s="63">
        <f>VLOOKUP($N21,RESUMO!$T$6:$AA$37,7,0)</f>
        <v>0.94599807135969138</v>
      </c>
      <c r="Q21" s="63">
        <f>VLOOKUP($N21,RESUMO!$T$6:$AA$37,8,0)</f>
        <v>0.90833333333333333</v>
      </c>
      <c r="R21" s="10"/>
      <c r="T21" s="24">
        <v>41655</v>
      </c>
      <c r="U21" s="31">
        <v>2011</v>
      </c>
      <c r="V21" s="31">
        <v>113</v>
      </c>
      <c r="W21" s="31">
        <v>220</v>
      </c>
      <c r="X21" s="8">
        <f t="shared" si="1"/>
        <v>2200</v>
      </c>
      <c r="Y21" s="5">
        <f t="shared" si="2"/>
        <v>0.91409090909090907</v>
      </c>
      <c r="Z21" s="5">
        <f t="shared" si="3"/>
        <v>0.94380905022376926</v>
      </c>
      <c r="AA21" s="5">
        <f t="shared" si="4"/>
        <v>0.91666666666666663</v>
      </c>
      <c r="AD21" s="35">
        <v>41656</v>
      </c>
      <c r="AE21" s="31">
        <v>24</v>
      </c>
      <c r="AF21" s="31">
        <v>13</v>
      </c>
      <c r="AG21" s="31"/>
      <c r="AH21" s="31">
        <v>37</v>
      </c>
      <c r="AJ21" s="42">
        <v>41647</v>
      </c>
      <c r="AK21" s="68">
        <v>5</v>
      </c>
      <c r="AL21" s="31">
        <v>12</v>
      </c>
      <c r="AM21" s="68">
        <f t="shared" si="5"/>
        <v>6</v>
      </c>
      <c r="AO21" s="60">
        <f t="shared" si="8"/>
        <v>9</v>
      </c>
      <c r="AP21" s="71">
        <f t="shared" si="9"/>
        <v>14</v>
      </c>
      <c r="AQ21" s="71">
        <f t="shared" si="10"/>
        <v>15</v>
      </c>
      <c r="AR21" s="60" t="str">
        <f t="shared" si="6"/>
        <v>14-15</v>
      </c>
      <c r="AS21" s="60">
        <f t="shared" si="7"/>
        <v>5</v>
      </c>
    </row>
    <row r="22" spans="2:50" x14ac:dyDescent="0.25">
      <c r="B22" s="4" t="s">
        <v>91</v>
      </c>
      <c r="I22" s="1" t="s">
        <v>92</v>
      </c>
      <c r="J22" s="7"/>
      <c r="N22" s="62">
        <f t="shared" si="0"/>
        <v>41658</v>
      </c>
      <c r="O22" s="63">
        <f>VLOOKUP($N22,RESUMO!$T$6:$AA$37,6,0)</f>
        <v>0.92851063829787239</v>
      </c>
      <c r="P22" s="63">
        <f>VLOOKUP($N22,RESUMO!$T$6:$AA$37,7,0)</f>
        <v>0.93171402383134738</v>
      </c>
      <c r="Q22" s="63">
        <f>VLOOKUP($N22,RESUMO!$T$6:$AA$37,8,0)</f>
        <v>0.97916666666666663</v>
      </c>
      <c r="R22" s="10"/>
      <c r="T22" s="24">
        <v>41656</v>
      </c>
      <c r="U22" s="31">
        <v>2006</v>
      </c>
      <c r="V22" s="31">
        <v>96</v>
      </c>
      <c r="W22" s="31">
        <v>202</v>
      </c>
      <c r="X22" s="8">
        <f t="shared" si="1"/>
        <v>2020</v>
      </c>
      <c r="Y22" s="5">
        <f t="shared" si="2"/>
        <v>0.99306930693069306</v>
      </c>
      <c r="Z22" s="5">
        <f t="shared" si="3"/>
        <v>0.95214356929212363</v>
      </c>
      <c r="AA22" s="5">
        <f t="shared" si="4"/>
        <v>0.84166666666666667</v>
      </c>
      <c r="AD22" s="35">
        <v>41657</v>
      </c>
      <c r="AE22" s="31">
        <v>24</v>
      </c>
      <c r="AF22" s="31"/>
      <c r="AG22" s="31"/>
      <c r="AH22" s="31">
        <v>24</v>
      </c>
      <c r="AJ22" s="40"/>
      <c r="AK22" s="68">
        <v>6</v>
      </c>
      <c r="AL22" s="31">
        <v>14</v>
      </c>
      <c r="AM22" s="68">
        <f t="shared" si="5"/>
        <v>8</v>
      </c>
      <c r="AO22" s="60">
        <f t="shared" si="8"/>
        <v>10</v>
      </c>
      <c r="AP22" s="71">
        <f t="shared" si="9"/>
        <v>15</v>
      </c>
      <c r="AQ22" s="71">
        <f t="shared" si="10"/>
        <v>16</v>
      </c>
      <c r="AR22" s="60" t="str">
        <f t="shared" si="6"/>
        <v>15-16</v>
      </c>
      <c r="AS22" s="60">
        <f t="shared" si="7"/>
        <v>2</v>
      </c>
    </row>
    <row r="23" spans="2:50" x14ac:dyDescent="0.25">
      <c r="B23" s="58" t="s">
        <v>11</v>
      </c>
      <c r="C23" s="58" t="s">
        <v>54</v>
      </c>
      <c r="D23" s="58" t="s">
        <v>16</v>
      </c>
      <c r="E23" s="58" t="s">
        <v>78</v>
      </c>
      <c r="F23" s="59" t="s">
        <v>56</v>
      </c>
      <c r="G23" s="59" t="s">
        <v>55</v>
      </c>
      <c r="I23" s="58" t="s">
        <v>75</v>
      </c>
      <c r="J23" s="59" t="s">
        <v>25</v>
      </c>
      <c r="K23" s="59" t="s">
        <v>76</v>
      </c>
      <c r="L23" s="59" t="s">
        <v>77</v>
      </c>
      <c r="N23" s="62">
        <f t="shared" si="0"/>
        <v>41659</v>
      </c>
      <c r="O23" s="63">
        <f>VLOOKUP($N23,RESUMO!$T$6:$AA$37,6,0)</f>
        <v>1.02</v>
      </c>
      <c r="P23" s="63">
        <f>VLOOKUP($N23,RESUMO!$T$6:$AA$37,7,0)</f>
        <v>0.94199346405228757</v>
      </c>
      <c r="Q23" s="63">
        <f>VLOOKUP($N23,RESUMO!$T$6:$AA$37,8,0)</f>
        <v>1</v>
      </c>
      <c r="R23" s="10"/>
      <c r="T23" s="24">
        <v>41657</v>
      </c>
      <c r="U23" s="31">
        <v>2074</v>
      </c>
      <c r="V23" s="31">
        <v>112</v>
      </c>
      <c r="W23" s="31">
        <v>218</v>
      </c>
      <c r="X23" s="8">
        <f t="shared" si="1"/>
        <v>2180</v>
      </c>
      <c r="Y23" s="5">
        <f t="shared" si="2"/>
        <v>0.95137614678899085</v>
      </c>
      <c r="Z23" s="5">
        <f t="shared" si="3"/>
        <v>0.94599807135969138</v>
      </c>
      <c r="AA23" s="5">
        <f t="shared" si="4"/>
        <v>0.90833333333333333</v>
      </c>
      <c r="AD23" s="35">
        <v>41658</v>
      </c>
      <c r="AE23" s="31">
        <v>19</v>
      </c>
      <c r="AF23" s="31"/>
      <c r="AG23" s="31">
        <v>5</v>
      </c>
      <c r="AH23" s="31">
        <v>24</v>
      </c>
      <c r="AJ23" s="42">
        <v>41648</v>
      </c>
      <c r="AK23" s="68">
        <v>7</v>
      </c>
      <c r="AL23" s="31">
        <v>14</v>
      </c>
      <c r="AM23" s="68">
        <f t="shared" si="5"/>
        <v>8</v>
      </c>
      <c r="AO23" s="60">
        <f t="shared" si="8"/>
        <v>11</v>
      </c>
      <c r="AP23" s="71">
        <f t="shared" si="9"/>
        <v>16</v>
      </c>
      <c r="AQ23" s="71">
        <f t="shared" si="10"/>
        <v>17</v>
      </c>
      <c r="AR23" s="60" t="str">
        <f t="shared" si="6"/>
        <v>16-17</v>
      </c>
      <c r="AS23" s="60">
        <f t="shared" si="7"/>
        <v>0</v>
      </c>
    </row>
    <row r="24" spans="2:50" x14ac:dyDescent="0.25">
      <c r="B24" s="49" t="s">
        <v>2</v>
      </c>
      <c r="C24" s="43">
        <f>SUMIF(BASE!$C:$C,"Preventiva Planejada",BASE!$H:$H)</f>
        <v>37200</v>
      </c>
      <c r="D24" s="43">
        <f>SUMIF(BASE!$C:$C,B24,BASE!$H:$H)</f>
        <v>36600</v>
      </c>
      <c r="E24" s="43">
        <f>D24-C24</f>
        <v>-600</v>
      </c>
      <c r="F24" s="44">
        <f>IF(E24&gt;0,0,E24)</f>
        <v>-600</v>
      </c>
      <c r="G24" s="44">
        <f>IF(E24&lt;0,0,E24)</f>
        <v>0</v>
      </c>
      <c r="I24" s="51" t="s">
        <v>82</v>
      </c>
      <c r="J24" s="43">
        <f>SUM(C24:C27)</f>
        <v>62200</v>
      </c>
      <c r="K24" s="44"/>
      <c r="L24" s="44"/>
      <c r="N24" s="62">
        <f t="shared" si="0"/>
        <v>41660</v>
      </c>
      <c r="O24" s="63">
        <f>VLOOKUP($N24,RESUMO!$T$6:$AA$37,6,0)</f>
        <v>0.92</v>
      </c>
      <c r="P24" s="63">
        <f>VLOOKUP($N24,RESUMO!$T$6:$AA$37,7,0)</f>
        <v>0.94746376811594202</v>
      </c>
      <c r="Q24" s="63">
        <f>VLOOKUP($N24,RESUMO!$T$6:$AA$37,8,0)</f>
        <v>1</v>
      </c>
      <c r="R24" s="10"/>
      <c r="T24" s="24">
        <v>41658</v>
      </c>
      <c r="U24" s="31">
        <v>2182</v>
      </c>
      <c r="V24" s="31">
        <v>149</v>
      </c>
      <c r="W24" s="31">
        <v>235</v>
      </c>
      <c r="X24" s="8">
        <f t="shared" si="1"/>
        <v>2350</v>
      </c>
      <c r="Y24" s="5">
        <f t="shared" si="2"/>
        <v>0.92851063829787239</v>
      </c>
      <c r="Z24" s="5">
        <f t="shared" si="3"/>
        <v>0.93171402383134738</v>
      </c>
      <c r="AA24" s="5">
        <f t="shared" si="4"/>
        <v>0.97916666666666663</v>
      </c>
      <c r="AD24" s="35">
        <v>41659</v>
      </c>
      <c r="AE24" s="31">
        <v>24</v>
      </c>
      <c r="AF24" s="31"/>
      <c r="AG24" s="31"/>
      <c r="AH24" s="31">
        <v>24</v>
      </c>
      <c r="AJ24" s="40"/>
      <c r="AK24" s="68">
        <v>8</v>
      </c>
      <c r="AL24" s="31">
        <v>15</v>
      </c>
      <c r="AM24" s="68">
        <f t="shared" si="5"/>
        <v>9</v>
      </c>
      <c r="AO24" s="60">
        <f t="shared" si="8"/>
        <v>12</v>
      </c>
      <c r="AP24" s="71">
        <f t="shared" si="9"/>
        <v>17</v>
      </c>
      <c r="AQ24" s="71">
        <f t="shared" si="10"/>
        <v>18</v>
      </c>
      <c r="AR24" s="60" t="str">
        <f t="shared" si="6"/>
        <v>17-18</v>
      </c>
      <c r="AS24" s="60">
        <f t="shared" si="7"/>
        <v>0</v>
      </c>
    </row>
    <row r="25" spans="2:50" x14ac:dyDescent="0.25">
      <c r="B25" s="49" t="s">
        <v>44</v>
      </c>
      <c r="C25" s="80">
        <v>7000</v>
      </c>
      <c r="D25" s="43">
        <f>SUMIF(BASE!$G:$G,B25,BASE!$H:$H)</f>
        <v>6120</v>
      </c>
      <c r="E25" s="43">
        <f t="shared" ref="E25:E27" si="11">D25-C25</f>
        <v>-880</v>
      </c>
      <c r="F25" s="44">
        <f t="shared" ref="F25:F27" si="12">IF(E25&gt;0,0,E25)</f>
        <v>-880</v>
      </c>
      <c r="G25" s="44">
        <f t="shared" ref="G25:G27" si="13">IF(E25&lt;0,0,E25)</f>
        <v>0</v>
      </c>
      <c r="I25" s="48" t="str">
        <f ca="1">OFFSET($B$23,MATCH(LARGE($E$24:$E$27,1),$E$24:$E$27,0),0,1,1)</f>
        <v>FALHA 3</v>
      </c>
      <c r="J25" s="44">
        <f ca="1">J24-L25+K24</f>
        <v>62200</v>
      </c>
      <c r="K25" s="44">
        <f ca="1">VLOOKUP($I25,$B$23:$G$27,6,0)</f>
        <v>13360</v>
      </c>
      <c r="L25" s="44">
        <f ca="1">-VLOOKUP($I25,$B$23:$G$27,5,0)</f>
        <v>0</v>
      </c>
      <c r="N25" s="62">
        <f t="shared" si="0"/>
        <v>41661</v>
      </c>
      <c r="O25" s="63">
        <f>VLOOKUP($N25,RESUMO!$T$6:$AA$37,6,0)</f>
        <v>0.976605504587156</v>
      </c>
      <c r="P25" s="63">
        <f>VLOOKUP($N25,RESUMO!$T$6:$AA$37,7,0)</f>
        <v>0.95068107092531706</v>
      </c>
      <c r="Q25" s="63">
        <f>VLOOKUP($N25,RESUMO!$T$6:$AA$37,8,0)</f>
        <v>0.90833333333333333</v>
      </c>
      <c r="R25" s="10"/>
      <c r="T25" s="24">
        <v>41659</v>
      </c>
      <c r="U25" s="31">
        <v>2448</v>
      </c>
      <c r="V25" s="31">
        <v>142</v>
      </c>
      <c r="W25" s="31">
        <v>240</v>
      </c>
      <c r="X25" s="8">
        <f t="shared" si="1"/>
        <v>2400</v>
      </c>
      <c r="Y25" s="5">
        <f t="shared" si="2"/>
        <v>1.02</v>
      </c>
      <c r="Z25" s="5">
        <f t="shared" si="3"/>
        <v>0.94199346405228757</v>
      </c>
      <c r="AA25" s="5">
        <f t="shared" si="4"/>
        <v>1</v>
      </c>
      <c r="AD25" s="35">
        <v>41660</v>
      </c>
      <c r="AE25" s="31">
        <v>24</v>
      </c>
      <c r="AF25" s="31"/>
      <c r="AG25" s="31"/>
      <c r="AH25" s="31">
        <v>24</v>
      </c>
      <c r="AJ25" s="42">
        <v>41649</v>
      </c>
      <c r="AK25" s="68">
        <v>9</v>
      </c>
      <c r="AL25" s="31">
        <v>15</v>
      </c>
      <c r="AM25" s="68">
        <f t="shared" si="5"/>
        <v>9</v>
      </c>
      <c r="AO25" s="60">
        <f t="shared" si="8"/>
        <v>13</v>
      </c>
      <c r="AP25" s="71">
        <f t="shared" si="9"/>
        <v>18</v>
      </c>
      <c r="AQ25" s="71">
        <f t="shared" si="10"/>
        <v>19</v>
      </c>
      <c r="AR25" s="60" t="str">
        <f t="shared" si="6"/>
        <v>18-19</v>
      </c>
      <c r="AS25" s="60">
        <f t="shared" si="7"/>
        <v>0</v>
      </c>
    </row>
    <row r="26" spans="2:50" x14ac:dyDescent="0.25">
      <c r="B26" s="49" t="s">
        <v>42</v>
      </c>
      <c r="C26" s="43">
        <v>7000</v>
      </c>
      <c r="D26" s="43">
        <f>SUMIF(BASE!$G:$G,B26,BASE!$H:$H)</f>
        <v>10880</v>
      </c>
      <c r="E26" s="43">
        <f t="shared" si="11"/>
        <v>3880</v>
      </c>
      <c r="F26" s="44">
        <f t="shared" si="12"/>
        <v>0</v>
      </c>
      <c r="G26" s="44">
        <f t="shared" si="13"/>
        <v>3880</v>
      </c>
      <c r="I26" s="48" t="str">
        <f ca="1">OFFSET($B$23,MATCH(LARGE($E$24:$E$27,2),$E$24:$E$27,0),0,1,1)</f>
        <v>FALHA 2</v>
      </c>
      <c r="J26" s="44">
        <f ca="1">J25-L26+K25</f>
        <v>75560</v>
      </c>
      <c r="K26" s="44">
        <f t="shared" ref="K26:K28" ca="1" si="14">VLOOKUP($I26,$B$23:$G$27,6,0)</f>
        <v>3880</v>
      </c>
      <c r="L26" s="44">
        <f t="shared" ref="L26:L28" ca="1" si="15">-VLOOKUP($I26,$B$23:$G$27,5,0)</f>
        <v>0</v>
      </c>
      <c r="N26" s="62">
        <f t="shared" si="0"/>
        <v>41662</v>
      </c>
      <c r="O26" s="63">
        <f>VLOOKUP($N26,RESUMO!$T$6:$AA$37,6,0)</f>
        <v>0.94358974358974357</v>
      </c>
      <c r="P26" s="63">
        <f>VLOOKUP($N26,RESUMO!$T$6:$AA$37,7,0)</f>
        <v>0.94338768115942029</v>
      </c>
      <c r="Q26" s="63">
        <f>VLOOKUP($N26,RESUMO!$T$6:$AA$37,8,0)</f>
        <v>0.97499999999999998</v>
      </c>
      <c r="R26" s="10"/>
      <c r="T26" s="24">
        <v>41660</v>
      </c>
      <c r="U26" s="31">
        <v>2208</v>
      </c>
      <c r="V26" s="31">
        <v>116</v>
      </c>
      <c r="W26" s="31">
        <v>240</v>
      </c>
      <c r="X26" s="8">
        <f t="shared" si="1"/>
        <v>2400</v>
      </c>
      <c r="Y26" s="5">
        <f t="shared" si="2"/>
        <v>0.92</v>
      </c>
      <c r="Z26" s="5">
        <f t="shared" si="3"/>
        <v>0.94746376811594202</v>
      </c>
      <c r="AA26" s="5">
        <f t="shared" si="4"/>
        <v>1</v>
      </c>
      <c r="AD26" s="35">
        <v>41661</v>
      </c>
      <c r="AE26" s="31">
        <v>24</v>
      </c>
      <c r="AF26" s="31">
        <v>13</v>
      </c>
      <c r="AG26" s="31"/>
      <c r="AH26" s="31">
        <v>37</v>
      </c>
      <c r="AJ26" s="40"/>
      <c r="AK26" s="68">
        <v>10</v>
      </c>
      <c r="AL26" s="31">
        <v>10</v>
      </c>
      <c r="AM26" s="68">
        <f t="shared" si="5"/>
        <v>4</v>
      </c>
      <c r="AO26" s="60">
        <f t="shared" si="8"/>
        <v>14</v>
      </c>
      <c r="AP26" s="71">
        <f t="shared" si="9"/>
        <v>19</v>
      </c>
      <c r="AQ26" s="71">
        <f t="shared" si="10"/>
        <v>20</v>
      </c>
      <c r="AR26" s="60" t="str">
        <f t="shared" si="6"/>
        <v>19-20</v>
      </c>
      <c r="AS26" s="60">
        <f t="shared" si="7"/>
        <v>0</v>
      </c>
    </row>
    <row r="27" spans="2:50" x14ac:dyDescent="0.25">
      <c r="B27" s="49" t="s">
        <v>43</v>
      </c>
      <c r="C27" s="43">
        <v>11000</v>
      </c>
      <c r="D27" s="43">
        <f>SUMIF(BASE!$G:$G,B27,BASE!$H:$H)</f>
        <v>24360</v>
      </c>
      <c r="E27" s="43">
        <f t="shared" si="11"/>
        <v>13360</v>
      </c>
      <c r="F27" s="44">
        <f t="shared" si="12"/>
        <v>0</v>
      </c>
      <c r="G27" s="44">
        <f t="shared" si="13"/>
        <v>13360</v>
      </c>
      <c r="I27" s="48" t="str">
        <f ca="1">OFFSET($B$23,MATCH(LARGE($E$24:$E$27,3),$E$24:$E$27,0),0,1,1)</f>
        <v>Preventiva</v>
      </c>
      <c r="J27" s="44">
        <f ca="1">J26-L27+K26</f>
        <v>78840</v>
      </c>
      <c r="K27" s="44">
        <f t="shared" ca="1" si="14"/>
        <v>0</v>
      </c>
      <c r="L27" s="44">
        <f t="shared" ca="1" si="15"/>
        <v>600</v>
      </c>
      <c r="N27" s="62">
        <f t="shared" si="0"/>
        <v>41663</v>
      </c>
      <c r="O27" s="63">
        <f>VLOOKUP($N27,RESUMO!$T$6:$AA$37,6,0)</f>
        <v>0.95803571428571432</v>
      </c>
      <c r="P27" s="63">
        <f>VLOOKUP($N27,RESUMO!$T$6:$AA$37,7,0)</f>
        <v>0.94035414725069899</v>
      </c>
      <c r="Q27" s="63">
        <f>VLOOKUP($N27,RESUMO!$T$6:$AA$37,8,0)</f>
        <v>0.93333333333333335</v>
      </c>
      <c r="R27" s="10"/>
      <c r="T27" s="24">
        <v>41661</v>
      </c>
      <c r="U27" s="31">
        <v>2129</v>
      </c>
      <c r="V27" s="31">
        <v>105</v>
      </c>
      <c r="W27" s="31">
        <v>218</v>
      </c>
      <c r="X27" s="8">
        <f t="shared" si="1"/>
        <v>2180</v>
      </c>
      <c r="Y27" s="5">
        <f t="shared" si="2"/>
        <v>0.976605504587156</v>
      </c>
      <c r="Z27" s="5">
        <f t="shared" si="3"/>
        <v>0.95068107092531706</v>
      </c>
      <c r="AA27" s="5">
        <f t="shared" si="4"/>
        <v>0.90833333333333333</v>
      </c>
      <c r="AD27" s="35">
        <v>41662</v>
      </c>
      <c r="AE27" s="31">
        <v>18</v>
      </c>
      <c r="AF27" s="31"/>
      <c r="AG27" s="31">
        <v>6</v>
      </c>
      <c r="AH27" s="31">
        <v>24</v>
      </c>
      <c r="AJ27" s="42">
        <v>41650</v>
      </c>
      <c r="AK27" s="68">
        <v>1</v>
      </c>
      <c r="AL27" s="31">
        <v>12</v>
      </c>
      <c r="AM27" s="68">
        <f t="shared" si="5"/>
        <v>6</v>
      </c>
      <c r="AO27" s="60">
        <f t="shared" si="8"/>
        <v>15</v>
      </c>
      <c r="AP27" s="71">
        <f t="shared" si="9"/>
        <v>20</v>
      </c>
      <c r="AQ27" s="71">
        <f t="shared" si="10"/>
        <v>21</v>
      </c>
      <c r="AR27" s="60" t="str">
        <f t="shared" si="6"/>
        <v>20-21</v>
      </c>
      <c r="AS27" s="60">
        <f t="shared" si="7"/>
        <v>0</v>
      </c>
    </row>
    <row r="28" spans="2:50" x14ac:dyDescent="0.25">
      <c r="B28" s="43"/>
      <c r="C28" s="52"/>
      <c r="D28" s="43"/>
      <c r="E28" s="43"/>
      <c r="F28" s="44"/>
      <c r="G28" s="44"/>
      <c r="I28" s="48" t="str">
        <f ca="1">OFFSET($B$23,MATCH(LARGE($E$24:$E$27,4),$E$24:$E$27,0),0,1,1)</f>
        <v>FALHA 1</v>
      </c>
      <c r="J28" s="44">
        <f t="shared" ref="J28" ca="1" si="16">J27-L28+K27</f>
        <v>77960</v>
      </c>
      <c r="K28" s="44">
        <f t="shared" ca="1" si="14"/>
        <v>0</v>
      </c>
      <c r="L28" s="44">
        <f t="shared" ca="1" si="15"/>
        <v>880</v>
      </c>
      <c r="N28" s="62">
        <f t="shared" si="0"/>
        <v>41664</v>
      </c>
      <c r="O28" s="63">
        <f>VLOOKUP($N28,RESUMO!$T$6:$AA$37,6,0)</f>
        <v>0.98173076923076918</v>
      </c>
      <c r="P28" s="63">
        <f>VLOOKUP($N28,RESUMO!$T$6:$AA$37,7,0)</f>
        <v>0.94466209598432904</v>
      </c>
      <c r="Q28" s="63">
        <f>VLOOKUP($N28,RESUMO!$T$6:$AA$37,8,0)</f>
        <v>0.8666666666666667</v>
      </c>
      <c r="R28" s="10"/>
      <c r="T28" s="24">
        <v>41662</v>
      </c>
      <c r="U28" s="31">
        <v>2208</v>
      </c>
      <c r="V28" s="31">
        <v>125</v>
      </c>
      <c r="W28" s="31">
        <v>234</v>
      </c>
      <c r="X28" s="8">
        <f t="shared" si="1"/>
        <v>2340</v>
      </c>
      <c r="Y28" s="5">
        <f t="shared" si="2"/>
        <v>0.94358974358974357</v>
      </c>
      <c r="Z28" s="5">
        <f t="shared" si="3"/>
        <v>0.94338768115942029</v>
      </c>
      <c r="AA28" s="5">
        <f t="shared" si="4"/>
        <v>0.97499999999999998</v>
      </c>
      <c r="AD28" s="35">
        <v>41663</v>
      </c>
      <c r="AE28" s="31">
        <v>24</v>
      </c>
      <c r="AF28" s="31"/>
      <c r="AG28" s="31"/>
      <c r="AH28" s="31">
        <v>24</v>
      </c>
      <c r="AJ28" s="40"/>
      <c r="AK28" s="68">
        <v>2</v>
      </c>
      <c r="AL28" s="31">
        <v>8</v>
      </c>
      <c r="AM28" s="68">
        <f t="shared" si="5"/>
        <v>2</v>
      </c>
      <c r="AO28" s="60">
        <f t="shared" si="8"/>
        <v>16</v>
      </c>
      <c r="AP28" s="71">
        <f t="shared" ref="AP28:AP32" si="17">AQ27</f>
        <v>21</v>
      </c>
      <c r="AQ28" s="71">
        <f t="shared" ref="AQ28:AQ32" si="18">AP28+$AP$9</f>
        <v>22</v>
      </c>
      <c r="AR28" s="60" t="str">
        <f t="shared" si="6"/>
        <v>21-22</v>
      </c>
      <c r="AS28" s="60">
        <f t="shared" ref="AS28:AS32" si="19">COUNTIF($AM$7:$AM$100,AO28)</f>
        <v>0</v>
      </c>
    </row>
    <row r="29" spans="2:50" x14ac:dyDescent="0.25">
      <c r="I29" s="51" t="s">
        <v>83</v>
      </c>
      <c r="J29" s="43">
        <f>SUM(D24:D27)</f>
        <v>77960</v>
      </c>
      <c r="K29" s="44"/>
      <c r="L29" s="44"/>
      <c r="M29" s="46"/>
      <c r="N29" s="62">
        <f t="shared" si="0"/>
        <v>41665</v>
      </c>
      <c r="O29" s="63">
        <f>VLOOKUP($N29,RESUMO!$T$6:$AA$37,6,0)</f>
        <v>0.9263157894736842</v>
      </c>
      <c r="P29" s="63">
        <f>VLOOKUP($N29,RESUMO!$T$6:$AA$37,7,0)</f>
        <v>0.95738636363636365</v>
      </c>
      <c r="Q29" s="63">
        <f>VLOOKUP($N29,RESUMO!$T$6:$AA$37,8,0)</f>
        <v>0.95</v>
      </c>
      <c r="R29" s="10"/>
      <c r="S29" s="46"/>
      <c r="T29" s="24">
        <v>41663</v>
      </c>
      <c r="U29" s="31">
        <v>2146</v>
      </c>
      <c r="V29" s="31">
        <v>128</v>
      </c>
      <c r="W29" s="31">
        <v>224</v>
      </c>
      <c r="X29" s="8">
        <f t="shared" si="1"/>
        <v>2240</v>
      </c>
      <c r="Y29" s="5">
        <f t="shared" si="2"/>
        <v>0.95803571428571432</v>
      </c>
      <c r="Z29" s="5">
        <f t="shared" si="3"/>
        <v>0.94035414725069899</v>
      </c>
      <c r="AA29" s="5">
        <f t="shared" si="4"/>
        <v>0.93333333333333335</v>
      </c>
      <c r="AD29" s="35">
        <v>41664</v>
      </c>
      <c r="AE29" s="31">
        <v>19</v>
      </c>
      <c r="AF29" s="31"/>
      <c r="AG29" s="31">
        <v>5</v>
      </c>
      <c r="AH29" s="31">
        <v>24</v>
      </c>
      <c r="AJ29" s="42">
        <v>41651</v>
      </c>
      <c r="AK29" s="68">
        <v>3</v>
      </c>
      <c r="AL29" s="31">
        <v>11</v>
      </c>
      <c r="AM29" s="68">
        <f t="shared" si="5"/>
        <v>5</v>
      </c>
      <c r="AO29" s="60">
        <f t="shared" si="8"/>
        <v>17</v>
      </c>
      <c r="AP29" s="71">
        <f t="shared" si="17"/>
        <v>22</v>
      </c>
      <c r="AQ29" s="71">
        <f t="shared" si="18"/>
        <v>23</v>
      </c>
      <c r="AR29" s="60" t="str">
        <f t="shared" si="6"/>
        <v>22-23</v>
      </c>
      <c r="AS29" s="60">
        <f t="shared" si="19"/>
        <v>0</v>
      </c>
    </row>
    <row r="30" spans="2:50" x14ac:dyDescent="0.25">
      <c r="B30" s="4"/>
      <c r="M30" s="45"/>
      <c r="N30" s="62">
        <f t="shared" si="0"/>
        <v>41666</v>
      </c>
      <c r="O30" s="63">
        <f>VLOOKUP($N30,RESUMO!$T$6:$AA$37,6,0)</f>
        <v>0.94313725490196076</v>
      </c>
      <c r="P30" s="63">
        <f>VLOOKUP($N30,RESUMO!$T$6:$AA$37,7,0)</f>
        <v>0.94126819126819128</v>
      </c>
      <c r="Q30" s="63">
        <f>VLOOKUP($N30,RESUMO!$T$6:$AA$37,8,0)</f>
        <v>0.85</v>
      </c>
      <c r="R30" s="10"/>
      <c r="S30" s="45"/>
      <c r="T30" s="24">
        <v>41664</v>
      </c>
      <c r="U30" s="31">
        <v>2042</v>
      </c>
      <c r="V30" s="31">
        <v>113</v>
      </c>
      <c r="W30" s="31">
        <v>208</v>
      </c>
      <c r="X30" s="8">
        <f t="shared" si="1"/>
        <v>2080</v>
      </c>
      <c r="Y30" s="5">
        <f t="shared" si="2"/>
        <v>0.98173076923076918</v>
      </c>
      <c r="Z30" s="5">
        <f t="shared" si="3"/>
        <v>0.94466209598432904</v>
      </c>
      <c r="AA30" s="5">
        <f t="shared" si="4"/>
        <v>0.8666666666666667</v>
      </c>
      <c r="AD30" s="35">
        <v>41665</v>
      </c>
      <c r="AE30" s="31">
        <v>24</v>
      </c>
      <c r="AF30" s="31"/>
      <c r="AG30" s="31"/>
      <c r="AH30" s="31">
        <v>24</v>
      </c>
      <c r="AJ30" s="40"/>
      <c r="AK30" s="68">
        <v>4</v>
      </c>
      <c r="AL30" s="31">
        <v>7</v>
      </c>
      <c r="AM30" s="68">
        <f t="shared" si="5"/>
        <v>1</v>
      </c>
      <c r="AO30" s="60">
        <f t="shared" si="8"/>
        <v>18</v>
      </c>
      <c r="AP30" s="71">
        <f t="shared" si="17"/>
        <v>23</v>
      </c>
      <c r="AQ30" s="71">
        <f t="shared" si="18"/>
        <v>24</v>
      </c>
      <c r="AR30" s="60" t="str">
        <f t="shared" si="6"/>
        <v>23-24</v>
      </c>
      <c r="AS30" s="60">
        <f t="shared" si="19"/>
        <v>0</v>
      </c>
    </row>
    <row r="31" spans="2:50" x14ac:dyDescent="0.25">
      <c r="M31" s="45"/>
      <c r="N31" s="62">
        <f t="shared" si="0"/>
        <v>41667</v>
      </c>
      <c r="O31" s="63">
        <f>VLOOKUP($N31,RESUMO!$T$6:$AA$37,6,0)</f>
        <v>0.97478260869565214</v>
      </c>
      <c r="P31" s="63">
        <f>VLOOKUP($N31,RESUMO!$T$6:$AA$37,7,0)</f>
        <v>0.94781445138269405</v>
      </c>
      <c r="Q31" s="63">
        <f>VLOOKUP($N31,RESUMO!$T$6:$AA$37,8,0)</f>
        <v>0.95833333333333337</v>
      </c>
      <c r="R31" s="10"/>
      <c r="S31" s="45"/>
      <c r="T31" s="24">
        <v>41665</v>
      </c>
      <c r="U31" s="31">
        <v>2112</v>
      </c>
      <c r="V31" s="31">
        <v>90</v>
      </c>
      <c r="W31" s="31">
        <v>228</v>
      </c>
      <c r="X31" s="8">
        <f t="shared" si="1"/>
        <v>2280</v>
      </c>
      <c r="Y31" s="5">
        <f t="shared" si="2"/>
        <v>0.9263157894736842</v>
      </c>
      <c r="Z31" s="5">
        <f t="shared" si="3"/>
        <v>0.95738636363636365</v>
      </c>
      <c r="AA31" s="5">
        <f t="shared" si="4"/>
        <v>0.95</v>
      </c>
      <c r="AD31" s="35">
        <v>41666</v>
      </c>
      <c r="AE31" s="31">
        <v>24</v>
      </c>
      <c r="AF31" s="31">
        <v>8</v>
      </c>
      <c r="AG31" s="31"/>
      <c r="AH31" s="31">
        <v>32</v>
      </c>
      <c r="AJ31" s="42">
        <v>41652</v>
      </c>
      <c r="AK31" s="68">
        <v>5</v>
      </c>
      <c r="AL31" s="31">
        <v>12</v>
      </c>
      <c r="AM31" s="68">
        <f t="shared" si="5"/>
        <v>6</v>
      </c>
      <c r="AO31" s="60">
        <f t="shared" si="8"/>
        <v>19</v>
      </c>
      <c r="AP31" s="71">
        <f t="shared" si="17"/>
        <v>24</v>
      </c>
      <c r="AQ31" s="71">
        <f t="shared" si="18"/>
        <v>25</v>
      </c>
      <c r="AR31" s="60" t="str">
        <f t="shared" si="6"/>
        <v>24-25</v>
      </c>
      <c r="AS31" s="60">
        <f t="shared" si="19"/>
        <v>0</v>
      </c>
    </row>
    <row r="32" spans="2:50" x14ac:dyDescent="0.25">
      <c r="I32" s="82"/>
      <c r="J32" s="83"/>
      <c r="K32" s="83"/>
      <c r="L32" s="83"/>
      <c r="M32" s="45"/>
      <c r="N32" s="62">
        <f t="shared" si="0"/>
        <v>41668</v>
      </c>
      <c r="O32" s="63">
        <f>VLOOKUP($N32,RESUMO!$T$6:$AA$37,6,0)</f>
        <v>1</v>
      </c>
      <c r="P32" s="63">
        <f>VLOOKUP($N32,RESUMO!$T$6:$AA$37,7,0)</f>
        <v>0.94291666666666663</v>
      </c>
      <c r="Q32" s="63">
        <f>VLOOKUP($N32,RESUMO!$T$6:$AA$37,8,0)</f>
        <v>1</v>
      </c>
      <c r="R32" s="10"/>
      <c r="S32" s="45"/>
      <c r="T32" s="24">
        <v>41666</v>
      </c>
      <c r="U32" s="31">
        <v>1924</v>
      </c>
      <c r="V32" s="31">
        <v>113</v>
      </c>
      <c r="W32" s="31">
        <v>204</v>
      </c>
      <c r="X32" s="8">
        <f t="shared" si="1"/>
        <v>2040</v>
      </c>
      <c r="Y32" s="5">
        <f t="shared" si="2"/>
        <v>0.94313725490196076</v>
      </c>
      <c r="Z32" s="5">
        <f t="shared" si="3"/>
        <v>0.94126819126819128</v>
      </c>
      <c r="AA32" s="5">
        <f t="shared" si="4"/>
        <v>0.85</v>
      </c>
      <c r="AD32" s="35">
        <v>41667</v>
      </c>
      <c r="AE32" s="31">
        <v>24</v>
      </c>
      <c r="AF32" s="31"/>
      <c r="AG32" s="31"/>
      <c r="AH32" s="31">
        <v>24</v>
      </c>
      <c r="AJ32" s="40"/>
      <c r="AK32" s="68">
        <v>6</v>
      </c>
      <c r="AL32" s="31">
        <v>13</v>
      </c>
      <c r="AM32" s="68">
        <f t="shared" si="5"/>
        <v>7</v>
      </c>
      <c r="AO32" s="60">
        <f t="shared" si="8"/>
        <v>20</v>
      </c>
      <c r="AP32" s="71">
        <f t="shared" si="17"/>
        <v>25</v>
      </c>
      <c r="AQ32" s="71">
        <f t="shared" si="18"/>
        <v>26</v>
      </c>
      <c r="AR32" s="60" t="str">
        <f t="shared" si="6"/>
        <v>25-26</v>
      </c>
      <c r="AS32" s="60">
        <f t="shared" si="19"/>
        <v>0</v>
      </c>
    </row>
    <row r="33" spans="8:43" x14ac:dyDescent="0.25">
      <c r="I33" s="52"/>
      <c r="J33" s="80"/>
      <c r="K33" s="45"/>
      <c r="L33" s="45"/>
      <c r="M33" s="45"/>
      <c r="N33" s="62">
        <f t="shared" si="0"/>
        <v>41669</v>
      </c>
      <c r="O33" s="63">
        <f>VLOOKUP($N33,RESUMO!$T$6:$AA$37,6,0)</f>
        <v>0.91963470319634699</v>
      </c>
      <c r="P33" s="63">
        <f>VLOOKUP($N33,RESUMO!$T$6:$AA$37,7,0)</f>
        <v>0.96822244289970205</v>
      </c>
      <c r="Q33" s="63">
        <f>VLOOKUP($N33,RESUMO!$T$6:$AA$37,8,0)</f>
        <v>0.91249999999999998</v>
      </c>
      <c r="R33" s="10"/>
      <c r="S33" s="45"/>
      <c r="T33" s="24">
        <v>41667</v>
      </c>
      <c r="U33" s="31">
        <v>2242</v>
      </c>
      <c r="V33" s="31">
        <v>117</v>
      </c>
      <c r="W33" s="31">
        <v>230</v>
      </c>
      <c r="X33" s="8">
        <f t="shared" si="1"/>
        <v>2300</v>
      </c>
      <c r="Y33" s="5">
        <f t="shared" si="2"/>
        <v>0.97478260869565214</v>
      </c>
      <c r="Z33" s="5">
        <f t="shared" si="3"/>
        <v>0.94781445138269405</v>
      </c>
      <c r="AA33" s="5">
        <f t="shared" si="4"/>
        <v>0.95833333333333337</v>
      </c>
      <c r="AD33" s="35">
        <v>41668</v>
      </c>
      <c r="AE33" s="31">
        <v>24</v>
      </c>
      <c r="AF33" s="31"/>
      <c r="AG33" s="31"/>
      <c r="AH33" s="31">
        <v>24</v>
      </c>
      <c r="AJ33" s="42">
        <v>41653</v>
      </c>
      <c r="AK33" s="68">
        <v>7</v>
      </c>
      <c r="AL33" s="31">
        <v>11</v>
      </c>
      <c r="AM33" s="68">
        <f t="shared" si="5"/>
        <v>5</v>
      </c>
      <c r="AO33" s="8"/>
      <c r="AP33" s="8"/>
      <c r="AQ33" s="8"/>
    </row>
    <row r="34" spans="8:43" x14ac:dyDescent="0.25">
      <c r="I34" s="81"/>
      <c r="J34" s="45"/>
      <c r="K34" s="45"/>
      <c r="L34" s="45"/>
      <c r="M34" s="45"/>
      <c r="N34" s="62">
        <f t="shared" si="0"/>
        <v>41670</v>
      </c>
      <c r="O34" s="63">
        <f>VLOOKUP($N34,RESUMO!$T$6:$AA$37,6,0)</f>
        <v>0.93063829787234043</v>
      </c>
      <c r="P34" s="63">
        <f>VLOOKUP($N34,RESUMO!$T$6:$AA$37,7,0)</f>
        <v>0.94147233653406492</v>
      </c>
      <c r="Q34" s="63">
        <f>VLOOKUP($N34,RESUMO!$T$6:$AA$37,8,0)</f>
        <v>0.97916666666666663</v>
      </c>
      <c r="R34" s="10"/>
      <c r="S34" s="45"/>
      <c r="T34" s="24">
        <v>41668</v>
      </c>
      <c r="U34" s="31">
        <v>2400</v>
      </c>
      <c r="V34" s="31">
        <v>137</v>
      </c>
      <c r="W34" s="31">
        <v>240</v>
      </c>
      <c r="X34" s="8">
        <f t="shared" si="1"/>
        <v>2400</v>
      </c>
      <c r="Y34" s="5">
        <f t="shared" si="2"/>
        <v>1</v>
      </c>
      <c r="Z34" s="5">
        <f t="shared" si="3"/>
        <v>0.94291666666666663</v>
      </c>
      <c r="AA34" s="5">
        <f t="shared" si="4"/>
        <v>1</v>
      </c>
      <c r="AD34" s="35">
        <v>41669</v>
      </c>
      <c r="AE34" s="31">
        <v>18</v>
      </c>
      <c r="AF34" s="31"/>
      <c r="AG34" s="31">
        <v>6</v>
      </c>
      <c r="AH34" s="31">
        <v>24</v>
      </c>
      <c r="AJ34" s="40"/>
      <c r="AK34" s="68">
        <v>8</v>
      </c>
      <c r="AL34" s="31">
        <v>14</v>
      </c>
      <c r="AM34" s="68">
        <f t="shared" si="5"/>
        <v>8</v>
      </c>
      <c r="AO34" s="8"/>
      <c r="AP34" s="8"/>
      <c r="AQ34" s="8"/>
    </row>
    <row r="35" spans="8:43" x14ac:dyDescent="0.25">
      <c r="H35" s="10"/>
      <c r="I35" s="81"/>
      <c r="J35" s="45"/>
      <c r="K35" s="45"/>
      <c r="L35" s="45"/>
      <c r="M35" s="45"/>
      <c r="N35" s="60" t="s">
        <v>33</v>
      </c>
      <c r="O35" s="60"/>
      <c r="P35" s="60"/>
      <c r="Q35" s="10"/>
      <c r="R35" s="64">
        <f>AVERAGE($O$4:$O$34)</f>
        <v>0.95035668162585263</v>
      </c>
      <c r="S35" s="45"/>
      <c r="T35" s="24">
        <v>41669</v>
      </c>
      <c r="U35" s="31">
        <v>2014</v>
      </c>
      <c r="V35" s="31">
        <v>64</v>
      </c>
      <c r="W35" s="31">
        <v>219</v>
      </c>
      <c r="X35" s="8">
        <f t="shared" si="1"/>
        <v>2190</v>
      </c>
      <c r="Y35" s="5">
        <f t="shared" si="2"/>
        <v>0.91963470319634699</v>
      </c>
      <c r="Z35" s="5">
        <f t="shared" si="3"/>
        <v>0.96822244289970205</v>
      </c>
      <c r="AA35" s="5">
        <f t="shared" si="4"/>
        <v>0.91249999999999998</v>
      </c>
      <c r="AD35" s="35">
        <v>41670</v>
      </c>
      <c r="AE35" s="31">
        <v>24</v>
      </c>
      <c r="AF35" s="31"/>
      <c r="AG35" s="31"/>
      <c r="AH35" s="31">
        <v>24</v>
      </c>
      <c r="AJ35" s="42">
        <v>41654</v>
      </c>
      <c r="AK35" s="68">
        <v>9</v>
      </c>
      <c r="AL35" s="31">
        <v>14</v>
      </c>
      <c r="AM35" s="68">
        <f t="shared" si="5"/>
        <v>8</v>
      </c>
      <c r="AO35" s="8"/>
      <c r="AP35" s="8"/>
      <c r="AQ35" s="8"/>
    </row>
    <row r="36" spans="8:43" x14ac:dyDescent="0.25">
      <c r="H36" s="10"/>
      <c r="I36" s="81"/>
      <c r="J36" s="45"/>
      <c r="K36" s="45"/>
      <c r="L36" s="45"/>
      <c r="N36" s="60" t="s">
        <v>34</v>
      </c>
      <c r="O36" s="60"/>
      <c r="P36" s="60"/>
      <c r="Q36" s="10"/>
      <c r="R36" s="64">
        <f>AVERAGE($P$4:$P$34)</f>
        <v>0.94524405259142552</v>
      </c>
      <c r="T36" s="24">
        <v>41670</v>
      </c>
      <c r="U36" s="31">
        <v>2187</v>
      </c>
      <c r="V36" s="31">
        <v>128</v>
      </c>
      <c r="W36" s="31">
        <v>235</v>
      </c>
      <c r="X36" s="8">
        <f t="shared" si="1"/>
        <v>2350</v>
      </c>
      <c r="Y36" s="5">
        <f t="shared" si="2"/>
        <v>0.93063829787234043</v>
      </c>
      <c r="Z36" s="5">
        <f t="shared" si="3"/>
        <v>0.94147233653406492</v>
      </c>
      <c r="AA36" s="5">
        <f t="shared" si="4"/>
        <v>0.97916666666666663</v>
      </c>
      <c r="AD36" s="35" t="s">
        <v>48</v>
      </c>
      <c r="AE36" s="31">
        <v>704</v>
      </c>
      <c r="AF36" s="31">
        <v>68</v>
      </c>
      <c r="AG36" s="31">
        <v>40</v>
      </c>
      <c r="AH36" s="31">
        <v>812</v>
      </c>
      <c r="AJ36" s="40"/>
      <c r="AK36" s="68">
        <v>10</v>
      </c>
      <c r="AL36" s="31">
        <v>11</v>
      </c>
      <c r="AM36" s="68">
        <f t="shared" si="5"/>
        <v>5</v>
      </c>
      <c r="AO36" s="8"/>
      <c r="AP36" s="8"/>
      <c r="AQ36" s="8"/>
    </row>
    <row r="37" spans="8:43" x14ac:dyDescent="0.25">
      <c r="H37" s="10"/>
      <c r="I37" s="81"/>
      <c r="J37" s="45"/>
      <c r="K37" s="45"/>
      <c r="L37" s="45"/>
      <c r="N37" s="60" t="s">
        <v>4</v>
      </c>
      <c r="O37" s="60"/>
      <c r="P37" s="60"/>
      <c r="Q37" s="10"/>
      <c r="R37" s="64">
        <f>AVERAGE($Q$4:$Q$34)</f>
        <v>0.94072580645161319</v>
      </c>
      <c r="T37" s="24" t="s">
        <v>48</v>
      </c>
      <c r="U37" s="31">
        <v>66520</v>
      </c>
      <c r="V37" s="31">
        <v>3646</v>
      </c>
      <c r="W37" s="31">
        <v>6999</v>
      </c>
      <c r="X37" s="8"/>
      <c r="Y37" s="5"/>
      <c r="Z37" s="5"/>
      <c r="AA37" s="5"/>
      <c r="AD37" s="8"/>
      <c r="AE37" s="8"/>
      <c r="AF37" s="8"/>
      <c r="AG37" s="8"/>
      <c r="AH37" s="8"/>
      <c r="AJ37" s="42">
        <v>41655</v>
      </c>
      <c r="AK37" s="68">
        <v>1</v>
      </c>
      <c r="AL37" s="31">
        <v>9</v>
      </c>
      <c r="AM37" s="68">
        <f t="shared" si="5"/>
        <v>3</v>
      </c>
      <c r="AO37" s="8"/>
      <c r="AP37" s="8"/>
      <c r="AQ37" s="8"/>
    </row>
    <row r="38" spans="8:43" x14ac:dyDescent="0.25">
      <c r="H38" s="10"/>
      <c r="I38" s="52"/>
      <c r="J38" s="80"/>
      <c r="K38" s="45"/>
      <c r="L38" s="45"/>
      <c r="N38" s="60" t="s">
        <v>26</v>
      </c>
      <c r="O38" s="60"/>
      <c r="P38" s="60"/>
      <c r="Q38" s="10"/>
      <c r="R38" s="65">
        <f>R35*R36*R37</f>
        <v>0.84507186680515789</v>
      </c>
      <c r="AJ38" s="40"/>
      <c r="AK38" s="68">
        <v>2</v>
      </c>
      <c r="AL38" s="31">
        <v>14</v>
      </c>
      <c r="AM38" s="68">
        <f t="shared" si="5"/>
        <v>8</v>
      </c>
      <c r="AO38" s="8"/>
      <c r="AP38" s="8"/>
      <c r="AQ38" s="8"/>
    </row>
    <row r="39" spans="8:43" x14ac:dyDescent="0.25">
      <c r="H39" s="10"/>
      <c r="I39" s="60"/>
      <c r="J39" s="71"/>
      <c r="K39" s="71"/>
      <c r="L39" s="60"/>
      <c r="AJ39" s="42">
        <v>41656</v>
      </c>
      <c r="AK39" s="68">
        <v>3</v>
      </c>
      <c r="AL39" s="31">
        <v>14</v>
      </c>
      <c r="AM39" s="68">
        <f t="shared" si="5"/>
        <v>8</v>
      </c>
      <c r="AO39" s="8"/>
      <c r="AP39" s="8"/>
      <c r="AQ39" s="8"/>
    </row>
    <row r="40" spans="8:43" x14ac:dyDescent="0.25">
      <c r="H40" s="10"/>
      <c r="I40" s="60"/>
      <c r="J40" s="71"/>
      <c r="K40" s="71"/>
      <c r="L40" s="60"/>
      <c r="AJ40" s="40"/>
      <c r="AK40" s="68">
        <v>4</v>
      </c>
      <c r="AL40" s="31">
        <v>13</v>
      </c>
      <c r="AM40" s="68">
        <f t="shared" si="5"/>
        <v>7</v>
      </c>
      <c r="AO40" s="8"/>
      <c r="AP40" s="8"/>
      <c r="AQ40" s="8"/>
    </row>
    <row r="41" spans="8:43" x14ac:dyDescent="0.25">
      <c r="H41" s="10"/>
      <c r="I41" s="60"/>
      <c r="J41" s="10"/>
      <c r="K41" s="10"/>
      <c r="L41" s="10"/>
      <c r="AJ41" s="42">
        <v>41657</v>
      </c>
      <c r="AK41" s="68">
        <v>5</v>
      </c>
      <c r="AL41" s="31">
        <v>12</v>
      </c>
      <c r="AM41" s="68">
        <f t="shared" si="5"/>
        <v>6</v>
      </c>
      <c r="AO41" s="8"/>
      <c r="AP41" s="8"/>
      <c r="AQ41" s="8"/>
    </row>
    <row r="42" spans="8:43" x14ac:dyDescent="0.25">
      <c r="H42" s="10"/>
      <c r="I42" s="60"/>
      <c r="J42" s="10"/>
      <c r="K42" s="10"/>
      <c r="L42" s="10"/>
      <c r="AJ42" s="40"/>
      <c r="AK42" s="68">
        <v>6</v>
      </c>
      <c r="AL42" s="31">
        <v>12</v>
      </c>
      <c r="AM42" s="68">
        <f t="shared" si="5"/>
        <v>6</v>
      </c>
      <c r="AO42" s="8"/>
      <c r="AP42" s="8"/>
      <c r="AQ42" s="8"/>
    </row>
    <row r="43" spans="8:43" x14ac:dyDescent="0.25">
      <c r="I43" s="60"/>
      <c r="J43" s="10"/>
      <c r="K43" s="10"/>
      <c r="L43" s="10"/>
      <c r="AJ43" s="42">
        <v>41658</v>
      </c>
      <c r="AK43" s="68">
        <v>7</v>
      </c>
      <c r="AL43" s="31">
        <v>12</v>
      </c>
      <c r="AM43" s="68">
        <f t="shared" si="5"/>
        <v>6</v>
      </c>
      <c r="AO43" s="8"/>
      <c r="AP43" s="8"/>
      <c r="AQ43" s="8"/>
    </row>
    <row r="44" spans="8:43" x14ac:dyDescent="0.25">
      <c r="AJ44" s="40"/>
      <c r="AK44" s="68">
        <v>8</v>
      </c>
      <c r="AL44" s="31">
        <v>13</v>
      </c>
      <c r="AM44" s="68">
        <f t="shared" si="5"/>
        <v>7</v>
      </c>
      <c r="AO44" s="8"/>
      <c r="AP44" s="8"/>
      <c r="AQ44" s="8"/>
    </row>
    <row r="45" spans="8:43" x14ac:dyDescent="0.25">
      <c r="AJ45" s="42">
        <v>41659</v>
      </c>
      <c r="AK45" s="68">
        <v>9</v>
      </c>
      <c r="AL45" s="31">
        <v>13</v>
      </c>
      <c r="AM45" s="68">
        <f t="shared" si="5"/>
        <v>7</v>
      </c>
      <c r="AO45" s="8"/>
      <c r="AP45" s="8"/>
      <c r="AQ45" s="8"/>
    </row>
    <row r="46" spans="8:43" x14ac:dyDescent="0.25">
      <c r="AJ46" s="40"/>
      <c r="AK46" s="68">
        <v>10</v>
      </c>
      <c r="AL46" s="31">
        <v>10</v>
      </c>
      <c r="AM46" s="68">
        <f t="shared" si="5"/>
        <v>4</v>
      </c>
      <c r="AO46" s="8"/>
      <c r="AP46" s="8"/>
      <c r="AQ46" s="8"/>
    </row>
    <row r="47" spans="8:43" x14ac:dyDescent="0.25">
      <c r="J47" s="7"/>
      <c r="AJ47" s="42">
        <v>41660</v>
      </c>
      <c r="AK47" s="68">
        <v>1</v>
      </c>
      <c r="AL47" s="31">
        <v>6</v>
      </c>
      <c r="AM47" s="68">
        <f t="shared" si="5"/>
        <v>1</v>
      </c>
      <c r="AO47" s="8"/>
      <c r="AP47" s="8"/>
      <c r="AQ47" s="8"/>
    </row>
    <row r="48" spans="8:43" x14ac:dyDescent="0.25">
      <c r="J48" s="7"/>
      <c r="AJ48" s="40"/>
      <c r="AK48" s="68">
        <v>2</v>
      </c>
      <c r="AL48" s="31">
        <v>12</v>
      </c>
      <c r="AM48" s="68">
        <f t="shared" si="5"/>
        <v>6</v>
      </c>
      <c r="AO48" s="8"/>
      <c r="AP48" s="8"/>
      <c r="AQ48" s="8"/>
    </row>
    <row r="49" spans="7:43" x14ac:dyDescent="0.25">
      <c r="AJ49" s="42">
        <v>41661</v>
      </c>
      <c r="AK49" s="68">
        <v>3</v>
      </c>
      <c r="AL49" s="31">
        <v>6</v>
      </c>
      <c r="AM49" s="68">
        <f t="shared" si="5"/>
        <v>1</v>
      </c>
      <c r="AO49" s="8"/>
      <c r="AP49" s="8"/>
      <c r="AQ49" s="8"/>
    </row>
    <row r="50" spans="7:43" x14ac:dyDescent="0.25">
      <c r="AJ50" s="40"/>
      <c r="AK50" s="68">
        <v>4</v>
      </c>
      <c r="AL50" s="31">
        <v>13</v>
      </c>
      <c r="AM50" s="68">
        <f t="shared" si="5"/>
        <v>7</v>
      </c>
      <c r="AO50" s="8"/>
      <c r="AP50" s="8"/>
      <c r="AQ50" s="8"/>
    </row>
    <row r="51" spans="7:43" x14ac:dyDescent="0.25">
      <c r="AJ51" s="42">
        <v>41662</v>
      </c>
      <c r="AK51" s="68">
        <v>5</v>
      </c>
      <c r="AL51" s="31">
        <v>14</v>
      </c>
      <c r="AM51" s="68">
        <f t="shared" si="5"/>
        <v>8</v>
      </c>
      <c r="AO51" s="8"/>
      <c r="AP51" s="8"/>
      <c r="AQ51" s="8"/>
    </row>
    <row r="52" spans="7:43" x14ac:dyDescent="0.25">
      <c r="AJ52" s="40"/>
      <c r="AK52" s="68">
        <v>6</v>
      </c>
      <c r="AL52" s="31">
        <v>15</v>
      </c>
      <c r="AM52" s="68">
        <f t="shared" si="5"/>
        <v>9</v>
      </c>
      <c r="AO52" s="8"/>
      <c r="AP52" s="8"/>
      <c r="AQ52" s="8"/>
    </row>
    <row r="53" spans="7:43" x14ac:dyDescent="0.25">
      <c r="AJ53" s="42">
        <v>41663</v>
      </c>
      <c r="AK53" s="68">
        <v>7</v>
      </c>
      <c r="AL53" s="31">
        <v>14</v>
      </c>
      <c r="AM53" s="68">
        <f t="shared" si="5"/>
        <v>8</v>
      </c>
      <c r="AO53" s="8"/>
      <c r="AP53" s="8"/>
      <c r="AQ53" s="8"/>
    </row>
    <row r="54" spans="7:43" x14ac:dyDescent="0.25">
      <c r="AJ54" s="40"/>
      <c r="AK54" s="68">
        <v>8</v>
      </c>
      <c r="AL54" s="31">
        <v>16</v>
      </c>
      <c r="AM54" s="68">
        <f t="shared" si="5"/>
        <v>10</v>
      </c>
      <c r="AO54" s="8"/>
      <c r="AP54" s="8"/>
      <c r="AQ54" s="8"/>
    </row>
    <row r="55" spans="7:43" x14ac:dyDescent="0.25">
      <c r="AJ55" s="42">
        <v>41664</v>
      </c>
      <c r="AK55" s="68">
        <v>9</v>
      </c>
      <c r="AL55" s="31">
        <v>13</v>
      </c>
      <c r="AM55" s="68">
        <f t="shared" si="5"/>
        <v>7</v>
      </c>
      <c r="AO55" s="8"/>
      <c r="AP55" s="8"/>
      <c r="AQ55" s="8"/>
    </row>
    <row r="56" spans="7:43" x14ac:dyDescent="0.25">
      <c r="H56" s="47"/>
      <c r="AJ56" s="40"/>
      <c r="AK56" s="68">
        <v>10</v>
      </c>
      <c r="AL56" s="31">
        <v>11</v>
      </c>
      <c r="AM56" s="68">
        <f t="shared" si="5"/>
        <v>5</v>
      </c>
      <c r="AO56" s="8"/>
      <c r="AP56" s="8"/>
      <c r="AQ56" s="8"/>
    </row>
    <row r="57" spans="7:43" x14ac:dyDescent="0.25">
      <c r="H57" s="50"/>
      <c r="AJ57" s="42">
        <v>41665</v>
      </c>
      <c r="AK57" s="68">
        <v>1</v>
      </c>
      <c r="AL57" s="31">
        <v>13</v>
      </c>
      <c r="AM57" s="68">
        <f t="shared" si="5"/>
        <v>7</v>
      </c>
      <c r="AO57" s="8"/>
      <c r="AP57" s="8"/>
      <c r="AQ57" s="8"/>
    </row>
    <row r="58" spans="7:43" x14ac:dyDescent="0.25">
      <c r="H58" s="50"/>
      <c r="I58" s="84"/>
      <c r="J58" s="10"/>
      <c r="K58" s="60"/>
      <c r="L58" s="10"/>
      <c r="AJ58" s="40"/>
      <c r="AK58" s="68">
        <v>2</v>
      </c>
      <c r="AL58" s="31">
        <v>13</v>
      </c>
      <c r="AM58" s="68">
        <f t="shared" si="5"/>
        <v>7</v>
      </c>
      <c r="AO58" s="8"/>
      <c r="AP58" s="8"/>
      <c r="AQ58" s="8"/>
    </row>
    <row r="59" spans="7:43" x14ac:dyDescent="0.25">
      <c r="H59" s="50"/>
      <c r="I59" s="66"/>
      <c r="J59" s="66"/>
      <c r="K59" s="66"/>
      <c r="L59" s="66"/>
      <c r="AJ59" s="42">
        <v>41666</v>
      </c>
      <c r="AK59" s="68">
        <v>3</v>
      </c>
      <c r="AL59" s="31">
        <v>10</v>
      </c>
      <c r="AM59" s="68">
        <f t="shared" si="5"/>
        <v>4</v>
      </c>
      <c r="AO59" s="8"/>
      <c r="AP59" s="8"/>
      <c r="AQ59" s="8"/>
    </row>
    <row r="60" spans="7:43" x14ac:dyDescent="0.25">
      <c r="H60" s="50"/>
      <c r="I60" s="60"/>
      <c r="J60" s="71"/>
      <c r="K60" s="71"/>
      <c r="L60" s="60"/>
      <c r="AJ60" s="40"/>
      <c r="AK60" s="68">
        <v>4</v>
      </c>
      <c r="AL60" s="31">
        <v>8</v>
      </c>
      <c r="AM60" s="68">
        <f t="shared" si="5"/>
        <v>2</v>
      </c>
      <c r="AO60" s="8"/>
      <c r="AP60" s="8"/>
      <c r="AQ60" s="8"/>
    </row>
    <row r="61" spans="7:43" x14ac:dyDescent="0.25">
      <c r="H61" s="50"/>
      <c r="I61" s="60"/>
      <c r="J61" s="71"/>
      <c r="K61" s="71"/>
      <c r="L61" s="60"/>
      <c r="AJ61" s="42">
        <v>41667</v>
      </c>
      <c r="AK61" s="68">
        <v>5</v>
      </c>
      <c r="AL61" s="31">
        <v>7</v>
      </c>
      <c r="AM61" s="68">
        <f t="shared" si="5"/>
        <v>1</v>
      </c>
      <c r="AO61" s="8"/>
      <c r="AP61" s="8"/>
      <c r="AQ61" s="8"/>
    </row>
    <row r="62" spans="7:43" x14ac:dyDescent="0.25">
      <c r="G62" s="44"/>
      <c r="H62" s="50"/>
      <c r="I62" s="60"/>
      <c r="J62" s="71"/>
      <c r="K62" s="71"/>
      <c r="L62" s="60"/>
      <c r="AJ62" s="40"/>
      <c r="AK62" s="68">
        <v>6</v>
      </c>
      <c r="AL62" s="31">
        <v>14</v>
      </c>
      <c r="AM62" s="68">
        <f t="shared" si="5"/>
        <v>8</v>
      </c>
      <c r="AO62" s="8"/>
      <c r="AP62" s="8"/>
      <c r="AQ62" s="8"/>
    </row>
    <row r="63" spans="7:43" x14ac:dyDescent="0.25">
      <c r="AJ63" s="42">
        <v>41668</v>
      </c>
      <c r="AK63" s="68">
        <v>7</v>
      </c>
      <c r="AL63" s="31">
        <v>10</v>
      </c>
      <c r="AM63" s="68">
        <f t="shared" si="5"/>
        <v>4</v>
      </c>
      <c r="AO63" s="8"/>
      <c r="AP63" s="8"/>
      <c r="AQ63" s="8"/>
    </row>
    <row r="64" spans="7:43" x14ac:dyDescent="0.25">
      <c r="AJ64" s="40"/>
      <c r="AK64" s="68">
        <v>8</v>
      </c>
      <c r="AL64" s="31">
        <v>9</v>
      </c>
      <c r="AM64" s="68">
        <f t="shared" si="5"/>
        <v>3</v>
      </c>
      <c r="AO64" s="8"/>
      <c r="AP64" s="8"/>
      <c r="AQ64" s="8"/>
    </row>
    <row r="65" spans="2:43" x14ac:dyDescent="0.25">
      <c r="AJ65" s="42">
        <v>41669</v>
      </c>
      <c r="AK65" s="68">
        <v>9</v>
      </c>
      <c r="AL65" s="31">
        <v>16</v>
      </c>
      <c r="AM65" s="68">
        <f t="shared" si="5"/>
        <v>10</v>
      </c>
      <c r="AO65" s="8"/>
      <c r="AP65" s="8"/>
      <c r="AQ65" s="8"/>
    </row>
    <row r="66" spans="2:43" x14ac:dyDescent="0.25">
      <c r="AJ66" s="40"/>
      <c r="AK66" s="68">
        <v>10</v>
      </c>
      <c r="AL66" s="31">
        <v>9</v>
      </c>
      <c r="AM66" s="68">
        <f t="shared" si="5"/>
        <v>3</v>
      </c>
      <c r="AO66" s="8"/>
      <c r="AP66" s="8"/>
      <c r="AQ66" s="8"/>
    </row>
    <row r="67" spans="2:43" x14ac:dyDescent="0.25">
      <c r="AJ67" s="42">
        <v>41670</v>
      </c>
      <c r="AK67" s="68">
        <v>1</v>
      </c>
      <c r="AL67" s="31">
        <v>12</v>
      </c>
      <c r="AM67" s="68">
        <f t="shared" si="5"/>
        <v>6</v>
      </c>
      <c r="AO67" s="8"/>
      <c r="AP67" s="8"/>
      <c r="AQ67" s="8"/>
    </row>
    <row r="68" spans="2:43" x14ac:dyDescent="0.25">
      <c r="AJ68" s="40"/>
      <c r="AK68" s="68">
        <v>2</v>
      </c>
      <c r="AL68" s="31">
        <v>9</v>
      </c>
      <c r="AM68" s="68">
        <f t="shared" si="5"/>
        <v>3</v>
      </c>
      <c r="AO68" s="8"/>
      <c r="AP68" s="8"/>
      <c r="AQ68" s="8"/>
    </row>
    <row r="69" spans="2:43" x14ac:dyDescent="0.25">
      <c r="AJ69" s="40"/>
      <c r="AK69" s="8"/>
      <c r="AL69" s="8"/>
      <c r="AM69" s="8"/>
      <c r="AO69" s="8"/>
      <c r="AP69" s="8"/>
      <c r="AQ69" s="8"/>
    </row>
    <row r="70" spans="2:43" x14ac:dyDescent="0.25">
      <c r="AJ70" s="40"/>
      <c r="AK70" s="8"/>
      <c r="AL70" s="8"/>
      <c r="AM70" s="8"/>
      <c r="AO70" s="8"/>
      <c r="AP70" s="8"/>
      <c r="AQ70" s="8"/>
    </row>
    <row r="71" spans="2:43" x14ac:dyDescent="0.25">
      <c r="AJ71" s="40"/>
      <c r="AK71" s="8"/>
      <c r="AL71" s="8"/>
      <c r="AM71" s="8"/>
      <c r="AO71" s="8"/>
      <c r="AP71" s="8"/>
      <c r="AQ71" s="8"/>
    </row>
    <row r="72" spans="2:43" x14ac:dyDescent="0.25">
      <c r="B72" s="8"/>
      <c r="E72" s="8"/>
      <c r="G72" s="7"/>
      <c r="AJ72" s="40"/>
      <c r="AK72" s="8"/>
      <c r="AL72" s="8"/>
      <c r="AM72" s="8"/>
      <c r="AO72" s="8"/>
      <c r="AP72" s="8"/>
      <c r="AQ72" s="8"/>
    </row>
    <row r="73" spans="2:43" x14ac:dyDescent="0.25">
      <c r="B73" s="33"/>
      <c r="D73" s="9"/>
      <c r="E73" s="32"/>
      <c r="G73" s="7"/>
      <c r="AJ73" s="40"/>
      <c r="AK73" s="8"/>
      <c r="AL73" s="8"/>
      <c r="AM73" s="8"/>
      <c r="AO73" s="8"/>
      <c r="AP73" s="8"/>
      <c r="AQ73" s="8"/>
    </row>
    <row r="74" spans="2:43" x14ac:dyDescent="0.25">
      <c r="B74" s="33"/>
      <c r="D74" s="9"/>
      <c r="E74" s="32"/>
      <c r="G74" s="7"/>
      <c r="J74" s="33"/>
      <c r="AJ74" s="40"/>
      <c r="AK74" s="8"/>
      <c r="AL74" s="8"/>
      <c r="AM74" s="8"/>
      <c r="AO74" s="8"/>
      <c r="AP74" s="8"/>
      <c r="AQ74" s="8"/>
    </row>
    <row r="75" spans="2:43" x14ac:dyDescent="0.25">
      <c r="B75" s="33"/>
      <c r="D75" s="9"/>
      <c r="E75" s="32"/>
      <c r="G75" s="7"/>
      <c r="J75" s="33"/>
      <c r="AJ75" s="40"/>
      <c r="AK75" s="8"/>
      <c r="AL75" s="8"/>
      <c r="AM75" s="8"/>
      <c r="AO75" s="8"/>
      <c r="AP75" s="8"/>
      <c r="AQ75" s="8"/>
    </row>
    <row r="76" spans="2:43" x14ac:dyDescent="0.25">
      <c r="B76" s="33"/>
      <c r="D76" s="9"/>
      <c r="E76" s="32"/>
      <c r="G76" s="7"/>
      <c r="H76" s="7"/>
      <c r="I76" s="56"/>
      <c r="K76" s="33"/>
      <c r="AJ76" s="40"/>
      <c r="AK76" s="8"/>
      <c r="AL76" s="8"/>
      <c r="AM76" s="8"/>
      <c r="AO76" s="8"/>
      <c r="AP76" s="8"/>
      <c r="AQ76" s="8"/>
    </row>
    <row r="77" spans="2:43" x14ac:dyDescent="0.25">
      <c r="G77" s="7"/>
      <c r="H77" s="7"/>
      <c r="I77" s="56"/>
      <c r="K77" s="33"/>
      <c r="AJ77" s="40"/>
      <c r="AK77" s="8"/>
      <c r="AL77" s="8"/>
      <c r="AM77" s="8"/>
      <c r="AO77" s="8"/>
      <c r="AP77" s="8"/>
      <c r="AQ77" s="8"/>
    </row>
    <row r="78" spans="2:43" x14ac:dyDescent="0.25">
      <c r="G78" s="7"/>
      <c r="I78" s="57"/>
      <c r="AJ78" s="40"/>
      <c r="AK78" s="8"/>
      <c r="AL78" s="8"/>
      <c r="AM78" s="8"/>
      <c r="AO78" s="8"/>
      <c r="AP78" s="8"/>
      <c r="AQ78" s="8"/>
    </row>
    <row r="79" spans="2:43" x14ac:dyDescent="0.25">
      <c r="AJ79" s="40"/>
      <c r="AK79" s="8"/>
      <c r="AL79" s="8"/>
      <c r="AM79" s="8"/>
      <c r="AO79" s="8"/>
      <c r="AP79" s="8"/>
      <c r="AQ79" s="8"/>
    </row>
    <row r="80" spans="2:43" x14ac:dyDescent="0.25">
      <c r="AJ80" s="40"/>
      <c r="AK80" s="8"/>
      <c r="AL80" s="8"/>
      <c r="AM80" s="8"/>
      <c r="AO80" s="8"/>
      <c r="AP80" s="8"/>
      <c r="AQ80" s="8"/>
    </row>
    <row r="81" spans="36:43" x14ac:dyDescent="0.25">
      <c r="AJ81" s="40"/>
      <c r="AK81" s="8"/>
      <c r="AL81" s="8"/>
      <c r="AM81" s="8"/>
      <c r="AO81" s="8"/>
      <c r="AP81" s="8"/>
      <c r="AQ81" s="8"/>
    </row>
    <row r="82" spans="36:43" x14ac:dyDescent="0.25">
      <c r="AJ82" s="40"/>
      <c r="AK82" s="8"/>
      <c r="AL82" s="8"/>
      <c r="AM82" s="8"/>
      <c r="AO82" s="8"/>
      <c r="AP82" s="8"/>
      <c r="AQ82" s="8"/>
    </row>
    <row r="83" spans="36:43" x14ac:dyDescent="0.25">
      <c r="AJ83" s="40"/>
      <c r="AK83" s="8"/>
      <c r="AL83" s="8"/>
      <c r="AM83" s="8"/>
      <c r="AO83" s="8"/>
      <c r="AP83" s="8"/>
      <c r="AQ83" s="8"/>
    </row>
    <row r="84" spans="36:43" x14ac:dyDescent="0.25">
      <c r="AJ84" s="40"/>
      <c r="AK84" s="8"/>
      <c r="AL84" s="8"/>
      <c r="AM84" s="8"/>
      <c r="AO84" s="8"/>
      <c r="AP84" s="8"/>
      <c r="AQ84" s="8"/>
    </row>
    <row r="85" spans="36:43" x14ac:dyDescent="0.25">
      <c r="AJ85" s="40"/>
      <c r="AK85" s="8"/>
      <c r="AL85" s="8"/>
      <c r="AM85" s="8"/>
      <c r="AO85" s="8"/>
      <c r="AP85" s="8"/>
      <c r="AQ85" s="8"/>
    </row>
    <row r="86" spans="36:43" x14ac:dyDescent="0.25">
      <c r="AJ86" s="40"/>
      <c r="AK86" s="8"/>
      <c r="AL86" s="8"/>
      <c r="AM86" s="8"/>
      <c r="AO86" s="8"/>
      <c r="AP86" s="8"/>
      <c r="AQ86" s="8"/>
    </row>
    <row r="87" spans="36:43" x14ac:dyDescent="0.25">
      <c r="AJ87" s="40"/>
      <c r="AK87" s="8"/>
      <c r="AL87" s="8"/>
      <c r="AM87" s="8"/>
      <c r="AO87" s="8"/>
      <c r="AP87" s="8"/>
      <c r="AQ87" s="8"/>
    </row>
    <row r="88" spans="36:43" x14ac:dyDescent="0.25">
      <c r="AJ88" s="40"/>
      <c r="AK88" s="8"/>
      <c r="AL88" s="8"/>
      <c r="AM88" s="8"/>
      <c r="AO88" s="8"/>
      <c r="AP88" s="8"/>
      <c r="AQ88" s="8"/>
    </row>
    <row r="89" spans="36:43" x14ac:dyDescent="0.25">
      <c r="AJ89" s="40"/>
      <c r="AK89" s="8"/>
      <c r="AL89" s="8"/>
      <c r="AM89" s="8"/>
      <c r="AO89" s="8"/>
      <c r="AP89" s="8"/>
      <c r="AQ89" s="8"/>
    </row>
    <row r="90" spans="36:43" x14ac:dyDescent="0.25">
      <c r="AJ90" s="40"/>
      <c r="AK90" s="8"/>
      <c r="AL90" s="8"/>
      <c r="AM90" s="8"/>
      <c r="AO90" s="8"/>
      <c r="AP90" s="8"/>
      <c r="AQ90" s="8"/>
    </row>
    <row r="91" spans="36:43" x14ac:dyDescent="0.25">
      <c r="AJ91" s="40"/>
      <c r="AK91" s="8"/>
      <c r="AL91" s="8"/>
      <c r="AM91" s="8"/>
      <c r="AO91" s="8"/>
      <c r="AP91" s="8"/>
      <c r="AQ91" s="8"/>
    </row>
    <row r="92" spans="36:43" x14ac:dyDescent="0.25">
      <c r="AJ92" s="40"/>
      <c r="AK92" s="8"/>
      <c r="AL92" s="8"/>
      <c r="AM92" s="8"/>
      <c r="AO92" s="8"/>
      <c r="AP92" s="8"/>
      <c r="AQ92" s="8"/>
    </row>
    <row r="93" spans="36:43" x14ac:dyDescent="0.25">
      <c r="AJ93" s="40"/>
      <c r="AK93" s="8"/>
      <c r="AL93" s="8"/>
      <c r="AM93" s="8"/>
      <c r="AO93" s="8"/>
      <c r="AP93" s="8"/>
      <c r="AQ93" s="8"/>
    </row>
    <row r="94" spans="36:43" x14ac:dyDescent="0.25">
      <c r="AJ94" s="40"/>
      <c r="AK94" s="8"/>
      <c r="AL94" s="8"/>
      <c r="AM94" s="8"/>
      <c r="AO94" s="8"/>
      <c r="AP94" s="8"/>
      <c r="AQ94" s="8"/>
    </row>
    <row r="95" spans="36:43" x14ac:dyDescent="0.25">
      <c r="AJ95" s="40"/>
      <c r="AK95" s="8"/>
      <c r="AL95" s="8"/>
      <c r="AM95" s="8"/>
      <c r="AO95" s="8"/>
      <c r="AP95" s="8"/>
      <c r="AQ95" s="8"/>
    </row>
    <row r="96" spans="36:43" x14ac:dyDescent="0.25">
      <c r="AJ96" s="40"/>
      <c r="AK96" s="8"/>
      <c r="AL96" s="8"/>
      <c r="AM96" s="8"/>
      <c r="AO96" s="8"/>
      <c r="AP96" s="8"/>
      <c r="AQ96" s="8"/>
    </row>
    <row r="97" spans="36:43" x14ac:dyDescent="0.25">
      <c r="AJ97" s="40"/>
      <c r="AK97" s="8"/>
      <c r="AL97" s="8"/>
      <c r="AM97" s="8"/>
      <c r="AO97" s="8"/>
      <c r="AP97" s="8"/>
      <c r="AQ97" s="8"/>
    </row>
    <row r="98" spans="36:43" x14ac:dyDescent="0.25">
      <c r="AJ98" s="40"/>
      <c r="AK98" s="8"/>
      <c r="AL98" s="8"/>
      <c r="AM98" s="8"/>
      <c r="AO98" s="8"/>
      <c r="AP98" s="8"/>
      <c r="AQ98" s="8"/>
    </row>
    <row r="99" spans="36:43" x14ac:dyDescent="0.25">
      <c r="AJ99" s="40"/>
      <c r="AK99" s="8"/>
      <c r="AL99" s="8"/>
      <c r="AM99" s="8"/>
      <c r="AO99" s="8"/>
      <c r="AP99" s="8"/>
      <c r="AQ99" s="8"/>
    </row>
    <row r="100" spans="36:43" x14ac:dyDescent="0.25">
      <c r="AJ100" s="40"/>
      <c r="AK100" s="8"/>
      <c r="AL100" s="8"/>
      <c r="AM100" s="8"/>
      <c r="AO100" s="8"/>
      <c r="AP100" s="8"/>
      <c r="AQ100" s="8"/>
    </row>
    <row r="101" spans="36:43" x14ac:dyDescent="0.25">
      <c r="AJ101" s="40"/>
      <c r="AK101" s="8"/>
      <c r="AL101" s="8"/>
      <c r="AM101" s="8"/>
      <c r="AO101" s="8"/>
      <c r="AP101" s="8"/>
      <c r="AQ101" s="8"/>
    </row>
    <row r="102" spans="36:43" x14ac:dyDescent="0.25">
      <c r="AJ102" s="40"/>
      <c r="AK102" s="8"/>
      <c r="AL102" s="8"/>
      <c r="AM102" s="8"/>
      <c r="AO102" s="8"/>
      <c r="AP102" s="8"/>
      <c r="AQ102" s="8"/>
    </row>
    <row r="103" spans="36:43" x14ac:dyDescent="0.25">
      <c r="AJ103" s="40"/>
      <c r="AK103" s="8"/>
      <c r="AL103" s="8"/>
      <c r="AM103" s="8"/>
      <c r="AO103" s="8"/>
      <c r="AP103" s="8"/>
      <c r="AQ103" s="8"/>
    </row>
    <row r="104" spans="36:43" x14ac:dyDescent="0.25">
      <c r="AJ104" s="40"/>
      <c r="AK104" s="8"/>
      <c r="AL104" s="8"/>
      <c r="AM104" s="8"/>
      <c r="AO104" s="8"/>
      <c r="AP104" s="8"/>
      <c r="AQ104" s="8"/>
    </row>
    <row r="105" spans="36:43" x14ac:dyDescent="0.25">
      <c r="AJ105" s="40"/>
      <c r="AK105" s="8"/>
      <c r="AL105" s="8"/>
      <c r="AM105" s="8"/>
      <c r="AO105" s="8"/>
      <c r="AP105" s="8"/>
      <c r="AQ105" s="8"/>
    </row>
    <row r="106" spans="36:43" x14ac:dyDescent="0.25">
      <c r="AJ106" s="40"/>
      <c r="AK106" s="8"/>
      <c r="AL106" s="8"/>
      <c r="AM106" s="8"/>
      <c r="AO106" s="8"/>
      <c r="AP106" s="8"/>
      <c r="AQ106" s="8"/>
    </row>
    <row r="107" spans="36:43" x14ac:dyDescent="0.25">
      <c r="AJ107" s="40"/>
      <c r="AK107" s="8"/>
      <c r="AL107" s="8"/>
      <c r="AM107" s="8"/>
      <c r="AO107" s="8"/>
      <c r="AP107" s="8"/>
      <c r="AQ107" s="8"/>
    </row>
    <row r="108" spans="36:43" x14ac:dyDescent="0.25">
      <c r="AJ108" s="40"/>
      <c r="AK108" s="8"/>
      <c r="AL108" s="8"/>
      <c r="AM108" s="8"/>
      <c r="AO108" s="8"/>
      <c r="AP108" s="8"/>
      <c r="AQ108" s="8"/>
    </row>
    <row r="109" spans="36:43" x14ac:dyDescent="0.25">
      <c r="AJ109" s="40"/>
      <c r="AK109" s="8"/>
      <c r="AL109" s="8"/>
      <c r="AM109" s="8"/>
      <c r="AO109" s="8"/>
      <c r="AP109" s="8"/>
      <c r="AQ109" s="8"/>
    </row>
    <row r="110" spans="36:43" x14ac:dyDescent="0.25">
      <c r="AJ110" s="40"/>
      <c r="AK110" s="8"/>
      <c r="AL110" s="8"/>
      <c r="AM110" s="8"/>
      <c r="AO110" s="8"/>
      <c r="AP110" s="8"/>
      <c r="AQ110" s="8"/>
    </row>
    <row r="111" spans="36:43" x14ac:dyDescent="0.25">
      <c r="AJ111" s="40"/>
      <c r="AK111" s="8"/>
      <c r="AL111" s="8"/>
      <c r="AM111" s="8"/>
      <c r="AO111" s="8"/>
      <c r="AP111" s="8"/>
      <c r="AQ111" s="8"/>
    </row>
    <row r="112" spans="36:43" x14ac:dyDescent="0.25">
      <c r="AJ112" s="40"/>
      <c r="AK112" s="8"/>
      <c r="AL112" s="8"/>
      <c r="AM112" s="8"/>
      <c r="AO112" s="8"/>
      <c r="AP112" s="8"/>
      <c r="AQ112" s="8"/>
    </row>
    <row r="113" spans="36:43" x14ac:dyDescent="0.25">
      <c r="AJ113" s="40"/>
      <c r="AK113" s="8"/>
      <c r="AL113" s="8"/>
      <c r="AM113" s="8"/>
      <c r="AO113" s="8"/>
      <c r="AP113" s="8"/>
      <c r="AQ113" s="8"/>
    </row>
    <row r="114" spans="36:43" x14ac:dyDescent="0.25">
      <c r="AJ114" s="40"/>
      <c r="AK114" s="8"/>
      <c r="AL114" s="8"/>
      <c r="AM114" s="8"/>
      <c r="AO114" s="8"/>
      <c r="AP114" s="8"/>
      <c r="AQ114" s="8"/>
    </row>
    <row r="115" spans="36:43" x14ac:dyDescent="0.25">
      <c r="AJ115" s="40"/>
      <c r="AK115" s="8"/>
      <c r="AL115" s="8"/>
      <c r="AM115" s="8"/>
      <c r="AO115" s="8"/>
      <c r="AP115" s="8"/>
      <c r="AQ115" s="8"/>
    </row>
    <row r="116" spans="36:43" x14ac:dyDescent="0.25">
      <c r="AJ116" s="40"/>
      <c r="AK116" s="8"/>
      <c r="AL116" s="8"/>
      <c r="AM116" s="8"/>
      <c r="AO116" s="8"/>
      <c r="AP116" s="8"/>
      <c r="AQ116" s="8"/>
    </row>
    <row r="150" spans="21:21" x14ac:dyDescent="0.25">
      <c r="U150"/>
    </row>
    <row r="151" spans="21:21" x14ac:dyDescent="0.25">
      <c r="U151"/>
    </row>
    <row r="152" spans="21:21" x14ac:dyDescent="0.25">
      <c r="U152"/>
    </row>
    <row r="153" spans="21:21" x14ac:dyDescent="0.25">
      <c r="U153"/>
    </row>
    <row r="154" spans="21:21" x14ac:dyDescent="0.25">
      <c r="U154"/>
    </row>
    <row r="155" spans="21:21" x14ac:dyDescent="0.25">
      <c r="U155"/>
    </row>
    <row r="156" spans="21:21" x14ac:dyDescent="0.25">
      <c r="U156"/>
    </row>
    <row r="157" spans="21:21" x14ac:dyDescent="0.25">
      <c r="U157"/>
    </row>
    <row r="158" spans="21:21" x14ac:dyDescent="0.25">
      <c r="U158"/>
    </row>
    <row r="159" spans="21:21" x14ac:dyDescent="0.25">
      <c r="U159"/>
    </row>
    <row r="160" spans="21:21" x14ac:dyDescent="0.25">
      <c r="U160"/>
    </row>
    <row r="161" spans="21:21" x14ac:dyDescent="0.25">
      <c r="U161"/>
    </row>
    <row r="162" spans="21:21" x14ac:dyDescent="0.25">
      <c r="U162"/>
    </row>
    <row r="163" spans="21:21" x14ac:dyDescent="0.25">
      <c r="U163"/>
    </row>
    <row r="164" spans="21:21" x14ac:dyDescent="0.25">
      <c r="U164"/>
    </row>
    <row r="165" spans="21:21" x14ac:dyDescent="0.25">
      <c r="U165"/>
    </row>
    <row r="166" spans="21:21" x14ac:dyDescent="0.25">
      <c r="U166"/>
    </row>
    <row r="167" spans="21:21" x14ac:dyDescent="0.25">
      <c r="U167"/>
    </row>
    <row r="168" spans="21:21" x14ac:dyDescent="0.25">
      <c r="U168"/>
    </row>
    <row r="169" spans="21:21" x14ac:dyDescent="0.25">
      <c r="U169"/>
    </row>
    <row r="170" spans="21:21" x14ac:dyDescent="0.25">
      <c r="U170"/>
    </row>
    <row r="171" spans="21:21" x14ac:dyDescent="0.25">
      <c r="U171"/>
    </row>
    <row r="172" spans="21:21" x14ac:dyDescent="0.25">
      <c r="U172"/>
    </row>
    <row r="173" spans="21:21" x14ac:dyDescent="0.25">
      <c r="U173"/>
    </row>
    <row r="174" spans="21:21" x14ac:dyDescent="0.25">
      <c r="U174"/>
    </row>
    <row r="175" spans="21:21" x14ac:dyDescent="0.25">
      <c r="U175"/>
    </row>
    <row r="176" spans="21:21" x14ac:dyDescent="0.25">
      <c r="U176"/>
    </row>
    <row r="177" spans="21:21" x14ac:dyDescent="0.25">
      <c r="U177"/>
    </row>
    <row r="178" spans="21:21" x14ac:dyDescent="0.25">
      <c r="U178"/>
    </row>
    <row r="179" spans="21:21" x14ac:dyDescent="0.25">
      <c r="U179"/>
    </row>
    <row r="180" spans="21:21" x14ac:dyDescent="0.25">
      <c r="U180"/>
    </row>
    <row r="181" spans="21:21" x14ac:dyDescent="0.25">
      <c r="U181"/>
    </row>
    <row r="182" spans="21:21" x14ac:dyDescent="0.25">
      <c r="U182"/>
    </row>
    <row r="183" spans="21:21" x14ac:dyDescent="0.25">
      <c r="U183"/>
    </row>
    <row r="184" spans="21:21" x14ac:dyDescent="0.25">
      <c r="U184"/>
    </row>
    <row r="185" spans="21:21" x14ac:dyDescent="0.25">
      <c r="U185"/>
    </row>
    <row r="186" spans="21:21" x14ac:dyDescent="0.25">
      <c r="U186"/>
    </row>
    <row r="187" spans="21:21" x14ac:dyDescent="0.25">
      <c r="U187"/>
    </row>
    <row r="188" spans="21:21" x14ac:dyDescent="0.25">
      <c r="U188"/>
    </row>
    <row r="189" spans="21:21" x14ac:dyDescent="0.25">
      <c r="U189"/>
    </row>
    <row r="190" spans="21:21" x14ac:dyDescent="0.25">
      <c r="U190"/>
    </row>
    <row r="191" spans="21:21" x14ac:dyDescent="0.25">
      <c r="U191"/>
    </row>
    <row r="192" spans="21:21" x14ac:dyDescent="0.25">
      <c r="U192"/>
    </row>
    <row r="193" spans="21:21" x14ac:dyDescent="0.25">
      <c r="U193"/>
    </row>
    <row r="194" spans="21:21" x14ac:dyDescent="0.25">
      <c r="U194"/>
    </row>
    <row r="195" spans="21:21" x14ac:dyDescent="0.25">
      <c r="U195"/>
    </row>
    <row r="196" spans="21:21" x14ac:dyDescent="0.25">
      <c r="U196"/>
    </row>
    <row r="197" spans="21:21" x14ac:dyDescent="0.25">
      <c r="U197"/>
    </row>
    <row r="198" spans="21:21" x14ac:dyDescent="0.25">
      <c r="U198"/>
    </row>
    <row r="199" spans="21:21" x14ac:dyDescent="0.25">
      <c r="U199"/>
    </row>
    <row r="200" spans="21:21" x14ac:dyDescent="0.25">
      <c r="U200"/>
    </row>
    <row r="201" spans="21:21" x14ac:dyDescent="0.25">
      <c r="U201"/>
    </row>
    <row r="202" spans="21:21" x14ac:dyDescent="0.25">
      <c r="U202"/>
    </row>
    <row r="203" spans="21:21" x14ac:dyDescent="0.25">
      <c r="U203"/>
    </row>
    <row r="204" spans="21:21" x14ac:dyDescent="0.25">
      <c r="U204"/>
    </row>
    <row r="205" spans="21:21" x14ac:dyDescent="0.25">
      <c r="U205"/>
    </row>
    <row r="206" spans="21:21" x14ac:dyDescent="0.25">
      <c r="U206"/>
    </row>
    <row r="207" spans="21:21" x14ac:dyDescent="0.25">
      <c r="U207"/>
    </row>
    <row r="208" spans="21:21" x14ac:dyDescent="0.25">
      <c r="U208"/>
    </row>
    <row r="209" spans="21:21" x14ac:dyDescent="0.25">
      <c r="U209"/>
    </row>
    <row r="210" spans="21:21" x14ac:dyDescent="0.25">
      <c r="U210"/>
    </row>
    <row r="211" spans="21:21" x14ac:dyDescent="0.25">
      <c r="U211"/>
    </row>
    <row r="212" spans="21:21" x14ac:dyDescent="0.25">
      <c r="U212"/>
    </row>
    <row r="213" spans="21:21" x14ac:dyDescent="0.25">
      <c r="U213"/>
    </row>
    <row r="214" spans="21:21" x14ac:dyDescent="0.25">
      <c r="U214"/>
    </row>
    <row r="215" spans="21:21" x14ac:dyDescent="0.25">
      <c r="U215"/>
    </row>
    <row r="216" spans="21:21" x14ac:dyDescent="0.25">
      <c r="U216"/>
    </row>
    <row r="217" spans="21:21" x14ac:dyDescent="0.25">
      <c r="U217"/>
    </row>
    <row r="218" spans="21:21" x14ac:dyDescent="0.25">
      <c r="U218"/>
    </row>
    <row r="219" spans="21:21" x14ac:dyDescent="0.25">
      <c r="U219"/>
    </row>
    <row r="220" spans="21:21" x14ac:dyDescent="0.25">
      <c r="U220"/>
    </row>
    <row r="221" spans="21:21" x14ac:dyDescent="0.25">
      <c r="U221"/>
    </row>
    <row r="222" spans="21:21" x14ac:dyDescent="0.25">
      <c r="U222"/>
    </row>
    <row r="223" spans="21:21" x14ac:dyDescent="0.25">
      <c r="U223"/>
    </row>
    <row r="224" spans="21:21" x14ac:dyDescent="0.25">
      <c r="U224"/>
    </row>
    <row r="225" spans="21:21" x14ac:dyDescent="0.25">
      <c r="U225"/>
    </row>
    <row r="226" spans="21:21" x14ac:dyDescent="0.25">
      <c r="U226"/>
    </row>
    <row r="227" spans="21:21" x14ac:dyDescent="0.25">
      <c r="U227"/>
    </row>
    <row r="228" spans="21:21" x14ac:dyDescent="0.25">
      <c r="U228"/>
    </row>
    <row r="229" spans="21:21" x14ac:dyDescent="0.25">
      <c r="U229"/>
    </row>
    <row r="230" spans="21:21" x14ac:dyDescent="0.25">
      <c r="U230"/>
    </row>
    <row r="231" spans="21:21" x14ac:dyDescent="0.25">
      <c r="U231"/>
    </row>
    <row r="232" spans="21:21" x14ac:dyDescent="0.25">
      <c r="U232"/>
    </row>
    <row r="233" spans="21:21" x14ac:dyDescent="0.25">
      <c r="U233"/>
    </row>
    <row r="234" spans="21:21" x14ac:dyDescent="0.25">
      <c r="U234"/>
    </row>
    <row r="235" spans="21:21" x14ac:dyDescent="0.25">
      <c r="U235"/>
    </row>
    <row r="236" spans="21:21" x14ac:dyDescent="0.25">
      <c r="U236"/>
    </row>
    <row r="237" spans="21:21" x14ac:dyDescent="0.25">
      <c r="U237"/>
    </row>
    <row r="238" spans="21:21" x14ac:dyDescent="0.25">
      <c r="U238"/>
    </row>
    <row r="239" spans="21:21" x14ac:dyDescent="0.25">
      <c r="U239"/>
    </row>
    <row r="240" spans="21:21" x14ac:dyDescent="0.25">
      <c r="U240"/>
    </row>
    <row r="241" spans="21:21" x14ac:dyDescent="0.25">
      <c r="U241"/>
    </row>
    <row r="242" spans="21:21" x14ac:dyDescent="0.25">
      <c r="U242"/>
    </row>
    <row r="243" spans="21:21" x14ac:dyDescent="0.25">
      <c r="U243"/>
    </row>
    <row r="244" spans="21:21" x14ac:dyDescent="0.25">
      <c r="U244"/>
    </row>
    <row r="245" spans="21:21" x14ac:dyDescent="0.25">
      <c r="U245"/>
    </row>
    <row r="246" spans="21:21" x14ac:dyDescent="0.25">
      <c r="U246"/>
    </row>
    <row r="247" spans="21:21" x14ac:dyDescent="0.25">
      <c r="U247"/>
    </row>
    <row r="248" spans="21:21" x14ac:dyDescent="0.25">
      <c r="U248"/>
    </row>
    <row r="249" spans="21:21" x14ac:dyDescent="0.25">
      <c r="U249"/>
    </row>
    <row r="250" spans="21:21" x14ac:dyDescent="0.25">
      <c r="U250"/>
    </row>
    <row r="251" spans="21:21" x14ac:dyDescent="0.25">
      <c r="U251"/>
    </row>
    <row r="252" spans="21:21" x14ac:dyDescent="0.25">
      <c r="U252"/>
    </row>
    <row r="253" spans="21:21" x14ac:dyDescent="0.25">
      <c r="U253"/>
    </row>
    <row r="254" spans="21:21" x14ac:dyDescent="0.25">
      <c r="U254"/>
    </row>
    <row r="255" spans="21:21" x14ac:dyDescent="0.25">
      <c r="U255"/>
    </row>
    <row r="256" spans="21:21" x14ac:dyDescent="0.25">
      <c r="U256"/>
    </row>
    <row r="257" spans="21:21" x14ac:dyDescent="0.25">
      <c r="U257"/>
    </row>
    <row r="258" spans="21:21" x14ac:dyDescent="0.25">
      <c r="U258"/>
    </row>
    <row r="259" spans="21:21" x14ac:dyDescent="0.25">
      <c r="U259"/>
    </row>
    <row r="260" spans="21:21" x14ac:dyDescent="0.25">
      <c r="U260"/>
    </row>
    <row r="261" spans="21:21" x14ac:dyDescent="0.25">
      <c r="U261"/>
    </row>
    <row r="262" spans="21:21" x14ac:dyDescent="0.25">
      <c r="U262"/>
    </row>
    <row r="263" spans="21:21" x14ac:dyDescent="0.25">
      <c r="U263"/>
    </row>
    <row r="264" spans="21:21" x14ac:dyDescent="0.25">
      <c r="U264"/>
    </row>
    <row r="265" spans="21:21" x14ac:dyDescent="0.25">
      <c r="U265"/>
    </row>
    <row r="266" spans="21:21" x14ac:dyDescent="0.25">
      <c r="U266"/>
    </row>
    <row r="267" spans="21:21" x14ac:dyDescent="0.25">
      <c r="U267"/>
    </row>
    <row r="268" spans="21:21" x14ac:dyDescent="0.25">
      <c r="U268"/>
    </row>
    <row r="269" spans="21:21" x14ac:dyDescent="0.25">
      <c r="U269"/>
    </row>
    <row r="270" spans="21:21" x14ac:dyDescent="0.25">
      <c r="U270"/>
    </row>
    <row r="271" spans="21:21" x14ac:dyDescent="0.25">
      <c r="U271"/>
    </row>
    <row r="272" spans="21:21" x14ac:dyDescent="0.25">
      <c r="U272"/>
    </row>
    <row r="273" spans="21:21" x14ac:dyDescent="0.25">
      <c r="U273"/>
    </row>
    <row r="274" spans="21:21" x14ac:dyDescent="0.25">
      <c r="U274"/>
    </row>
    <row r="275" spans="21:21" x14ac:dyDescent="0.25">
      <c r="U275"/>
    </row>
    <row r="276" spans="21:21" x14ac:dyDescent="0.25">
      <c r="U276"/>
    </row>
    <row r="277" spans="21:21" x14ac:dyDescent="0.25">
      <c r="U277"/>
    </row>
    <row r="278" spans="21:21" x14ac:dyDescent="0.25">
      <c r="U278"/>
    </row>
    <row r="279" spans="21:21" x14ac:dyDescent="0.25">
      <c r="U279"/>
    </row>
    <row r="280" spans="21:21" x14ac:dyDescent="0.25">
      <c r="U280"/>
    </row>
    <row r="281" spans="21:21" x14ac:dyDescent="0.25">
      <c r="U281"/>
    </row>
    <row r="282" spans="21:21" x14ac:dyDescent="0.25">
      <c r="U282"/>
    </row>
    <row r="283" spans="21:21" x14ac:dyDescent="0.25">
      <c r="U283"/>
    </row>
    <row r="284" spans="21:21" x14ac:dyDescent="0.25">
      <c r="U284"/>
    </row>
    <row r="285" spans="21:21" x14ac:dyDescent="0.25">
      <c r="U285"/>
    </row>
    <row r="286" spans="21:21" x14ac:dyDescent="0.25">
      <c r="U286"/>
    </row>
    <row r="287" spans="21:21" x14ac:dyDescent="0.25">
      <c r="U287"/>
    </row>
    <row r="288" spans="21:21" x14ac:dyDescent="0.25">
      <c r="U288"/>
    </row>
    <row r="289" spans="21:21" x14ac:dyDescent="0.25">
      <c r="U289"/>
    </row>
    <row r="290" spans="21:21" x14ac:dyDescent="0.25">
      <c r="U290"/>
    </row>
    <row r="291" spans="21:21" x14ac:dyDescent="0.25">
      <c r="U291"/>
    </row>
    <row r="292" spans="21:21" x14ac:dyDescent="0.25">
      <c r="U292"/>
    </row>
    <row r="293" spans="21:21" x14ac:dyDescent="0.25">
      <c r="U293"/>
    </row>
    <row r="294" spans="21:21" x14ac:dyDescent="0.25">
      <c r="U294"/>
    </row>
    <row r="295" spans="21:21" x14ac:dyDescent="0.25">
      <c r="U295"/>
    </row>
    <row r="296" spans="21:21" x14ac:dyDescent="0.25">
      <c r="U296"/>
    </row>
    <row r="297" spans="21:21" x14ac:dyDescent="0.25">
      <c r="U297"/>
    </row>
    <row r="298" spans="21:21" x14ac:dyDescent="0.25">
      <c r="U298"/>
    </row>
    <row r="299" spans="21:21" x14ac:dyDescent="0.25">
      <c r="U299"/>
    </row>
    <row r="300" spans="21:21" x14ac:dyDescent="0.25">
      <c r="U300"/>
    </row>
    <row r="301" spans="21:21" x14ac:dyDescent="0.25">
      <c r="U301"/>
    </row>
    <row r="302" spans="21:21" x14ac:dyDescent="0.25">
      <c r="U302"/>
    </row>
    <row r="303" spans="21:21" x14ac:dyDescent="0.25">
      <c r="U303"/>
    </row>
    <row r="304" spans="21:21" x14ac:dyDescent="0.25">
      <c r="U304"/>
    </row>
    <row r="305" spans="21:21" x14ac:dyDescent="0.25">
      <c r="U305"/>
    </row>
    <row r="306" spans="21:21" x14ac:dyDescent="0.25">
      <c r="U306"/>
    </row>
    <row r="307" spans="21:21" x14ac:dyDescent="0.25">
      <c r="U307"/>
    </row>
    <row r="308" spans="21:21" x14ac:dyDescent="0.25">
      <c r="U308"/>
    </row>
    <row r="309" spans="21:21" x14ac:dyDescent="0.25">
      <c r="U309"/>
    </row>
    <row r="310" spans="21:21" x14ac:dyDescent="0.25">
      <c r="U310"/>
    </row>
    <row r="311" spans="21:21" x14ac:dyDescent="0.25">
      <c r="U311"/>
    </row>
    <row r="312" spans="21:21" x14ac:dyDescent="0.25">
      <c r="U312"/>
    </row>
    <row r="313" spans="21:21" x14ac:dyDescent="0.25">
      <c r="U313"/>
    </row>
    <row r="314" spans="21:21" x14ac:dyDescent="0.25">
      <c r="U314"/>
    </row>
    <row r="315" spans="21:21" x14ac:dyDescent="0.25">
      <c r="U315"/>
    </row>
    <row r="316" spans="21:21" x14ac:dyDescent="0.25">
      <c r="U316"/>
    </row>
    <row r="317" spans="21:21" x14ac:dyDescent="0.25">
      <c r="U317"/>
    </row>
    <row r="318" spans="21:21" x14ac:dyDescent="0.25">
      <c r="U318"/>
    </row>
    <row r="319" spans="21:21" x14ac:dyDescent="0.25">
      <c r="U319"/>
    </row>
    <row r="320" spans="21:21" x14ac:dyDescent="0.25">
      <c r="U320"/>
    </row>
    <row r="321" spans="21:21" x14ac:dyDescent="0.25">
      <c r="U321"/>
    </row>
    <row r="322" spans="21:21" x14ac:dyDescent="0.25">
      <c r="U322"/>
    </row>
    <row r="323" spans="21:21" x14ac:dyDescent="0.25">
      <c r="U323"/>
    </row>
    <row r="324" spans="21:21" x14ac:dyDescent="0.25">
      <c r="U324"/>
    </row>
    <row r="325" spans="21:21" x14ac:dyDescent="0.25">
      <c r="U325"/>
    </row>
    <row r="326" spans="21:21" x14ac:dyDescent="0.25">
      <c r="U326"/>
    </row>
    <row r="327" spans="21:21" x14ac:dyDescent="0.25">
      <c r="U327"/>
    </row>
    <row r="328" spans="21:21" x14ac:dyDescent="0.25">
      <c r="U328"/>
    </row>
    <row r="329" spans="21:21" x14ac:dyDescent="0.25">
      <c r="U329"/>
    </row>
    <row r="330" spans="21:21" x14ac:dyDescent="0.25">
      <c r="U330"/>
    </row>
    <row r="331" spans="21:21" x14ac:dyDescent="0.25">
      <c r="U331"/>
    </row>
    <row r="332" spans="21:21" x14ac:dyDescent="0.25">
      <c r="U332"/>
    </row>
    <row r="333" spans="21:21" x14ac:dyDescent="0.25">
      <c r="U333"/>
    </row>
    <row r="334" spans="21:21" x14ac:dyDescent="0.25">
      <c r="U334"/>
    </row>
    <row r="335" spans="21:21" x14ac:dyDescent="0.25">
      <c r="U335"/>
    </row>
    <row r="336" spans="21:21" x14ac:dyDescent="0.25">
      <c r="U336"/>
    </row>
    <row r="337" spans="21:21" x14ac:dyDescent="0.25">
      <c r="U337"/>
    </row>
    <row r="338" spans="21:21" x14ac:dyDescent="0.25">
      <c r="U338"/>
    </row>
    <row r="339" spans="21:21" x14ac:dyDescent="0.25">
      <c r="U339"/>
    </row>
    <row r="340" spans="21:21" x14ac:dyDescent="0.25">
      <c r="U340"/>
    </row>
    <row r="341" spans="21:21" x14ac:dyDescent="0.25">
      <c r="U341"/>
    </row>
    <row r="342" spans="21:21" x14ac:dyDescent="0.25">
      <c r="U342"/>
    </row>
    <row r="343" spans="21:21" x14ac:dyDescent="0.25">
      <c r="U343"/>
    </row>
    <row r="344" spans="21:21" x14ac:dyDescent="0.25">
      <c r="U344"/>
    </row>
    <row r="345" spans="21:21" x14ac:dyDescent="0.25">
      <c r="U345"/>
    </row>
    <row r="346" spans="21:21" x14ac:dyDescent="0.25">
      <c r="U346"/>
    </row>
    <row r="347" spans="21:21" x14ac:dyDescent="0.25">
      <c r="U347"/>
    </row>
    <row r="348" spans="21:21" x14ac:dyDescent="0.25">
      <c r="U348"/>
    </row>
    <row r="349" spans="21:21" x14ac:dyDescent="0.25">
      <c r="U349"/>
    </row>
    <row r="350" spans="21:21" x14ac:dyDescent="0.25">
      <c r="U350"/>
    </row>
    <row r="351" spans="21:21" x14ac:dyDescent="0.25">
      <c r="U351"/>
    </row>
    <row r="352" spans="21:21" x14ac:dyDescent="0.25">
      <c r="U352"/>
    </row>
    <row r="353" spans="21:21" x14ac:dyDescent="0.25">
      <c r="U353"/>
    </row>
    <row r="354" spans="21:21" x14ac:dyDescent="0.25">
      <c r="U354"/>
    </row>
    <row r="355" spans="21:21" x14ac:dyDescent="0.25">
      <c r="U355"/>
    </row>
    <row r="356" spans="21:21" x14ac:dyDescent="0.25">
      <c r="U356"/>
    </row>
    <row r="357" spans="21:21" x14ac:dyDescent="0.25">
      <c r="U357"/>
    </row>
    <row r="358" spans="21:21" x14ac:dyDescent="0.25">
      <c r="U358"/>
    </row>
    <row r="359" spans="21:21" x14ac:dyDescent="0.25">
      <c r="U359"/>
    </row>
    <row r="360" spans="21:21" x14ac:dyDescent="0.25">
      <c r="U360"/>
    </row>
    <row r="361" spans="21:21" x14ac:dyDescent="0.25">
      <c r="U361"/>
    </row>
    <row r="362" spans="21:21" x14ac:dyDescent="0.25">
      <c r="U362"/>
    </row>
    <row r="363" spans="21:21" x14ac:dyDescent="0.25">
      <c r="U363"/>
    </row>
    <row r="364" spans="21:21" x14ac:dyDescent="0.25">
      <c r="U364"/>
    </row>
    <row r="365" spans="21:21" x14ac:dyDescent="0.25">
      <c r="U365"/>
    </row>
    <row r="366" spans="21:21" x14ac:dyDescent="0.25">
      <c r="U366"/>
    </row>
    <row r="367" spans="21:21" x14ac:dyDescent="0.25">
      <c r="U367"/>
    </row>
    <row r="368" spans="21:21" x14ac:dyDescent="0.25">
      <c r="U368"/>
    </row>
    <row r="369" spans="21:21" x14ac:dyDescent="0.25">
      <c r="U369"/>
    </row>
    <row r="370" spans="21:21" x14ac:dyDescent="0.25">
      <c r="U370"/>
    </row>
    <row r="371" spans="21:21" x14ac:dyDescent="0.25">
      <c r="U371"/>
    </row>
    <row r="372" spans="21:21" x14ac:dyDescent="0.25">
      <c r="U372"/>
    </row>
    <row r="373" spans="21:21" x14ac:dyDescent="0.25">
      <c r="U373"/>
    </row>
    <row r="374" spans="21:21" x14ac:dyDescent="0.25">
      <c r="U374"/>
    </row>
    <row r="375" spans="21:21" x14ac:dyDescent="0.25">
      <c r="U375"/>
    </row>
    <row r="376" spans="21:21" x14ac:dyDescent="0.25">
      <c r="U376"/>
    </row>
    <row r="377" spans="21:21" x14ac:dyDescent="0.25">
      <c r="U377"/>
    </row>
    <row r="378" spans="21:21" x14ac:dyDescent="0.25">
      <c r="U378"/>
    </row>
    <row r="379" spans="21:21" x14ac:dyDescent="0.25">
      <c r="U379"/>
    </row>
    <row r="380" spans="21:21" x14ac:dyDescent="0.25">
      <c r="U380"/>
    </row>
    <row r="381" spans="21:21" x14ac:dyDescent="0.25">
      <c r="U381"/>
    </row>
    <row r="382" spans="21:21" x14ac:dyDescent="0.25">
      <c r="U382"/>
    </row>
    <row r="383" spans="21:21" x14ac:dyDescent="0.25">
      <c r="U383"/>
    </row>
    <row r="384" spans="21:21" x14ac:dyDescent="0.25">
      <c r="U384"/>
    </row>
    <row r="385" spans="21:21" x14ac:dyDescent="0.25">
      <c r="U385"/>
    </row>
  </sheetData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488"/>
  <sheetViews>
    <sheetView showGridLines="0" workbookViewId="0"/>
  </sheetViews>
  <sheetFormatPr defaultRowHeight="15" x14ac:dyDescent="0.25"/>
  <cols>
    <col min="1" max="1" width="2.42578125" style="7" customWidth="1"/>
    <col min="2" max="2" width="10.7109375" style="8" bestFit="1" customWidth="1"/>
    <col min="3" max="3" width="20" style="8" bestFit="1" customWidth="1"/>
    <col min="4" max="4" width="11.7109375" style="8" bestFit="1" customWidth="1"/>
    <col min="5" max="5" width="6" style="8" bestFit="1" customWidth="1"/>
    <col min="6" max="6" width="16.5703125" style="8" bestFit="1" customWidth="1"/>
    <col min="7" max="7" width="10.5703125" style="8" bestFit="1" customWidth="1"/>
    <col min="8" max="8" width="17.85546875" style="8" bestFit="1" customWidth="1"/>
    <col min="9" max="9" width="9.28515625" style="8" bestFit="1" customWidth="1"/>
    <col min="10" max="10" width="8.5703125" style="8" bestFit="1" customWidth="1"/>
  </cols>
  <sheetData>
    <row r="1" spans="2:11" x14ac:dyDescent="0.25">
      <c r="B1" s="1" t="s">
        <v>99</v>
      </c>
    </row>
    <row r="2" spans="2:11" x14ac:dyDescent="0.25">
      <c r="B2" s="26" t="s">
        <v>13</v>
      </c>
      <c r="C2" s="26" t="s">
        <v>20</v>
      </c>
      <c r="D2" s="26" t="s">
        <v>35</v>
      </c>
      <c r="E2" s="26" t="s">
        <v>14</v>
      </c>
      <c r="F2" s="26" t="s">
        <v>1</v>
      </c>
      <c r="G2" s="26" t="s">
        <v>36</v>
      </c>
      <c r="H2" s="26" t="s">
        <v>37</v>
      </c>
      <c r="I2" s="26" t="s">
        <v>38</v>
      </c>
      <c r="J2" s="26" t="s">
        <v>39</v>
      </c>
      <c r="K2" s="69" t="s">
        <v>79</v>
      </c>
    </row>
    <row r="3" spans="2:11" x14ac:dyDescent="0.25">
      <c r="B3" s="2">
        <v>41644</v>
      </c>
      <c r="C3" s="8" t="s">
        <v>45</v>
      </c>
      <c r="D3" s="8">
        <v>2</v>
      </c>
      <c r="E3" s="8">
        <v>1</v>
      </c>
      <c r="F3" s="8" t="s">
        <v>9</v>
      </c>
      <c r="G3" s="8" t="s">
        <v>9</v>
      </c>
      <c r="H3" s="8">
        <v>0</v>
      </c>
      <c r="I3" s="8">
        <v>11</v>
      </c>
      <c r="J3" s="8">
        <v>0</v>
      </c>
      <c r="K3" s="68">
        <f>DAY(B3)</f>
        <v>5</v>
      </c>
    </row>
    <row r="4" spans="2:11" x14ac:dyDescent="0.25">
      <c r="B4" s="2">
        <v>41661</v>
      </c>
      <c r="C4" s="8" t="s">
        <v>41</v>
      </c>
      <c r="D4" s="8">
        <v>8</v>
      </c>
      <c r="E4" s="8">
        <v>2</v>
      </c>
      <c r="F4" s="8" t="s">
        <v>41</v>
      </c>
      <c r="G4" s="8" t="s">
        <v>44</v>
      </c>
      <c r="H4" s="8">
        <v>120</v>
      </c>
      <c r="I4" s="8">
        <v>0</v>
      </c>
      <c r="J4" s="8">
        <v>0</v>
      </c>
      <c r="K4" s="68">
        <f t="shared" ref="K4:K67" si="0">DAY(B4)</f>
        <v>22</v>
      </c>
    </row>
    <row r="5" spans="2:11" x14ac:dyDescent="0.25">
      <c r="B5" s="2">
        <v>41656</v>
      </c>
      <c r="C5" s="8" t="s">
        <v>41</v>
      </c>
      <c r="D5" s="8">
        <v>9</v>
      </c>
      <c r="E5" s="8">
        <v>2</v>
      </c>
      <c r="F5" s="8" t="s">
        <v>41</v>
      </c>
      <c r="G5" s="8" t="s">
        <v>44</v>
      </c>
      <c r="H5" s="8">
        <v>120</v>
      </c>
      <c r="I5" s="8">
        <v>0</v>
      </c>
      <c r="J5" s="8">
        <v>0</v>
      </c>
      <c r="K5" s="68">
        <f t="shared" si="0"/>
        <v>17</v>
      </c>
    </row>
    <row r="6" spans="2:11" x14ac:dyDescent="0.25">
      <c r="B6" s="2">
        <v>41657</v>
      </c>
      <c r="C6" s="8" t="s">
        <v>41</v>
      </c>
      <c r="D6" s="8">
        <v>9</v>
      </c>
      <c r="E6" s="8">
        <v>2</v>
      </c>
      <c r="F6" s="8" t="s">
        <v>41</v>
      </c>
      <c r="G6" s="8" t="s">
        <v>44</v>
      </c>
      <c r="H6" s="8">
        <v>120</v>
      </c>
      <c r="I6" s="8">
        <v>0</v>
      </c>
      <c r="J6" s="8">
        <v>0</v>
      </c>
      <c r="K6" s="68">
        <f t="shared" si="0"/>
        <v>18</v>
      </c>
    </row>
    <row r="7" spans="2:11" x14ac:dyDescent="0.25">
      <c r="B7" s="2">
        <v>41666</v>
      </c>
      <c r="C7" s="8" t="s">
        <v>45</v>
      </c>
      <c r="D7" s="8">
        <v>9</v>
      </c>
      <c r="E7" s="8">
        <v>2</v>
      </c>
      <c r="F7" s="8" t="s">
        <v>9</v>
      </c>
      <c r="G7" s="8" t="s">
        <v>9</v>
      </c>
      <c r="H7" s="8">
        <v>0</v>
      </c>
      <c r="I7" s="8">
        <v>20</v>
      </c>
      <c r="J7" s="8">
        <v>2</v>
      </c>
      <c r="K7" s="68">
        <f t="shared" si="0"/>
        <v>27</v>
      </c>
    </row>
    <row r="8" spans="2:11" x14ac:dyDescent="0.25">
      <c r="B8" s="2">
        <v>41640</v>
      </c>
      <c r="C8" s="8" t="s">
        <v>41</v>
      </c>
      <c r="D8" s="8">
        <v>4</v>
      </c>
      <c r="E8" s="8">
        <v>3</v>
      </c>
      <c r="F8" s="8" t="s">
        <v>41</v>
      </c>
      <c r="G8" s="8" t="s">
        <v>42</v>
      </c>
      <c r="H8" s="8">
        <v>240</v>
      </c>
      <c r="I8" s="8">
        <v>0</v>
      </c>
      <c r="J8" s="8">
        <v>0</v>
      </c>
      <c r="K8" s="68">
        <f t="shared" si="0"/>
        <v>1</v>
      </c>
    </row>
    <row r="9" spans="2:11" x14ac:dyDescent="0.25">
      <c r="B9" s="2">
        <v>41664</v>
      </c>
      <c r="C9" s="8" t="s">
        <v>41</v>
      </c>
      <c r="D9" s="8">
        <v>5</v>
      </c>
      <c r="E9" s="8">
        <v>3</v>
      </c>
      <c r="F9" s="8" t="s">
        <v>41</v>
      </c>
      <c r="G9" s="8" t="s">
        <v>42</v>
      </c>
      <c r="H9" s="8">
        <v>240</v>
      </c>
      <c r="I9" s="8">
        <v>0</v>
      </c>
      <c r="J9" s="8">
        <v>0</v>
      </c>
      <c r="K9" s="68">
        <f t="shared" si="0"/>
        <v>25</v>
      </c>
    </row>
    <row r="10" spans="2:11" x14ac:dyDescent="0.25">
      <c r="B10" s="2">
        <v>41655</v>
      </c>
      <c r="C10" s="8" t="s">
        <v>41</v>
      </c>
      <c r="D10" s="8">
        <v>6</v>
      </c>
      <c r="E10" s="8">
        <v>3</v>
      </c>
      <c r="F10" s="8" t="s">
        <v>41</v>
      </c>
      <c r="G10" s="8" t="s">
        <v>44</v>
      </c>
      <c r="H10" s="8">
        <v>180</v>
      </c>
      <c r="I10" s="8">
        <v>0</v>
      </c>
      <c r="J10" s="8">
        <v>0</v>
      </c>
      <c r="K10" s="68">
        <f t="shared" si="0"/>
        <v>16</v>
      </c>
    </row>
    <row r="11" spans="2:11" x14ac:dyDescent="0.25">
      <c r="B11" s="2">
        <v>41651</v>
      </c>
      <c r="C11" s="8" t="s">
        <v>41</v>
      </c>
      <c r="D11" s="8">
        <v>8</v>
      </c>
      <c r="E11" s="8">
        <v>3</v>
      </c>
      <c r="F11" s="8" t="s">
        <v>41</v>
      </c>
      <c r="G11" s="8" t="s">
        <v>42</v>
      </c>
      <c r="H11" s="8">
        <v>240</v>
      </c>
      <c r="I11" s="8">
        <v>0</v>
      </c>
      <c r="J11" s="8">
        <v>0</v>
      </c>
      <c r="K11" s="68">
        <f t="shared" si="0"/>
        <v>12</v>
      </c>
    </row>
    <row r="12" spans="2:11" x14ac:dyDescent="0.25">
      <c r="B12" s="2">
        <v>41656</v>
      </c>
      <c r="C12" s="8" t="s">
        <v>41</v>
      </c>
      <c r="D12" s="8">
        <v>8</v>
      </c>
      <c r="E12" s="8">
        <v>4</v>
      </c>
      <c r="F12" s="8" t="s">
        <v>41</v>
      </c>
      <c r="G12" s="8" t="s">
        <v>42</v>
      </c>
      <c r="H12" s="8">
        <v>320</v>
      </c>
      <c r="I12" s="8">
        <v>0</v>
      </c>
      <c r="J12" s="8">
        <v>0</v>
      </c>
      <c r="K12" s="68">
        <f t="shared" si="0"/>
        <v>17</v>
      </c>
    </row>
    <row r="13" spans="2:11" x14ac:dyDescent="0.25">
      <c r="B13" s="2">
        <v>41657</v>
      </c>
      <c r="C13" s="8" t="s">
        <v>45</v>
      </c>
      <c r="D13" s="8">
        <v>2</v>
      </c>
      <c r="E13" s="8">
        <v>4</v>
      </c>
      <c r="F13" s="8" t="s">
        <v>9</v>
      </c>
      <c r="G13" s="8" t="s">
        <v>9</v>
      </c>
      <c r="H13" s="8">
        <v>0</v>
      </c>
      <c r="I13" s="8">
        <v>32</v>
      </c>
      <c r="J13" s="8">
        <v>2</v>
      </c>
      <c r="K13" s="68">
        <f t="shared" si="0"/>
        <v>18</v>
      </c>
    </row>
    <row r="14" spans="2:11" x14ac:dyDescent="0.25">
      <c r="B14" s="2">
        <v>41641</v>
      </c>
      <c r="C14" s="8" t="s">
        <v>45</v>
      </c>
      <c r="D14" s="8">
        <v>7</v>
      </c>
      <c r="E14" s="8">
        <v>4</v>
      </c>
      <c r="F14" s="8" t="s">
        <v>9</v>
      </c>
      <c r="G14" s="8" t="s">
        <v>9</v>
      </c>
      <c r="H14" s="8">
        <v>0</v>
      </c>
      <c r="I14" s="8">
        <v>40</v>
      </c>
      <c r="J14" s="8">
        <v>1</v>
      </c>
      <c r="K14" s="68">
        <f t="shared" si="0"/>
        <v>2</v>
      </c>
    </row>
    <row r="15" spans="2:11" x14ac:dyDescent="0.25">
      <c r="B15" s="2">
        <v>41651</v>
      </c>
      <c r="C15" s="8" t="s">
        <v>45</v>
      </c>
      <c r="D15" s="8">
        <v>10</v>
      </c>
      <c r="E15" s="8">
        <v>4</v>
      </c>
      <c r="F15" s="8" t="s">
        <v>9</v>
      </c>
      <c r="G15" s="8" t="s">
        <v>9</v>
      </c>
      <c r="H15" s="8">
        <v>0</v>
      </c>
      <c r="I15" s="8">
        <v>40</v>
      </c>
      <c r="J15" s="8">
        <v>0</v>
      </c>
      <c r="K15" s="68">
        <f t="shared" si="0"/>
        <v>12</v>
      </c>
    </row>
    <row r="16" spans="2:11" x14ac:dyDescent="0.25">
      <c r="B16" s="2">
        <v>41644</v>
      </c>
      <c r="C16" s="8" t="s">
        <v>41</v>
      </c>
      <c r="D16" s="8">
        <v>1</v>
      </c>
      <c r="E16" s="8">
        <v>5</v>
      </c>
      <c r="F16" s="8" t="s">
        <v>41</v>
      </c>
      <c r="G16" s="8" t="s">
        <v>42</v>
      </c>
      <c r="H16" s="8">
        <v>400</v>
      </c>
      <c r="I16" s="8">
        <v>0</v>
      </c>
      <c r="J16" s="8">
        <v>0</v>
      </c>
      <c r="K16" s="68">
        <f t="shared" si="0"/>
        <v>5</v>
      </c>
    </row>
    <row r="17" spans="2:11" x14ac:dyDescent="0.25">
      <c r="B17" s="2">
        <v>41653</v>
      </c>
      <c r="C17" s="8" t="s">
        <v>41</v>
      </c>
      <c r="D17" s="8">
        <v>1</v>
      </c>
      <c r="E17" s="8">
        <v>5</v>
      </c>
      <c r="F17" s="8" t="s">
        <v>41</v>
      </c>
      <c r="G17" s="8" t="s">
        <v>42</v>
      </c>
      <c r="H17" s="8">
        <v>400</v>
      </c>
      <c r="I17" s="8">
        <v>0</v>
      </c>
      <c r="J17" s="8">
        <v>0</v>
      </c>
      <c r="K17" s="68">
        <f t="shared" si="0"/>
        <v>14</v>
      </c>
    </row>
    <row r="18" spans="2:11" x14ac:dyDescent="0.25">
      <c r="B18" s="2">
        <v>41669</v>
      </c>
      <c r="C18" s="8" t="s">
        <v>41</v>
      </c>
      <c r="D18" s="8">
        <v>2</v>
      </c>
      <c r="E18" s="8">
        <v>5</v>
      </c>
      <c r="F18" s="8" t="s">
        <v>41</v>
      </c>
      <c r="G18" s="8" t="s">
        <v>42</v>
      </c>
      <c r="H18" s="8">
        <v>400</v>
      </c>
      <c r="I18" s="8">
        <v>0</v>
      </c>
      <c r="J18" s="8">
        <v>0</v>
      </c>
      <c r="K18" s="68">
        <f t="shared" si="0"/>
        <v>30</v>
      </c>
    </row>
    <row r="19" spans="2:11" x14ac:dyDescent="0.25">
      <c r="B19" s="2">
        <v>41647</v>
      </c>
      <c r="C19" s="8" t="s">
        <v>41</v>
      </c>
      <c r="D19" s="8">
        <v>4</v>
      </c>
      <c r="E19" s="8">
        <v>5</v>
      </c>
      <c r="F19" s="8" t="s">
        <v>41</v>
      </c>
      <c r="G19" s="8" t="s">
        <v>42</v>
      </c>
      <c r="H19" s="8">
        <v>400</v>
      </c>
      <c r="I19" s="8">
        <v>0</v>
      </c>
      <c r="J19" s="8">
        <v>0</v>
      </c>
      <c r="K19" s="68">
        <f t="shared" si="0"/>
        <v>8</v>
      </c>
    </row>
    <row r="20" spans="2:11" x14ac:dyDescent="0.25">
      <c r="B20" s="2">
        <v>41658</v>
      </c>
      <c r="C20" s="8" t="s">
        <v>41</v>
      </c>
      <c r="D20" s="8">
        <v>4</v>
      </c>
      <c r="E20" s="8">
        <v>5</v>
      </c>
      <c r="F20" s="8" t="s">
        <v>41</v>
      </c>
      <c r="G20" s="8" t="s">
        <v>42</v>
      </c>
      <c r="H20" s="8">
        <v>400</v>
      </c>
      <c r="I20" s="8">
        <v>0</v>
      </c>
      <c r="J20" s="8">
        <v>0</v>
      </c>
      <c r="K20" s="68">
        <f t="shared" si="0"/>
        <v>19</v>
      </c>
    </row>
    <row r="21" spans="2:11" x14ac:dyDescent="0.25">
      <c r="B21" s="2">
        <v>41664</v>
      </c>
      <c r="C21" s="8" t="s">
        <v>41</v>
      </c>
      <c r="D21" s="8">
        <v>4</v>
      </c>
      <c r="E21" s="8">
        <v>5</v>
      </c>
      <c r="F21" s="8" t="s">
        <v>41</v>
      </c>
      <c r="G21" s="8" t="s">
        <v>42</v>
      </c>
      <c r="H21" s="8">
        <v>400</v>
      </c>
      <c r="I21" s="8">
        <v>0</v>
      </c>
      <c r="J21" s="8">
        <v>0</v>
      </c>
      <c r="K21" s="68">
        <f t="shared" si="0"/>
        <v>25</v>
      </c>
    </row>
    <row r="22" spans="2:11" x14ac:dyDescent="0.25">
      <c r="B22" s="2">
        <v>41665</v>
      </c>
      <c r="C22" s="8" t="s">
        <v>41</v>
      </c>
      <c r="D22" s="8">
        <v>5</v>
      </c>
      <c r="E22" s="8">
        <v>5</v>
      </c>
      <c r="F22" s="8" t="s">
        <v>41</v>
      </c>
      <c r="G22" s="8" t="s">
        <v>42</v>
      </c>
      <c r="H22" s="8">
        <v>400</v>
      </c>
      <c r="I22" s="8">
        <v>0</v>
      </c>
      <c r="J22" s="8">
        <v>0</v>
      </c>
      <c r="K22" s="68">
        <f t="shared" si="0"/>
        <v>26</v>
      </c>
    </row>
    <row r="23" spans="2:11" x14ac:dyDescent="0.25">
      <c r="B23" s="2">
        <v>41661</v>
      </c>
      <c r="C23" s="8" t="s">
        <v>41</v>
      </c>
      <c r="D23" s="8">
        <v>7</v>
      </c>
      <c r="E23" s="8">
        <v>5</v>
      </c>
      <c r="F23" s="8" t="s">
        <v>41</v>
      </c>
      <c r="G23" s="8" t="s">
        <v>42</v>
      </c>
      <c r="H23" s="8">
        <v>400</v>
      </c>
      <c r="I23" s="8">
        <v>0</v>
      </c>
      <c r="J23" s="8">
        <v>0</v>
      </c>
      <c r="K23" s="68">
        <f t="shared" si="0"/>
        <v>22</v>
      </c>
    </row>
    <row r="24" spans="2:11" x14ac:dyDescent="0.25">
      <c r="B24" s="2">
        <v>41644</v>
      </c>
      <c r="C24" s="8" t="s">
        <v>41</v>
      </c>
      <c r="D24" s="8">
        <v>9</v>
      </c>
      <c r="E24" s="8">
        <v>5</v>
      </c>
      <c r="F24" s="8" t="s">
        <v>41</v>
      </c>
      <c r="G24" s="8" t="s">
        <v>44</v>
      </c>
      <c r="H24" s="8">
        <v>300</v>
      </c>
      <c r="I24" s="8">
        <v>0</v>
      </c>
      <c r="J24" s="8">
        <v>0</v>
      </c>
      <c r="K24" s="68">
        <f t="shared" si="0"/>
        <v>5</v>
      </c>
    </row>
    <row r="25" spans="2:11" x14ac:dyDescent="0.25">
      <c r="B25" s="2">
        <v>41661</v>
      </c>
      <c r="C25" s="8" t="s">
        <v>41</v>
      </c>
      <c r="D25" s="8">
        <v>10</v>
      </c>
      <c r="E25" s="8">
        <v>5</v>
      </c>
      <c r="F25" s="8" t="s">
        <v>41</v>
      </c>
      <c r="G25" s="8" t="s">
        <v>43</v>
      </c>
      <c r="H25" s="8">
        <v>600</v>
      </c>
      <c r="I25" s="8">
        <v>0</v>
      </c>
      <c r="J25" s="8">
        <v>0</v>
      </c>
      <c r="K25" s="68">
        <f t="shared" si="0"/>
        <v>22</v>
      </c>
    </row>
    <row r="26" spans="2:11" x14ac:dyDescent="0.25">
      <c r="B26" s="2">
        <v>41670</v>
      </c>
      <c r="C26" s="8" t="s">
        <v>41</v>
      </c>
      <c r="D26" s="8">
        <v>10</v>
      </c>
      <c r="E26" s="8">
        <v>5</v>
      </c>
      <c r="F26" s="8" t="s">
        <v>41</v>
      </c>
      <c r="G26" s="8" t="s">
        <v>43</v>
      </c>
      <c r="H26" s="8">
        <v>600</v>
      </c>
      <c r="I26" s="8">
        <v>0</v>
      </c>
      <c r="J26" s="8">
        <v>0</v>
      </c>
      <c r="K26" s="68">
        <f t="shared" si="0"/>
        <v>31</v>
      </c>
    </row>
    <row r="27" spans="2:11" x14ac:dyDescent="0.25">
      <c r="B27" s="2">
        <v>41660</v>
      </c>
      <c r="C27" s="8" t="s">
        <v>2</v>
      </c>
      <c r="D27" s="8">
        <v>1</v>
      </c>
      <c r="E27" s="8">
        <v>6</v>
      </c>
      <c r="F27" s="8" t="s">
        <v>2</v>
      </c>
      <c r="G27" s="8" t="s">
        <v>2</v>
      </c>
      <c r="H27" s="8">
        <v>300</v>
      </c>
      <c r="I27" s="8">
        <v>0</v>
      </c>
      <c r="J27" s="8">
        <v>0</v>
      </c>
      <c r="K27" s="68">
        <f t="shared" si="0"/>
        <v>21</v>
      </c>
    </row>
    <row r="28" spans="2:11" x14ac:dyDescent="0.25">
      <c r="B28" s="2">
        <v>41661</v>
      </c>
      <c r="C28" s="8" t="s">
        <v>2</v>
      </c>
      <c r="D28" s="8">
        <v>3</v>
      </c>
      <c r="E28" s="8">
        <v>6</v>
      </c>
      <c r="F28" s="8" t="s">
        <v>2</v>
      </c>
      <c r="G28" s="8" t="s">
        <v>2</v>
      </c>
      <c r="H28" s="8">
        <v>300</v>
      </c>
      <c r="I28" s="8">
        <v>0</v>
      </c>
      <c r="J28" s="8">
        <v>0</v>
      </c>
      <c r="K28" s="68">
        <f t="shared" si="0"/>
        <v>22</v>
      </c>
    </row>
    <row r="29" spans="2:11" x14ac:dyDescent="0.25">
      <c r="B29" s="2">
        <v>41662</v>
      </c>
      <c r="C29" s="8" t="s">
        <v>41</v>
      </c>
      <c r="D29" s="8">
        <v>4</v>
      </c>
      <c r="E29" s="8">
        <v>6</v>
      </c>
      <c r="F29" s="8" t="s">
        <v>41</v>
      </c>
      <c r="G29" s="8" t="s">
        <v>42</v>
      </c>
      <c r="H29" s="8">
        <v>480</v>
      </c>
      <c r="I29" s="8">
        <v>0</v>
      </c>
      <c r="J29" s="8">
        <v>0</v>
      </c>
      <c r="K29" s="68">
        <f t="shared" si="0"/>
        <v>23</v>
      </c>
    </row>
    <row r="30" spans="2:11" x14ac:dyDescent="0.25">
      <c r="B30" s="2">
        <v>41669</v>
      </c>
      <c r="C30" s="8" t="s">
        <v>41</v>
      </c>
      <c r="D30" s="8">
        <v>4</v>
      </c>
      <c r="E30" s="8">
        <v>6</v>
      </c>
      <c r="F30" s="8" t="s">
        <v>41</v>
      </c>
      <c r="G30" s="8" t="s">
        <v>42</v>
      </c>
      <c r="H30" s="8">
        <v>480</v>
      </c>
      <c r="I30" s="8">
        <v>0</v>
      </c>
      <c r="J30" s="8">
        <v>0</v>
      </c>
      <c r="K30" s="68">
        <f t="shared" si="0"/>
        <v>30</v>
      </c>
    </row>
    <row r="31" spans="2:11" x14ac:dyDescent="0.25">
      <c r="B31" s="2">
        <v>41645</v>
      </c>
      <c r="C31" s="8" t="s">
        <v>41</v>
      </c>
      <c r="D31" s="8">
        <v>7</v>
      </c>
      <c r="E31" s="8">
        <v>6</v>
      </c>
      <c r="F31" s="8" t="s">
        <v>41</v>
      </c>
      <c r="G31" s="8" t="s">
        <v>42</v>
      </c>
      <c r="H31" s="8">
        <v>480</v>
      </c>
      <c r="I31" s="8">
        <v>0</v>
      </c>
      <c r="J31" s="8">
        <v>0</v>
      </c>
      <c r="K31" s="68">
        <f t="shared" si="0"/>
        <v>6</v>
      </c>
    </row>
    <row r="32" spans="2:11" x14ac:dyDescent="0.25">
      <c r="B32" s="2">
        <v>41655</v>
      </c>
      <c r="C32" s="8" t="s">
        <v>41</v>
      </c>
      <c r="D32" s="8">
        <v>7</v>
      </c>
      <c r="E32" s="8">
        <v>6</v>
      </c>
      <c r="F32" s="8" t="s">
        <v>41</v>
      </c>
      <c r="G32" s="8" t="s">
        <v>44</v>
      </c>
      <c r="H32" s="8">
        <v>360</v>
      </c>
      <c r="I32" s="8">
        <v>0</v>
      </c>
      <c r="J32" s="8">
        <v>0</v>
      </c>
      <c r="K32" s="68">
        <f t="shared" si="0"/>
        <v>16</v>
      </c>
    </row>
    <row r="33" spans="2:11" x14ac:dyDescent="0.25">
      <c r="B33" s="2">
        <v>41663</v>
      </c>
      <c r="C33" s="8" t="s">
        <v>41</v>
      </c>
      <c r="D33" s="8">
        <v>9</v>
      </c>
      <c r="E33" s="8">
        <v>6</v>
      </c>
      <c r="F33" s="8" t="s">
        <v>41</v>
      </c>
      <c r="G33" s="8" t="s">
        <v>42</v>
      </c>
      <c r="H33" s="8">
        <v>480</v>
      </c>
      <c r="I33" s="8">
        <v>0</v>
      </c>
      <c r="J33" s="8">
        <v>0</v>
      </c>
      <c r="K33" s="68">
        <f t="shared" si="0"/>
        <v>24</v>
      </c>
    </row>
    <row r="34" spans="2:11" x14ac:dyDescent="0.25">
      <c r="B34" s="2">
        <v>41642</v>
      </c>
      <c r="C34" s="8" t="s">
        <v>41</v>
      </c>
      <c r="D34" s="8">
        <v>10</v>
      </c>
      <c r="E34" s="8">
        <v>6</v>
      </c>
      <c r="F34" s="8" t="s">
        <v>41</v>
      </c>
      <c r="G34" s="8" t="s">
        <v>42</v>
      </c>
      <c r="H34" s="8">
        <v>480</v>
      </c>
      <c r="I34" s="8">
        <v>0</v>
      </c>
      <c r="J34" s="8">
        <v>0</v>
      </c>
      <c r="K34" s="68">
        <f t="shared" si="0"/>
        <v>3</v>
      </c>
    </row>
    <row r="35" spans="2:11" x14ac:dyDescent="0.25">
      <c r="B35" s="2">
        <v>41645</v>
      </c>
      <c r="C35" s="8" t="s">
        <v>2</v>
      </c>
      <c r="D35" s="8">
        <v>2</v>
      </c>
      <c r="E35" s="8">
        <v>7</v>
      </c>
      <c r="F35" s="8" t="s">
        <v>2</v>
      </c>
      <c r="G35" s="8" t="s">
        <v>2</v>
      </c>
      <c r="H35" s="8">
        <v>350</v>
      </c>
      <c r="I35" s="8">
        <v>0</v>
      </c>
      <c r="J35" s="8">
        <v>0</v>
      </c>
      <c r="K35" s="68">
        <f t="shared" si="0"/>
        <v>6</v>
      </c>
    </row>
    <row r="36" spans="2:11" x14ac:dyDescent="0.25">
      <c r="B36" s="2">
        <v>41651</v>
      </c>
      <c r="C36" s="8" t="s">
        <v>2</v>
      </c>
      <c r="D36" s="8">
        <v>4</v>
      </c>
      <c r="E36" s="8">
        <v>7</v>
      </c>
      <c r="F36" s="8" t="s">
        <v>2</v>
      </c>
      <c r="G36" s="8" t="s">
        <v>2</v>
      </c>
      <c r="H36" s="8">
        <v>350</v>
      </c>
      <c r="I36" s="8">
        <v>0</v>
      </c>
      <c r="J36" s="8">
        <v>0</v>
      </c>
      <c r="K36" s="68">
        <f t="shared" si="0"/>
        <v>12</v>
      </c>
    </row>
    <row r="37" spans="2:11" x14ac:dyDescent="0.25">
      <c r="B37" s="2">
        <v>41667</v>
      </c>
      <c r="C37" s="8" t="s">
        <v>2</v>
      </c>
      <c r="D37" s="8">
        <v>5</v>
      </c>
      <c r="E37" s="8">
        <v>7</v>
      </c>
      <c r="F37" s="8" t="s">
        <v>2</v>
      </c>
      <c r="G37" s="8" t="s">
        <v>2</v>
      </c>
      <c r="H37" s="8">
        <v>350</v>
      </c>
      <c r="I37" s="8">
        <v>0</v>
      </c>
      <c r="J37" s="8">
        <v>0</v>
      </c>
      <c r="K37" s="68">
        <f t="shared" si="0"/>
        <v>28</v>
      </c>
    </row>
    <row r="38" spans="2:11" x14ac:dyDescent="0.25">
      <c r="B38" s="2">
        <v>41650</v>
      </c>
      <c r="C38" s="8" t="s">
        <v>41</v>
      </c>
      <c r="D38" s="8">
        <v>7</v>
      </c>
      <c r="E38" s="8">
        <v>7</v>
      </c>
      <c r="F38" s="8" t="s">
        <v>41</v>
      </c>
      <c r="G38" s="8" t="s">
        <v>42</v>
      </c>
      <c r="H38" s="8">
        <v>560</v>
      </c>
      <c r="I38" s="8">
        <v>0</v>
      </c>
      <c r="J38" s="8">
        <v>0</v>
      </c>
      <c r="K38" s="68">
        <f t="shared" si="0"/>
        <v>11</v>
      </c>
    </row>
    <row r="39" spans="2:11" x14ac:dyDescent="0.25">
      <c r="B39" s="2">
        <v>41665</v>
      </c>
      <c r="C39" s="8" t="s">
        <v>41</v>
      </c>
      <c r="D39" s="8">
        <v>7</v>
      </c>
      <c r="E39" s="8">
        <v>7</v>
      </c>
      <c r="F39" s="8" t="s">
        <v>41</v>
      </c>
      <c r="G39" s="8" t="s">
        <v>44</v>
      </c>
      <c r="H39" s="8">
        <v>420</v>
      </c>
      <c r="I39" s="8">
        <v>0</v>
      </c>
      <c r="J39" s="8">
        <v>0</v>
      </c>
      <c r="K39" s="68">
        <f t="shared" si="0"/>
        <v>26</v>
      </c>
    </row>
    <row r="40" spans="2:11" x14ac:dyDescent="0.25">
      <c r="B40" s="2">
        <v>41656</v>
      </c>
      <c r="C40" s="8" t="s">
        <v>41</v>
      </c>
      <c r="D40" s="8">
        <v>10</v>
      </c>
      <c r="E40" s="8">
        <v>7</v>
      </c>
      <c r="F40" s="8" t="s">
        <v>41</v>
      </c>
      <c r="G40" s="8" t="s">
        <v>44</v>
      </c>
      <c r="H40" s="8">
        <v>420</v>
      </c>
      <c r="I40" s="8">
        <v>0</v>
      </c>
      <c r="J40" s="8">
        <v>0</v>
      </c>
      <c r="K40" s="68">
        <f t="shared" si="0"/>
        <v>17</v>
      </c>
    </row>
    <row r="41" spans="2:11" x14ac:dyDescent="0.25">
      <c r="B41" s="2">
        <v>41650</v>
      </c>
      <c r="C41" s="8" t="s">
        <v>2</v>
      </c>
      <c r="D41" s="8">
        <v>2</v>
      </c>
      <c r="E41" s="8">
        <v>8</v>
      </c>
      <c r="F41" s="8" t="s">
        <v>2</v>
      </c>
      <c r="G41" s="8" t="s">
        <v>2</v>
      </c>
      <c r="H41" s="8">
        <v>400</v>
      </c>
      <c r="I41" s="8">
        <v>0</v>
      </c>
      <c r="J41" s="8">
        <v>0</v>
      </c>
      <c r="K41" s="68">
        <f t="shared" si="0"/>
        <v>11</v>
      </c>
    </row>
    <row r="42" spans="2:11" x14ac:dyDescent="0.25">
      <c r="B42" s="2">
        <v>41666</v>
      </c>
      <c r="C42" s="8" t="s">
        <v>2</v>
      </c>
      <c r="D42" s="8">
        <v>4</v>
      </c>
      <c r="E42" s="8">
        <v>8</v>
      </c>
      <c r="F42" s="8" t="s">
        <v>2</v>
      </c>
      <c r="G42" s="8" t="s">
        <v>2</v>
      </c>
      <c r="H42" s="8">
        <v>400</v>
      </c>
      <c r="I42" s="8">
        <v>0</v>
      </c>
      <c r="J42" s="8">
        <v>0</v>
      </c>
      <c r="K42" s="68">
        <f t="shared" si="0"/>
        <v>27</v>
      </c>
    </row>
    <row r="43" spans="2:11" x14ac:dyDescent="0.25">
      <c r="B43" s="2">
        <v>41664</v>
      </c>
      <c r="C43" s="8" t="s">
        <v>41</v>
      </c>
      <c r="D43" s="8">
        <v>1</v>
      </c>
      <c r="E43" s="8">
        <v>8</v>
      </c>
      <c r="F43" s="8" t="s">
        <v>41</v>
      </c>
      <c r="G43" s="8" t="s">
        <v>42</v>
      </c>
      <c r="H43" s="8">
        <v>640</v>
      </c>
      <c r="I43" s="8">
        <v>0</v>
      </c>
      <c r="J43" s="8">
        <v>0</v>
      </c>
      <c r="K43" s="68">
        <f t="shared" si="0"/>
        <v>25</v>
      </c>
    </row>
    <row r="44" spans="2:11" x14ac:dyDescent="0.25">
      <c r="B44" s="2">
        <v>41664</v>
      </c>
      <c r="C44" s="8" t="s">
        <v>41</v>
      </c>
      <c r="D44" s="8">
        <v>2</v>
      </c>
      <c r="E44" s="8">
        <v>8</v>
      </c>
      <c r="F44" s="8" t="s">
        <v>41</v>
      </c>
      <c r="G44" s="8" t="s">
        <v>44</v>
      </c>
      <c r="H44" s="8">
        <v>480</v>
      </c>
      <c r="I44" s="8">
        <v>0</v>
      </c>
      <c r="J44" s="8">
        <v>0</v>
      </c>
      <c r="K44" s="68">
        <f t="shared" si="0"/>
        <v>25</v>
      </c>
    </row>
    <row r="45" spans="2:11" x14ac:dyDescent="0.25">
      <c r="B45" s="2">
        <v>41643</v>
      </c>
      <c r="C45" s="8" t="s">
        <v>41</v>
      </c>
      <c r="D45" s="8">
        <v>8</v>
      </c>
      <c r="E45" s="8">
        <v>8</v>
      </c>
      <c r="F45" s="8" t="s">
        <v>41</v>
      </c>
      <c r="G45" s="8" t="s">
        <v>44</v>
      </c>
      <c r="H45" s="8">
        <v>480</v>
      </c>
      <c r="I45" s="8">
        <v>0</v>
      </c>
      <c r="J45" s="8">
        <v>0</v>
      </c>
      <c r="K45" s="68">
        <f t="shared" si="0"/>
        <v>4</v>
      </c>
    </row>
    <row r="46" spans="2:11" x14ac:dyDescent="0.25">
      <c r="B46" s="2">
        <v>41664</v>
      </c>
      <c r="C46" s="8" t="s">
        <v>41</v>
      </c>
      <c r="D46" s="8">
        <v>8</v>
      </c>
      <c r="E46" s="8">
        <v>8</v>
      </c>
      <c r="F46" s="8" t="s">
        <v>41</v>
      </c>
      <c r="G46" s="8" t="s">
        <v>44</v>
      </c>
      <c r="H46" s="8">
        <v>480</v>
      </c>
      <c r="I46" s="8">
        <v>0</v>
      </c>
      <c r="J46" s="8">
        <v>0</v>
      </c>
      <c r="K46" s="68">
        <f t="shared" si="0"/>
        <v>25</v>
      </c>
    </row>
    <row r="47" spans="2:11" x14ac:dyDescent="0.25">
      <c r="B47" s="2">
        <v>41655</v>
      </c>
      <c r="C47" s="8" t="s">
        <v>2</v>
      </c>
      <c r="D47" s="8">
        <v>1</v>
      </c>
      <c r="E47" s="8">
        <v>9</v>
      </c>
      <c r="F47" s="8" t="s">
        <v>2</v>
      </c>
      <c r="G47" s="8" t="s">
        <v>2</v>
      </c>
      <c r="H47" s="8">
        <v>450</v>
      </c>
      <c r="I47" s="8">
        <v>0</v>
      </c>
      <c r="J47" s="8">
        <v>0</v>
      </c>
      <c r="K47" s="68">
        <f t="shared" si="0"/>
        <v>16</v>
      </c>
    </row>
    <row r="48" spans="2:11" x14ac:dyDescent="0.25">
      <c r="B48" s="2">
        <v>41670</v>
      </c>
      <c r="C48" s="8" t="s">
        <v>2</v>
      </c>
      <c r="D48" s="8">
        <v>2</v>
      </c>
      <c r="E48" s="8">
        <v>9</v>
      </c>
      <c r="F48" s="8" t="s">
        <v>2</v>
      </c>
      <c r="G48" s="8" t="s">
        <v>2</v>
      </c>
      <c r="H48" s="8">
        <v>450</v>
      </c>
      <c r="I48" s="8">
        <v>0</v>
      </c>
      <c r="J48" s="8">
        <v>0</v>
      </c>
      <c r="K48" s="68">
        <f t="shared" si="0"/>
        <v>31</v>
      </c>
    </row>
    <row r="49" spans="2:11" x14ac:dyDescent="0.25">
      <c r="B49" s="2">
        <v>41668</v>
      </c>
      <c r="C49" s="8" t="s">
        <v>2</v>
      </c>
      <c r="D49" s="8">
        <v>8</v>
      </c>
      <c r="E49" s="8">
        <v>9</v>
      </c>
      <c r="F49" s="8" t="s">
        <v>2</v>
      </c>
      <c r="G49" s="8" t="s">
        <v>2</v>
      </c>
      <c r="H49" s="8">
        <v>450</v>
      </c>
      <c r="I49" s="8">
        <v>0</v>
      </c>
      <c r="J49" s="8">
        <v>0</v>
      </c>
      <c r="K49" s="68">
        <f t="shared" si="0"/>
        <v>29</v>
      </c>
    </row>
    <row r="50" spans="2:11" x14ac:dyDescent="0.25">
      <c r="B50" s="2">
        <v>41669</v>
      </c>
      <c r="C50" s="8" t="s">
        <v>2</v>
      </c>
      <c r="D50" s="8">
        <v>10</v>
      </c>
      <c r="E50" s="8">
        <v>9</v>
      </c>
      <c r="F50" s="8" t="s">
        <v>2</v>
      </c>
      <c r="G50" s="8" t="s">
        <v>2</v>
      </c>
      <c r="H50" s="8">
        <v>450</v>
      </c>
      <c r="I50" s="8">
        <v>0</v>
      </c>
      <c r="J50" s="8">
        <v>0</v>
      </c>
      <c r="K50" s="68">
        <f t="shared" si="0"/>
        <v>30</v>
      </c>
    </row>
    <row r="51" spans="2:11" x14ac:dyDescent="0.25">
      <c r="B51" s="2">
        <v>41656</v>
      </c>
      <c r="C51" s="8" t="s">
        <v>45</v>
      </c>
      <c r="D51" s="8">
        <v>3</v>
      </c>
      <c r="E51" s="8">
        <v>9</v>
      </c>
      <c r="F51" s="8" t="s">
        <v>9</v>
      </c>
      <c r="G51" s="8" t="s">
        <v>9</v>
      </c>
      <c r="H51" s="8">
        <v>0</v>
      </c>
      <c r="I51" s="8">
        <v>81</v>
      </c>
      <c r="J51" s="8">
        <v>4</v>
      </c>
      <c r="K51" s="68">
        <f t="shared" si="0"/>
        <v>17</v>
      </c>
    </row>
    <row r="52" spans="2:11" x14ac:dyDescent="0.25">
      <c r="B52" s="2">
        <v>41640</v>
      </c>
      <c r="C52" s="8" t="s">
        <v>2</v>
      </c>
      <c r="D52" s="8">
        <v>2</v>
      </c>
      <c r="E52" s="8">
        <v>10</v>
      </c>
      <c r="F52" s="8" t="s">
        <v>2</v>
      </c>
      <c r="G52" s="8" t="s">
        <v>2</v>
      </c>
      <c r="H52" s="8">
        <v>500</v>
      </c>
      <c r="I52" s="8">
        <v>0</v>
      </c>
      <c r="J52" s="8">
        <v>0</v>
      </c>
      <c r="K52" s="68">
        <f t="shared" si="0"/>
        <v>1</v>
      </c>
    </row>
    <row r="53" spans="2:11" x14ac:dyDescent="0.25">
      <c r="B53" s="2">
        <v>41666</v>
      </c>
      <c r="C53" s="8" t="s">
        <v>2</v>
      </c>
      <c r="D53" s="8">
        <v>3</v>
      </c>
      <c r="E53" s="8">
        <v>10</v>
      </c>
      <c r="F53" s="8" t="s">
        <v>2</v>
      </c>
      <c r="G53" s="8" t="s">
        <v>2</v>
      </c>
      <c r="H53" s="8">
        <v>500</v>
      </c>
      <c r="I53" s="8">
        <v>0</v>
      </c>
      <c r="J53" s="8">
        <v>0</v>
      </c>
      <c r="K53" s="68">
        <f t="shared" si="0"/>
        <v>27</v>
      </c>
    </row>
    <row r="54" spans="2:11" x14ac:dyDescent="0.25">
      <c r="B54" s="2">
        <v>41668</v>
      </c>
      <c r="C54" s="8" t="s">
        <v>2</v>
      </c>
      <c r="D54" s="8">
        <v>7</v>
      </c>
      <c r="E54" s="8">
        <v>10</v>
      </c>
      <c r="F54" s="8" t="s">
        <v>2</v>
      </c>
      <c r="G54" s="8" t="s">
        <v>2</v>
      </c>
      <c r="H54" s="8">
        <v>500</v>
      </c>
      <c r="I54" s="8">
        <v>0</v>
      </c>
      <c r="J54" s="8">
        <v>0</v>
      </c>
      <c r="K54" s="68">
        <f t="shared" si="0"/>
        <v>29</v>
      </c>
    </row>
    <row r="55" spans="2:11" x14ac:dyDescent="0.25">
      <c r="B55" s="2">
        <v>41649</v>
      </c>
      <c r="C55" s="8" t="s">
        <v>2</v>
      </c>
      <c r="D55" s="8">
        <v>10</v>
      </c>
      <c r="E55" s="8">
        <v>10</v>
      </c>
      <c r="F55" s="8" t="s">
        <v>2</v>
      </c>
      <c r="G55" s="8" t="s">
        <v>2</v>
      </c>
      <c r="H55" s="8">
        <v>500</v>
      </c>
      <c r="I55" s="8">
        <v>0</v>
      </c>
      <c r="J55" s="8">
        <v>0</v>
      </c>
      <c r="K55" s="68">
        <f t="shared" si="0"/>
        <v>10</v>
      </c>
    </row>
    <row r="56" spans="2:11" x14ac:dyDescent="0.25">
      <c r="B56" s="2">
        <v>41659</v>
      </c>
      <c r="C56" s="8" t="s">
        <v>2</v>
      </c>
      <c r="D56" s="8">
        <v>10</v>
      </c>
      <c r="E56" s="8">
        <v>10</v>
      </c>
      <c r="F56" s="8" t="s">
        <v>2</v>
      </c>
      <c r="G56" s="8" t="s">
        <v>2</v>
      </c>
      <c r="H56" s="8">
        <v>500</v>
      </c>
      <c r="I56" s="8">
        <v>0</v>
      </c>
      <c r="J56" s="8">
        <v>0</v>
      </c>
      <c r="K56" s="68">
        <f t="shared" si="0"/>
        <v>20</v>
      </c>
    </row>
    <row r="57" spans="2:11" x14ac:dyDescent="0.25">
      <c r="B57" s="2">
        <v>41656</v>
      </c>
      <c r="C57" s="8" t="s">
        <v>41</v>
      </c>
      <c r="D57" s="8">
        <v>1</v>
      </c>
      <c r="E57" s="8">
        <v>10</v>
      </c>
      <c r="F57" s="8" t="s">
        <v>41</v>
      </c>
      <c r="G57" s="8" t="s">
        <v>43</v>
      </c>
      <c r="H57" s="8">
        <v>1200</v>
      </c>
      <c r="I57" s="8">
        <v>0</v>
      </c>
      <c r="J57" s="8">
        <v>0</v>
      </c>
      <c r="K57" s="68">
        <f t="shared" si="0"/>
        <v>17</v>
      </c>
    </row>
    <row r="58" spans="2:11" x14ac:dyDescent="0.25">
      <c r="B58" s="2">
        <v>41669</v>
      </c>
      <c r="C58" s="8" t="s">
        <v>41</v>
      </c>
      <c r="D58" s="8">
        <v>3</v>
      </c>
      <c r="E58" s="8">
        <v>10</v>
      </c>
      <c r="F58" s="8" t="s">
        <v>41</v>
      </c>
      <c r="G58" s="8" t="s">
        <v>43</v>
      </c>
      <c r="H58" s="8">
        <v>1200</v>
      </c>
      <c r="I58" s="8">
        <v>0</v>
      </c>
      <c r="J58" s="8">
        <v>0</v>
      </c>
      <c r="K58" s="68">
        <f t="shared" si="0"/>
        <v>30</v>
      </c>
    </row>
    <row r="59" spans="2:11" x14ac:dyDescent="0.25">
      <c r="B59" s="2">
        <v>41653</v>
      </c>
      <c r="C59" s="8" t="s">
        <v>41</v>
      </c>
      <c r="D59" s="8">
        <v>4</v>
      </c>
      <c r="E59" s="8">
        <v>10</v>
      </c>
      <c r="F59" s="8" t="s">
        <v>41</v>
      </c>
      <c r="G59" s="8" t="s">
        <v>43</v>
      </c>
      <c r="H59" s="8">
        <v>1200</v>
      </c>
      <c r="I59" s="8">
        <v>0</v>
      </c>
      <c r="J59" s="8">
        <v>0</v>
      </c>
      <c r="K59" s="68">
        <f t="shared" si="0"/>
        <v>14</v>
      </c>
    </row>
    <row r="60" spans="2:11" x14ac:dyDescent="0.25">
      <c r="B60" s="2">
        <v>41647</v>
      </c>
      <c r="C60" s="8" t="s">
        <v>41</v>
      </c>
      <c r="D60" s="8">
        <v>5</v>
      </c>
      <c r="E60" s="8">
        <v>10</v>
      </c>
      <c r="F60" s="8" t="s">
        <v>41</v>
      </c>
      <c r="G60" s="8" t="s">
        <v>43</v>
      </c>
      <c r="H60" s="8">
        <v>1200</v>
      </c>
      <c r="I60" s="8">
        <v>0</v>
      </c>
      <c r="J60" s="8">
        <v>0</v>
      </c>
      <c r="K60" s="68">
        <f t="shared" si="0"/>
        <v>8</v>
      </c>
    </row>
    <row r="61" spans="2:11" x14ac:dyDescent="0.25">
      <c r="B61" s="2">
        <v>41661</v>
      </c>
      <c r="C61" s="8" t="s">
        <v>41</v>
      </c>
      <c r="D61" s="8">
        <v>5</v>
      </c>
      <c r="E61" s="8">
        <v>10</v>
      </c>
      <c r="F61" s="8" t="s">
        <v>41</v>
      </c>
      <c r="G61" s="8" t="s">
        <v>43</v>
      </c>
      <c r="H61" s="8">
        <v>1200</v>
      </c>
      <c r="I61" s="8">
        <v>0</v>
      </c>
      <c r="J61" s="8">
        <v>0</v>
      </c>
      <c r="K61" s="68">
        <f t="shared" si="0"/>
        <v>22</v>
      </c>
    </row>
    <row r="62" spans="2:11" x14ac:dyDescent="0.25">
      <c r="B62" s="2">
        <v>41667</v>
      </c>
      <c r="C62" s="8" t="s">
        <v>41</v>
      </c>
      <c r="D62" s="8">
        <v>5</v>
      </c>
      <c r="E62" s="8">
        <v>10</v>
      </c>
      <c r="F62" s="8" t="s">
        <v>41</v>
      </c>
      <c r="G62" s="8" t="s">
        <v>44</v>
      </c>
      <c r="H62" s="8">
        <v>600</v>
      </c>
      <c r="I62" s="8">
        <v>0</v>
      </c>
      <c r="J62" s="8">
        <v>0</v>
      </c>
      <c r="K62" s="68">
        <f t="shared" si="0"/>
        <v>28</v>
      </c>
    </row>
    <row r="63" spans="2:11" x14ac:dyDescent="0.25">
      <c r="B63" s="2">
        <v>41663</v>
      </c>
      <c r="C63" s="8" t="s">
        <v>41</v>
      </c>
      <c r="D63" s="8">
        <v>6</v>
      </c>
      <c r="E63" s="8">
        <v>10</v>
      </c>
      <c r="F63" s="8" t="s">
        <v>41</v>
      </c>
      <c r="G63" s="8" t="s">
        <v>44</v>
      </c>
      <c r="H63" s="8">
        <v>600</v>
      </c>
      <c r="I63" s="8">
        <v>0</v>
      </c>
      <c r="J63" s="8">
        <v>0</v>
      </c>
      <c r="K63" s="68">
        <f t="shared" si="0"/>
        <v>24</v>
      </c>
    </row>
    <row r="64" spans="2:11" x14ac:dyDescent="0.25">
      <c r="B64" s="2">
        <v>41653</v>
      </c>
      <c r="C64" s="8" t="s">
        <v>41</v>
      </c>
      <c r="D64" s="8">
        <v>9</v>
      </c>
      <c r="E64" s="8">
        <v>10</v>
      </c>
      <c r="F64" s="8" t="s">
        <v>41</v>
      </c>
      <c r="G64" s="8" t="s">
        <v>44</v>
      </c>
      <c r="H64" s="8">
        <v>600</v>
      </c>
      <c r="I64" s="8">
        <v>0</v>
      </c>
      <c r="J64" s="8">
        <v>0</v>
      </c>
      <c r="K64" s="68">
        <f t="shared" si="0"/>
        <v>14</v>
      </c>
    </row>
    <row r="65" spans="2:11" x14ac:dyDescent="0.25">
      <c r="B65" s="2">
        <v>41640</v>
      </c>
      <c r="C65" s="8" t="s">
        <v>45</v>
      </c>
      <c r="D65" s="8">
        <v>6</v>
      </c>
      <c r="E65" s="8">
        <v>10</v>
      </c>
      <c r="F65" s="8" t="s">
        <v>9</v>
      </c>
      <c r="G65" s="8" t="s">
        <v>9</v>
      </c>
      <c r="H65" s="8">
        <v>0</v>
      </c>
      <c r="I65" s="8">
        <v>100</v>
      </c>
      <c r="J65" s="8">
        <v>4</v>
      </c>
      <c r="K65" s="68">
        <f t="shared" si="0"/>
        <v>1</v>
      </c>
    </row>
    <row r="66" spans="2:11" x14ac:dyDescent="0.25">
      <c r="B66" s="2">
        <v>41666</v>
      </c>
      <c r="C66" s="8" t="s">
        <v>45</v>
      </c>
      <c r="D66" s="8">
        <v>10</v>
      </c>
      <c r="E66" s="8">
        <v>10</v>
      </c>
      <c r="F66" s="8" t="s">
        <v>9</v>
      </c>
      <c r="G66" s="8" t="s">
        <v>9</v>
      </c>
      <c r="H66" s="8">
        <v>0</v>
      </c>
      <c r="I66" s="8">
        <v>80</v>
      </c>
      <c r="J66" s="8">
        <v>7</v>
      </c>
      <c r="K66" s="68">
        <f t="shared" si="0"/>
        <v>27</v>
      </c>
    </row>
    <row r="67" spans="2:11" x14ac:dyDescent="0.25">
      <c r="B67" s="2">
        <v>41651</v>
      </c>
      <c r="C67" s="8" t="s">
        <v>2</v>
      </c>
      <c r="D67" s="8">
        <v>3</v>
      </c>
      <c r="E67" s="8">
        <v>11</v>
      </c>
      <c r="F67" s="8" t="s">
        <v>2</v>
      </c>
      <c r="G67" s="8" t="s">
        <v>2</v>
      </c>
      <c r="H67" s="8">
        <v>550</v>
      </c>
      <c r="I67" s="8">
        <v>0</v>
      </c>
      <c r="J67" s="8">
        <v>0</v>
      </c>
      <c r="K67" s="68">
        <f t="shared" si="0"/>
        <v>12</v>
      </c>
    </row>
    <row r="68" spans="2:11" x14ac:dyDescent="0.25">
      <c r="B68" s="2">
        <v>41653</v>
      </c>
      <c r="C68" s="8" t="s">
        <v>2</v>
      </c>
      <c r="D68" s="8">
        <v>7</v>
      </c>
      <c r="E68" s="8">
        <v>11</v>
      </c>
      <c r="F68" s="8" t="s">
        <v>2</v>
      </c>
      <c r="G68" s="8" t="s">
        <v>2</v>
      </c>
      <c r="H68" s="8">
        <v>550</v>
      </c>
      <c r="I68" s="8">
        <v>0</v>
      </c>
      <c r="J68" s="8">
        <v>0</v>
      </c>
      <c r="K68" s="68">
        <f t="shared" ref="K68:K131" si="1">DAY(B68)</f>
        <v>14</v>
      </c>
    </row>
    <row r="69" spans="2:11" x14ac:dyDescent="0.25">
      <c r="B69" s="2">
        <v>41643</v>
      </c>
      <c r="C69" s="8" t="s">
        <v>2</v>
      </c>
      <c r="D69" s="8">
        <v>8</v>
      </c>
      <c r="E69" s="8">
        <v>11</v>
      </c>
      <c r="F69" s="8" t="s">
        <v>2</v>
      </c>
      <c r="G69" s="8" t="s">
        <v>2</v>
      </c>
      <c r="H69" s="8">
        <v>550</v>
      </c>
      <c r="I69" s="8">
        <v>0</v>
      </c>
      <c r="J69" s="8">
        <v>0</v>
      </c>
      <c r="K69" s="68">
        <f t="shared" si="1"/>
        <v>4</v>
      </c>
    </row>
    <row r="70" spans="2:11" x14ac:dyDescent="0.25">
      <c r="B70" s="2">
        <v>41644</v>
      </c>
      <c r="C70" s="8" t="s">
        <v>2</v>
      </c>
      <c r="D70" s="8">
        <v>9</v>
      </c>
      <c r="E70" s="8">
        <v>11</v>
      </c>
      <c r="F70" s="8" t="s">
        <v>2</v>
      </c>
      <c r="G70" s="8" t="s">
        <v>2</v>
      </c>
      <c r="H70" s="8">
        <v>550</v>
      </c>
      <c r="I70" s="8">
        <v>0</v>
      </c>
      <c r="J70" s="8">
        <v>0</v>
      </c>
      <c r="K70" s="68">
        <f t="shared" si="1"/>
        <v>5</v>
      </c>
    </row>
    <row r="71" spans="2:11" x14ac:dyDescent="0.25">
      <c r="B71" s="2">
        <v>41644</v>
      </c>
      <c r="C71" s="8" t="s">
        <v>2</v>
      </c>
      <c r="D71" s="8">
        <v>10</v>
      </c>
      <c r="E71" s="8">
        <v>11</v>
      </c>
      <c r="F71" s="8" t="s">
        <v>2</v>
      </c>
      <c r="G71" s="8" t="s">
        <v>2</v>
      </c>
      <c r="H71" s="8">
        <v>550</v>
      </c>
      <c r="I71" s="8">
        <v>0</v>
      </c>
      <c r="J71" s="8">
        <v>0</v>
      </c>
      <c r="K71" s="68">
        <f t="shared" si="1"/>
        <v>5</v>
      </c>
    </row>
    <row r="72" spans="2:11" x14ac:dyDescent="0.25">
      <c r="B72" s="2">
        <v>41654</v>
      </c>
      <c r="C72" s="8" t="s">
        <v>2</v>
      </c>
      <c r="D72" s="8">
        <v>10</v>
      </c>
      <c r="E72" s="8">
        <v>11</v>
      </c>
      <c r="F72" s="8" t="s">
        <v>2</v>
      </c>
      <c r="G72" s="8" t="s">
        <v>2</v>
      </c>
      <c r="H72" s="8">
        <v>550</v>
      </c>
      <c r="I72" s="8">
        <v>0</v>
      </c>
      <c r="J72" s="8">
        <v>0</v>
      </c>
      <c r="K72" s="68">
        <f t="shared" si="1"/>
        <v>15</v>
      </c>
    </row>
    <row r="73" spans="2:11" x14ac:dyDescent="0.25">
      <c r="B73" s="2">
        <v>41664</v>
      </c>
      <c r="C73" s="8" t="s">
        <v>2</v>
      </c>
      <c r="D73" s="8">
        <v>10</v>
      </c>
      <c r="E73" s="8">
        <v>11</v>
      </c>
      <c r="F73" s="8" t="s">
        <v>2</v>
      </c>
      <c r="G73" s="8" t="s">
        <v>2</v>
      </c>
      <c r="H73" s="8">
        <v>550</v>
      </c>
      <c r="I73" s="8">
        <v>0</v>
      </c>
      <c r="J73" s="8">
        <v>0</v>
      </c>
      <c r="K73" s="68">
        <f t="shared" si="1"/>
        <v>25</v>
      </c>
    </row>
    <row r="74" spans="2:11" x14ac:dyDescent="0.25">
      <c r="B74" s="2">
        <v>41649</v>
      </c>
      <c r="C74" s="8" t="s">
        <v>41</v>
      </c>
      <c r="D74" s="8">
        <v>5</v>
      </c>
      <c r="E74" s="8">
        <v>11</v>
      </c>
      <c r="F74" s="8" t="s">
        <v>41</v>
      </c>
      <c r="G74" s="8" t="s">
        <v>43</v>
      </c>
      <c r="H74" s="8">
        <v>1320</v>
      </c>
      <c r="I74" s="8">
        <v>0</v>
      </c>
      <c r="J74" s="8">
        <v>0</v>
      </c>
      <c r="K74" s="68">
        <f t="shared" si="1"/>
        <v>10</v>
      </c>
    </row>
    <row r="75" spans="2:11" x14ac:dyDescent="0.25">
      <c r="B75" s="2">
        <v>41655</v>
      </c>
      <c r="C75" s="8" t="s">
        <v>41</v>
      </c>
      <c r="D75" s="8">
        <v>5</v>
      </c>
      <c r="E75" s="8">
        <v>11</v>
      </c>
      <c r="F75" s="8" t="s">
        <v>41</v>
      </c>
      <c r="G75" s="8" t="s">
        <v>42</v>
      </c>
      <c r="H75" s="8">
        <v>880</v>
      </c>
      <c r="I75" s="8">
        <v>0</v>
      </c>
      <c r="J75" s="8">
        <v>0</v>
      </c>
      <c r="K75" s="68">
        <f t="shared" si="1"/>
        <v>16</v>
      </c>
    </row>
    <row r="76" spans="2:11" x14ac:dyDescent="0.25">
      <c r="B76" s="2">
        <v>41654</v>
      </c>
      <c r="C76" s="8" t="s">
        <v>45</v>
      </c>
      <c r="D76" s="8">
        <v>5</v>
      </c>
      <c r="E76" s="8">
        <v>11</v>
      </c>
      <c r="F76" s="8" t="s">
        <v>9</v>
      </c>
      <c r="G76" s="8" t="s">
        <v>9</v>
      </c>
      <c r="H76" s="8">
        <v>0</v>
      </c>
      <c r="I76" s="8">
        <v>88</v>
      </c>
      <c r="J76" s="8">
        <v>3</v>
      </c>
      <c r="K76" s="68">
        <f t="shared" si="1"/>
        <v>15</v>
      </c>
    </row>
    <row r="77" spans="2:11" x14ac:dyDescent="0.25">
      <c r="B77" s="2">
        <v>41640</v>
      </c>
      <c r="C77" s="8" t="s">
        <v>40</v>
      </c>
      <c r="D77" s="8">
        <v>1</v>
      </c>
      <c r="E77" s="8">
        <v>12</v>
      </c>
      <c r="F77" s="8" t="s">
        <v>2</v>
      </c>
      <c r="G77" s="8" t="s">
        <v>2</v>
      </c>
      <c r="H77" s="8">
        <v>600</v>
      </c>
      <c r="I77" s="8">
        <v>0</v>
      </c>
      <c r="J77" s="8">
        <v>0</v>
      </c>
      <c r="K77" s="68">
        <f t="shared" si="1"/>
        <v>1</v>
      </c>
    </row>
    <row r="78" spans="2:11" x14ac:dyDescent="0.25">
      <c r="B78" s="2">
        <v>41645</v>
      </c>
      <c r="C78" s="8" t="s">
        <v>40</v>
      </c>
      <c r="D78" s="8">
        <v>1</v>
      </c>
      <c r="E78" s="8">
        <v>12</v>
      </c>
      <c r="F78" s="8" t="s">
        <v>2</v>
      </c>
      <c r="G78" s="8" t="s">
        <v>2</v>
      </c>
      <c r="H78" s="8">
        <v>600</v>
      </c>
      <c r="I78" s="8">
        <v>0</v>
      </c>
      <c r="J78" s="8">
        <v>0</v>
      </c>
      <c r="K78" s="68">
        <f t="shared" si="1"/>
        <v>6</v>
      </c>
    </row>
    <row r="79" spans="2:11" x14ac:dyDescent="0.25">
      <c r="B79" s="2">
        <v>41650</v>
      </c>
      <c r="C79" s="8" t="s">
        <v>40</v>
      </c>
      <c r="D79" s="8">
        <v>1</v>
      </c>
      <c r="E79" s="8">
        <v>12</v>
      </c>
      <c r="F79" s="8" t="s">
        <v>2</v>
      </c>
      <c r="G79" s="8" t="s">
        <v>2</v>
      </c>
      <c r="H79" s="8">
        <v>600</v>
      </c>
      <c r="I79" s="8">
        <v>0</v>
      </c>
      <c r="J79" s="8">
        <v>0</v>
      </c>
      <c r="K79" s="68">
        <f t="shared" si="1"/>
        <v>11</v>
      </c>
    </row>
    <row r="80" spans="2:11" x14ac:dyDescent="0.25">
      <c r="B80" s="2">
        <v>41655</v>
      </c>
      <c r="C80" s="8" t="s">
        <v>40</v>
      </c>
      <c r="D80" s="8">
        <v>1</v>
      </c>
      <c r="E80" s="8">
        <v>12</v>
      </c>
      <c r="F80" s="8" t="s">
        <v>2</v>
      </c>
      <c r="G80" s="8" t="s">
        <v>2</v>
      </c>
      <c r="H80" s="8">
        <v>600</v>
      </c>
      <c r="I80" s="8">
        <v>0</v>
      </c>
      <c r="J80" s="8">
        <v>0</v>
      </c>
      <c r="K80" s="68">
        <f t="shared" si="1"/>
        <v>16</v>
      </c>
    </row>
    <row r="81" spans="2:11" x14ac:dyDescent="0.25">
      <c r="B81" s="2">
        <v>41660</v>
      </c>
      <c r="C81" s="8" t="s">
        <v>40</v>
      </c>
      <c r="D81" s="8">
        <v>1</v>
      </c>
      <c r="E81" s="8">
        <v>12</v>
      </c>
      <c r="F81" s="8" t="s">
        <v>2</v>
      </c>
      <c r="G81" s="8" t="s">
        <v>2</v>
      </c>
      <c r="H81" s="8">
        <v>600</v>
      </c>
      <c r="I81" s="8">
        <v>0</v>
      </c>
      <c r="J81" s="8">
        <v>0</v>
      </c>
      <c r="K81" s="68">
        <f t="shared" si="1"/>
        <v>21</v>
      </c>
    </row>
    <row r="82" spans="2:11" x14ac:dyDescent="0.25">
      <c r="B82" s="2">
        <v>41665</v>
      </c>
      <c r="C82" s="8" t="s">
        <v>40</v>
      </c>
      <c r="D82" s="8">
        <v>1</v>
      </c>
      <c r="E82" s="8">
        <v>12</v>
      </c>
      <c r="F82" s="8" t="s">
        <v>2</v>
      </c>
      <c r="G82" s="8" t="s">
        <v>2</v>
      </c>
      <c r="H82" s="8">
        <v>600</v>
      </c>
      <c r="I82" s="8">
        <v>0</v>
      </c>
      <c r="J82" s="8">
        <v>0</v>
      </c>
      <c r="K82" s="68">
        <f t="shared" si="1"/>
        <v>26</v>
      </c>
    </row>
    <row r="83" spans="2:11" x14ac:dyDescent="0.25">
      <c r="B83" s="2">
        <v>41670</v>
      </c>
      <c r="C83" s="8" t="s">
        <v>40</v>
      </c>
      <c r="D83" s="8">
        <v>1</v>
      </c>
      <c r="E83" s="8">
        <v>12</v>
      </c>
      <c r="F83" s="8" t="s">
        <v>2</v>
      </c>
      <c r="G83" s="8" t="s">
        <v>2</v>
      </c>
      <c r="H83" s="8">
        <v>600</v>
      </c>
      <c r="I83" s="8">
        <v>0</v>
      </c>
      <c r="J83" s="8">
        <v>0</v>
      </c>
      <c r="K83" s="68">
        <f t="shared" si="1"/>
        <v>31</v>
      </c>
    </row>
    <row r="84" spans="2:11" x14ac:dyDescent="0.25">
      <c r="B84" s="2">
        <v>41640</v>
      </c>
      <c r="C84" s="8" t="s">
        <v>40</v>
      </c>
      <c r="D84" s="8">
        <v>2</v>
      </c>
      <c r="E84" s="8">
        <v>12</v>
      </c>
      <c r="F84" s="8" t="s">
        <v>2</v>
      </c>
      <c r="G84" s="8" t="s">
        <v>2</v>
      </c>
      <c r="H84" s="8">
        <v>600</v>
      </c>
      <c r="I84" s="8">
        <v>0</v>
      </c>
      <c r="J84" s="8">
        <v>0</v>
      </c>
      <c r="K84" s="68">
        <f t="shared" si="1"/>
        <v>1</v>
      </c>
    </row>
    <row r="85" spans="2:11" x14ac:dyDescent="0.25">
      <c r="B85" s="2">
        <v>41645</v>
      </c>
      <c r="C85" s="8" t="s">
        <v>40</v>
      </c>
      <c r="D85" s="8">
        <v>2</v>
      </c>
      <c r="E85" s="8">
        <v>12</v>
      </c>
      <c r="F85" s="8" t="s">
        <v>2</v>
      </c>
      <c r="G85" s="8" t="s">
        <v>2</v>
      </c>
      <c r="H85" s="8">
        <v>600</v>
      </c>
      <c r="I85" s="8">
        <v>0</v>
      </c>
      <c r="J85" s="8">
        <v>0</v>
      </c>
      <c r="K85" s="68">
        <f t="shared" si="1"/>
        <v>6</v>
      </c>
    </row>
    <row r="86" spans="2:11" x14ac:dyDescent="0.25">
      <c r="B86" s="2">
        <v>41650</v>
      </c>
      <c r="C86" s="8" t="s">
        <v>40</v>
      </c>
      <c r="D86" s="8">
        <v>2</v>
      </c>
      <c r="E86" s="8">
        <v>12</v>
      </c>
      <c r="F86" s="8" t="s">
        <v>2</v>
      </c>
      <c r="G86" s="8" t="s">
        <v>2</v>
      </c>
      <c r="H86" s="8">
        <v>600</v>
      </c>
      <c r="I86" s="8">
        <v>0</v>
      </c>
      <c r="J86" s="8">
        <v>0</v>
      </c>
      <c r="K86" s="68">
        <f t="shared" si="1"/>
        <v>11</v>
      </c>
    </row>
    <row r="87" spans="2:11" x14ac:dyDescent="0.25">
      <c r="B87" s="2">
        <v>41655</v>
      </c>
      <c r="C87" s="8" t="s">
        <v>40</v>
      </c>
      <c r="D87" s="8">
        <v>2</v>
      </c>
      <c r="E87" s="8">
        <v>12</v>
      </c>
      <c r="F87" s="8" t="s">
        <v>2</v>
      </c>
      <c r="G87" s="8" t="s">
        <v>2</v>
      </c>
      <c r="H87" s="8">
        <v>600</v>
      </c>
      <c r="I87" s="8">
        <v>0</v>
      </c>
      <c r="J87" s="8">
        <v>0</v>
      </c>
      <c r="K87" s="68">
        <f t="shared" si="1"/>
        <v>16</v>
      </c>
    </row>
    <row r="88" spans="2:11" x14ac:dyDescent="0.25">
      <c r="B88" s="2">
        <v>41660</v>
      </c>
      <c r="C88" s="8" t="s">
        <v>40</v>
      </c>
      <c r="D88" s="8">
        <v>2</v>
      </c>
      <c r="E88" s="8">
        <v>12</v>
      </c>
      <c r="F88" s="8" t="s">
        <v>2</v>
      </c>
      <c r="G88" s="8" t="s">
        <v>2</v>
      </c>
      <c r="H88" s="8">
        <v>600</v>
      </c>
      <c r="I88" s="8">
        <v>0</v>
      </c>
      <c r="J88" s="8">
        <v>0</v>
      </c>
      <c r="K88" s="68">
        <f t="shared" si="1"/>
        <v>21</v>
      </c>
    </row>
    <row r="89" spans="2:11" x14ac:dyDescent="0.25">
      <c r="B89" s="2">
        <v>41665</v>
      </c>
      <c r="C89" s="8" t="s">
        <v>40</v>
      </c>
      <c r="D89" s="8">
        <v>2</v>
      </c>
      <c r="E89" s="8">
        <v>12</v>
      </c>
      <c r="F89" s="8" t="s">
        <v>2</v>
      </c>
      <c r="G89" s="8" t="s">
        <v>2</v>
      </c>
      <c r="H89" s="8">
        <v>600</v>
      </c>
      <c r="I89" s="8">
        <v>0</v>
      </c>
      <c r="J89" s="8">
        <v>0</v>
      </c>
      <c r="K89" s="68">
        <f t="shared" si="1"/>
        <v>26</v>
      </c>
    </row>
    <row r="90" spans="2:11" x14ac:dyDescent="0.25">
      <c r="B90" s="2">
        <v>41670</v>
      </c>
      <c r="C90" s="8" t="s">
        <v>40</v>
      </c>
      <c r="D90" s="8">
        <v>2</v>
      </c>
      <c r="E90" s="8">
        <v>12</v>
      </c>
      <c r="F90" s="8" t="s">
        <v>2</v>
      </c>
      <c r="G90" s="8" t="s">
        <v>2</v>
      </c>
      <c r="H90" s="8">
        <v>600</v>
      </c>
      <c r="I90" s="8">
        <v>0</v>
      </c>
      <c r="J90" s="8">
        <v>0</v>
      </c>
      <c r="K90" s="68">
        <f t="shared" si="1"/>
        <v>31</v>
      </c>
    </row>
    <row r="91" spans="2:11" x14ac:dyDescent="0.25">
      <c r="B91" s="2">
        <v>41641</v>
      </c>
      <c r="C91" s="8" t="s">
        <v>40</v>
      </c>
      <c r="D91" s="8">
        <v>3</v>
      </c>
      <c r="E91" s="8">
        <v>12</v>
      </c>
      <c r="F91" s="8" t="s">
        <v>2</v>
      </c>
      <c r="G91" s="8" t="s">
        <v>2</v>
      </c>
      <c r="H91" s="8">
        <v>600</v>
      </c>
      <c r="I91" s="8">
        <v>0</v>
      </c>
      <c r="J91" s="8">
        <v>0</v>
      </c>
      <c r="K91" s="68">
        <f t="shared" si="1"/>
        <v>2</v>
      </c>
    </row>
    <row r="92" spans="2:11" x14ac:dyDescent="0.25">
      <c r="B92" s="2">
        <v>41646</v>
      </c>
      <c r="C92" s="8" t="s">
        <v>40</v>
      </c>
      <c r="D92" s="8">
        <v>3</v>
      </c>
      <c r="E92" s="8">
        <v>12</v>
      </c>
      <c r="F92" s="8" t="s">
        <v>2</v>
      </c>
      <c r="G92" s="8" t="s">
        <v>2</v>
      </c>
      <c r="H92" s="8">
        <v>600</v>
      </c>
      <c r="I92" s="8">
        <v>0</v>
      </c>
      <c r="J92" s="8">
        <v>0</v>
      </c>
      <c r="K92" s="68">
        <f t="shared" si="1"/>
        <v>7</v>
      </c>
    </row>
    <row r="93" spans="2:11" x14ac:dyDescent="0.25">
      <c r="B93" s="2">
        <v>41651</v>
      </c>
      <c r="C93" s="8" t="s">
        <v>40</v>
      </c>
      <c r="D93" s="8">
        <v>3</v>
      </c>
      <c r="E93" s="8">
        <v>12</v>
      </c>
      <c r="F93" s="8" t="s">
        <v>2</v>
      </c>
      <c r="G93" s="8" t="s">
        <v>2</v>
      </c>
      <c r="H93" s="8">
        <v>600</v>
      </c>
      <c r="I93" s="8">
        <v>0</v>
      </c>
      <c r="J93" s="8">
        <v>0</v>
      </c>
      <c r="K93" s="68">
        <f t="shared" si="1"/>
        <v>12</v>
      </c>
    </row>
    <row r="94" spans="2:11" x14ac:dyDescent="0.25">
      <c r="B94" s="2">
        <v>41656</v>
      </c>
      <c r="C94" s="8" t="s">
        <v>40</v>
      </c>
      <c r="D94" s="8">
        <v>3</v>
      </c>
      <c r="E94" s="8">
        <v>12</v>
      </c>
      <c r="F94" s="8" t="s">
        <v>2</v>
      </c>
      <c r="G94" s="8" t="s">
        <v>2</v>
      </c>
      <c r="H94" s="8">
        <v>600</v>
      </c>
      <c r="I94" s="8">
        <v>0</v>
      </c>
      <c r="J94" s="8">
        <v>0</v>
      </c>
      <c r="K94" s="68">
        <f t="shared" si="1"/>
        <v>17</v>
      </c>
    </row>
    <row r="95" spans="2:11" x14ac:dyDescent="0.25">
      <c r="B95" s="2">
        <v>41661</v>
      </c>
      <c r="C95" s="8" t="s">
        <v>40</v>
      </c>
      <c r="D95" s="8">
        <v>3</v>
      </c>
      <c r="E95" s="8">
        <v>12</v>
      </c>
      <c r="F95" s="8" t="s">
        <v>2</v>
      </c>
      <c r="G95" s="8" t="s">
        <v>2</v>
      </c>
      <c r="H95" s="8">
        <v>600</v>
      </c>
      <c r="I95" s="8">
        <v>0</v>
      </c>
      <c r="J95" s="8">
        <v>0</v>
      </c>
      <c r="K95" s="68">
        <f t="shared" si="1"/>
        <v>22</v>
      </c>
    </row>
    <row r="96" spans="2:11" x14ac:dyDescent="0.25">
      <c r="B96" s="2">
        <v>41666</v>
      </c>
      <c r="C96" s="8" t="s">
        <v>40</v>
      </c>
      <c r="D96" s="8">
        <v>3</v>
      </c>
      <c r="E96" s="8">
        <v>12</v>
      </c>
      <c r="F96" s="8" t="s">
        <v>2</v>
      </c>
      <c r="G96" s="8" t="s">
        <v>2</v>
      </c>
      <c r="H96" s="8">
        <v>600</v>
      </c>
      <c r="I96" s="8">
        <v>0</v>
      </c>
      <c r="J96" s="8">
        <v>0</v>
      </c>
      <c r="K96" s="68">
        <f t="shared" si="1"/>
        <v>27</v>
      </c>
    </row>
    <row r="97" spans="2:11" x14ac:dyDescent="0.25">
      <c r="B97" s="2">
        <v>41641</v>
      </c>
      <c r="C97" s="8" t="s">
        <v>40</v>
      </c>
      <c r="D97" s="8">
        <v>4</v>
      </c>
      <c r="E97" s="8">
        <v>12</v>
      </c>
      <c r="F97" s="8" t="s">
        <v>2</v>
      </c>
      <c r="G97" s="8" t="s">
        <v>2</v>
      </c>
      <c r="H97" s="8">
        <v>600</v>
      </c>
      <c r="I97" s="8">
        <v>0</v>
      </c>
      <c r="J97" s="8">
        <v>0</v>
      </c>
      <c r="K97" s="68">
        <f t="shared" si="1"/>
        <v>2</v>
      </c>
    </row>
    <row r="98" spans="2:11" x14ac:dyDescent="0.25">
      <c r="B98" s="2">
        <v>41646</v>
      </c>
      <c r="C98" s="8" t="s">
        <v>40</v>
      </c>
      <c r="D98" s="8">
        <v>4</v>
      </c>
      <c r="E98" s="8">
        <v>12</v>
      </c>
      <c r="F98" s="8" t="s">
        <v>2</v>
      </c>
      <c r="G98" s="8" t="s">
        <v>2</v>
      </c>
      <c r="H98" s="8">
        <v>600</v>
      </c>
      <c r="I98" s="8">
        <v>0</v>
      </c>
      <c r="J98" s="8">
        <v>0</v>
      </c>
      <c r="K98" s="68">
        <f t="shared" si="1"/>
        <v>7</v>
      </c>
    </row>
    <row r="99" spans="2:11" x14ac:dyDescent="0.25">
      <c r="B99" s="2">
        <v>41651</v>
      </c>
      <c r="C99" s="8" t="s">
        <v>40</v>
      </c>
      <c r="D99" s="8">
        <v>4</v>
      </c>
      <c r="E99" s="8">
        <v>12</v>
      </c>
      <c r="F99" s="8" t="s">
        <v>2</v>
      </c>
      <c r="G99" s="8" t="s">
        <v>2</v>
      </c>
      <c r="H99" s="8">
        <v>600</v>
      </c>
      <c r="I99" s="8">
        <v>0</v>
      </c>
      <c r="J99" s="8">
        <v>0</v>
      </c>
      <c r="K99" s="68">
        <f t="shared" si="1"/>
        <v>12</v>
      </c>
    </row>
    <row r="100" spans="2:11" x14ac:dyDescent="0.25">
      <c r="B100" s="2">
        <v>41656</v>
      </c>
      <c r="C100" s="8" t="s">
        <v>40</v>
      </c>
      <c r="D100" s="8">
        <v>4</v>
      </c>
      <c r="E100" s="8">
        <v>12</v>
      </c>
      <c r="F100" s="8" t="s">
        <v>2</v>
      </c>
      <c r="G100" s="8" t="s">
        <v>2</v>
      </c>
      <c r="H100" s="8">
        <v>600</v>
      </c>
      <c r="I100" s="8">
        <v>0</v>
      </c>
      <c r="J100" s="8">
        <v>0</v>
      </c>
      <c r="K100" s="68">
        <f t="shared" si="1"/>
        <v>17</v>
      </c>
    </row>
    <row r="101" spans="2:11" x14ac:dyDescent="0.25">
      <c r="B101" s="2">
        <v>41661</v>
      </c>
      <c r="C101" s="8" t="s">
        <v>40</v>
      </c>
      <c r="D101" s="8">
        <v>4</v>
      </c>
      <c r="E101" s="8">
        <v>12</v>
      </c>
      <c r="F101" s="8" t="s">
        <v>2</v>
      </c>
      <c r="G101" s="8" t="s">
        <v>2</v>
      </c>
      <c r="H101" s="8">
        <v>600</v>
      </c>
      <c r="I101" s="8">
        <v>0</v>
      </c>
      <c r="J101" s="8">
        <v>0</v>
      </c>
      <c r="K101" s="68">
        <f t="shared" si="1"/>
        <v>22</v>
      </c>
    </row>
    <row r="102" spans="2:11" x14ac:dyDescent="0.25">
      <c r="B102" s="2">
        <v>41666</v>
      </c>
      <c r="C102" s="8" t="s">
        <v>40</v>
      </c>
      <c r="D102" s="8">
        <v>4</v>
      </c>
      <c r="E102" s="8">
        <v>12</v>
      </c>
      <c r="F102" s="8" t="s">
        <v>2</v>
      </c>
      <c r="G102" s="8" t="s">
        <v>2</v>
      </c>
      <c r="H102" s="8">
        <v>600</v>
      </c>
      <c r="I102" s="8">
        <v>0</v>
      </c>
      <c r="J102" s="8">
        <v>0</v>
      </c>
      <c r="K102" s="68">
        <f t="shared" si="1"/>
        <v>27</v>
      </c>
    </row>
    <row r="103" spans="2:11" x14ac:dyDescent="0.25">
      <c r="B103" s="2">
        <v>41642</v>
      </c>
      <c r="C103" s="8" t="s">
        <v>40</v>
      </c>
      <c r="D103" s="8">
        <v>5</v>
      </c>
      <c r="E103" s="8">
        <v>12</v>
      </c>
      <c r="F103" s="8" t="s">
        <v>2</v>
      </c>
      <c r="G103" s="8" t="s">
        <v>2</v>
      </c>
      <c r="H103" s="8">
        <v>600</v>
      </c>
      <c r="I103" s="8">
        <v>0</v>
      </c>
      <c r="J103" s="8">
        <v>0</v>
      </c>
      <c r="K103" s="68">
        <f t="shared" si="1"/>
        <v>3</v>
      </c>
    </row>
    <row r="104" spans="2:11" x14ac:dyDescent="0.25">
      <c r="B104" s="2">
        <v>41647</v>
      </c>
      <c r="C104" s="8" t="s">
        <v>40</v>
      </c>
      <c r="D104" s="8">
        <v>5</v>
      </c>
      <c r="E104" s="8">
        <v>12</v>
      </c>
      <c r="F104" s="8" t="s">
        <v>2</v>
      </c>
      <c r="G104" s="8" t="s">
        <v>2</v>
      </c>
      <c r="H104" s="8">
        <v>600</v>
      </c>
      <c r="I104" s="8">
        <v>0</v>
      </c>
      <c r="J104" s="8">
        <v>0</v>
      </c>
      <c r="K104" s="68">
        <f t="shared" si="1"/>
        <v>8</v>
      </c>
    </row>
    <row r="105" spans="2:11" x14ac:dyDescent="0.25">
      <c r="B105" s="2">
        <v>41652</v>
      </c>
      <c r="C105" s="8" t="s">
        <v>40</v>
      </c>
      <c r="D105" s="8">
        <v>5</v>
      </c>
      <c r="E105" s="8">
        <v>12</v>
      </c>
      <c r="F105" s="8" t="s">
        <v>2</v>
      </c>
      <c r="G105" s="8" t="s">
        <v>2</v>
      </c>
      <c r="H105" s="8">
        <v>600</v>
      </c>
      <c r="I105" s="8">
        <v>0</v>
      </c>
      <c r="J105" s="8">
        <v>0</v>
      </c>
      <c r="K105" s="68">
        <f t="shared" si="1"/>
        <v>13</v>
      </c>
    </row>
    <row r="106" spans="2:11" x14ac:dyDescent="0.25">
      <c r="B106" s="2">
        <v>41657</v>
      </c>
      <c r="C106" s="8" t="s">
        <v>40</v>
      </c>
      <c r="D106" s="8">
        <v>5</v>
      </c>
      <c r="E106" s="8">
        <v>12</v>
      </c>
      <c r="F106" s="8" t="s">
        <v>2</v>
      </c>
      <c r="G106" s="8" t="s">
        <v>2</v>
      </c>
      <c r="H106" s="8">
        <v>600</v>
      </c>
      <c r="I106" s="8">
        <v>0</v>
      </c>
      <c r="J106" s="8">
        <v>0</v>
      </c>
      <c r="K106" s="68">
        <f t="shared" si="1"/>
        <v>18</v>
      </c>
    </row>
    <row r="107" spans="2:11" x14ac:dyDescent="0.25">
      <c r="B107" s="2">
        <v>41662</v>
      </c>
      <c r="C107" s="8" t="s">
        <v>40</v>
      </c>
      <c r="D107" s="8">
        <v>5</v>
      </c>
      <c r="E107" s="8">
        <v>12</v>
      </c>
      <c r="F107" s="8" t="s">
        <v>2</v>
      </c>
      <c r="G107" s="8" t="s">
        <v>2</v>
      </c>
      <c r="H107" s="8">
        <v>600</v>
      </c>
      <c r="I107" s="8">
        <v>0</v>
      </c>
      <c r="J107" s="8">
        <v>0</v>
      </c>
      <c r="K107" s="68">
        <f t="shared" si="1"/>
        <v>23</v>
      </c>
    </row>
    <row r="108" spans="2:11" x14ac:dyDescent="0.25">
      <c r="B108" s="2">
        <v>41667</v>
      </c>
      <c r="C108" s="8" t="s">
        <v>40</v>
      </c>
      <c r="D108" s="8">
        <v>5</v>
      </c>
      <c r="E108" s="8">
        <v>12</v>
      </c>
      <c r="F108" s="8" t="s">
        <v>2</v>
      </c>
      <c r="G108" s="8" t="s">
        <v>2</v>
      </c>
      <c r="H108" s="8">
        <v>600</v>
      </c>
      <c r="I108" s="8">
        <v>0</v>
      </c>
      <c r="J108" s="8">
        <v>0</v>
      </c>
      <c r="K108" s="68">
        <f t="shared" si="1"/>
        <v>28</v>
      </c>
    </row>
    <row r="109" spans="2:11" x14ac:dyDescent="0.25">
      <c r="B109" s="2">
        <v>41642</v>
      </c>
      <c r="C109" s="8" t="s">
        <v>40</v>
      </c>
      <c r="D109" s="8">
        <v>6</v>
      </c>
      <c r="E109" s="8">
        <v>12</v>
      </c>
      <c r="F109" s="8" t="s">
        <v>2</v>
      </c>
      <c r="G109" s="8" t="s">
        <v>2</v>
      </c>
      <c r="H109" s="8">
        <v>600</v>
      </c>
      <c r="I109" s="8">
        <v>0</v>
      </c>
      <c r="J109" s="8">
        <v>0</v>
      </c>
      <c r="K109" s="68">
        <f t="shared" si="1"/>
        <v>3</v>
      </c>
    </row>
    <row r="110" spans="2:11" x14ac:dyDescent="0.25">
      <c r="B110" s="2">
        <v>41647</v>
      </c>
      <c r="C110" s="8" t="s">
        <v>40</v>
      </c>
      <c r="D110" s="8">
        <v>6</v>
      </c>
      <c r="E110" s="8">
        <v>12</v>
      </c>
      <c r="F110" s="8" t="s">
        <v>2</v>
      </c>
      <c r="G110" s="8" t="s">
        <v>2</v>
      </c>
      <c r="H110" s="8">
        <v>600</v>
      </c>
      <c r="I110" s="8">
        <v>0</v>
      </c>
      <c r="J110" s="8">
        <v>0</v>
      </c>
      <c r="K110" s="68">
        <f t="shared" si="1"/>
        <v>8</v>
      </c>
    </row>
    <row r="111" spans="2:11" x14ac:dyDescent="0.25">
      <c r="B111" s="2">
        <v>41652</v>
      </c>
      <c r="C111" s="8" t="s">
        <v>40</v>
      </c>
      <c r="D111" s="8">
        <v>6</v>
      </c>
      <c r="E111" s="8">
        <v>12</v>
      </c>
      <c r="F111" s="8" t="s">
        <v>2</v>
      </c>
      <c r="G111" s="8" t="s">
        <v>2</v>
      </c>
      <c r="H111" s="8">
        <v>600</v>
      </c>
      <c r="I111" s="8">
        <v>0</v>
      </c>
      <c r="J111" s="8">
        <v>0</v>
      </c>
      <c r="K111" s="68">
        <f t="shared" si="1"/>
        <v>13</v>
      </c>
    </row>
    <row r="112" spans="2:11" x14ac:dyDescent="0.25">
      <c r="B112" s="2">
        <v>41657</v>
      </c>
      <c r="C112" s="8" t="s">
        <v>40</v>
      </c>
      <c r="D112" s="8">
        <v>6</v>
      </c>
      <c r="E112" s="8">
        <v>12</v>
      </c>
      <c r="F112" s="8" t="s">
        <v>2</v>
      </c>
      <c r="G112" s="8" t="s">
        <v>2</v>
      </c>
      <c r="H112" s="8">
        <v>600</v>
      </c>
      <c r="I112" s="8">
        <v>0</v>
      </c>
      <c r="J112" s="8">
        <v>0</v>
      </c>
      <c r="K112" s="68">
        <f t="shared" si="1"/>
        <v>18</v>
      </c>
    </row>
    <row r="113" spans="2:11" x14ac:dyDescent="0.25">
      <c r="B113" s="2">
        <v>41662</v>
      </c>
      <c r="C113" s="8" t="s">
        <v>40</v>
      </c>
      <c r="D113" s="8">
        <v>6</v>
      </c>
      <c r="E113" s="8">
        <v>12</v>
      </c>
      <c r="F113" s="8" t="s">
        <v>2</v>
      </c>
      <c r="G113" s="8" t="s">
        <v>2</v>
      </c>
      <c r="H113" s="8">
        <v>600</v>
      </c>
      <c r="I113" s="8">
        <v>0</v>
      </c>
      <c r="J113" s="8">
        <v>0</v>
      </c>
      <c r="K113" s="68">
        <f t="shared" si="1"/>
        <v>23</v>
      </c>
    </row>
    <row r="114" spans="2:11" x14ac:dyDescent="0.25">
      <c r="B114" s="2">
        <v>41667</v>
      </c>
      <c r="C114" s="8" t="s">
        <v>40</v>
      </c>
      <c r="D114" s="8">
        <v>6</v>
      </c>
      <c r="E114" s="8">
        <v>12</v>
      </c>
      <c r="F114" s="8" t="s">
        <v>2</v>
      </c>
      <c r="G114" s="8" t="s">
        <v>2</v>
      </c>
      <c r="H114" s="8">
        <v>600</v>
      </c>
      <c r="I114" s="8">
        <v>0</v>
      </c>
      <c r="J114" s="8">
        <v>0</v>
      </c>
      <c r="K114" s="68">
        <f t="shared" si="1"/>
        <v>28</v>
      </c>
    </row>
    <row r="115" spans="2:11" x14ac:dyDescent="0.25">
      <c r="B115" s="2">
        <v>41643</v>
      </c>
      <c r="C115" s="8" t="s">
        <v>40</v>
      </c>
      <c r="D115" s="8">
        <v>7</v>
      </c>
      <c r="E115" s="8">
        <v>12</v>
      </c>
      <c r="F115" s="8" t="s">
        <v>2</v>
      </c>
      <c r="G115" s="8" t="s">
        <v>2</v>
      </c>
      <c r="H115" s="8">
        <v>600</v>
      </c>
      <c r="I115" s="8">
        <v>0</v>
      </c>
      <c r="J115" s="8">
        <v>0</v>
      </c>
      <c r="K115" s="68">
        <f t="shared" si="1"/>
        <v>4</v>
      </c>
    </row>
    <row r="116" spans="2:11" x14ac:dyDescent="0.25">
      <c r="B116" s="2">
        <v>41648</v>
      </c>
      <c r="C116" s="8" t="s">
        <v>40</v>
      </c>
      <c r="D116" s="8">
        <v>7</v>
      </c>
      <c r="E116" s="8">
        <v>12</v>
      </c>
      <c r="F116" s="8" t="s">
        <v>2</v>
      </c>
      <c r="G116" s="8" t="s">
        <v>2</v>
      </c>
      <c r="H116" s="8">
        <v>600</v>
      </c>
      <c r="I116" s="8">
        <v>0</v>
      </c>
      <c r="J116" s="8">
        <v>0</v>
      </c>
      <c r="K116" s="68">
        <f t="shared" si="1"/>
        <v>9</v>
      </c>
    </row>
    <row r="117" spans="2:11" x14ac:dyDescent="0.25">
      <c r="B117" s="2">
        <v>41653</v>
      </c>
      <c r="C117" s="8" t="s">
        <v>40</v>
      </c>
      <c r="D117" s="8">
        <v>7</v>
      </c>
      <c r="E117" s="8">
        <v>12</v>
      </c>
      <c r="F117" s="8" t="s">
        <v>2</v>
      </c>
      <c r="G117" s="8" t="s">
        <v>2</v>
      </c>
      <c r="H117" s="8">
        <v>600</v>
      </c>
      <c r="I117" s="8">
        <v>0</v>
      </c>
      <c r="J117" s="8">
        <v>0</v>
      </c>
      <c r="K117" s="68">
        <f t="shared" si="1"/>
        <v>14</v>
      </c>
    </row>
    <row r="118" spans="2:11" x14ac:dyDescent="0.25">
      <c r="B118" s="2">
        <v>41658</v>
      </c>
      <c r="C118" s="8" t="s">
        <v>40</v>
      </c>
      <c r="D118" s="8">
        <v>7</v>
      </c>
      <c r="E118" s="8">
        <v>12</v>
      </c>
      <c r="F118" s="8" t="s">
        <v>2</v>
      </c>
      <c r="G118" s="8" t="s">
        <v>2</v>
      </c>
      <c r="H118" s="8">
        <v>600</v>
      </c>
      <c r="I118" s="8">
        <v>0</v>
      </c>
      <c r="J118" s="8">
        <v>0</v>
      </c>
      <c r="K118" s="68">
        <f t="shared" si="1"/>
        <v>19</v>
      </c>
    </row>
    <row r="119" spans="2:11" x14ac:dyDescent="0.25">
      <c r="B119" s="2">
        <v>41663</v>
      </c>
      <c r="C119" s="8" t="s">
        <v>40</v>
      </c>
      <c r="D119" s="8">
        <v>7</v>
      </c>
      <c r="E119" s="8">
        <v>12</v>
      </c>
      <c r="F119" s="8" t="s">
        <v>2</v>
      </c>
      <c r="G119" s="8" t="s">
        <v>2</v>
      </c>
      <c r="H119" s="8">
        <v>600</v>
      </c>
      <c r="I119" s="8">
        <v>0</v>
      </c>
      <c r="J119" s="8">
        <v>0</v>
      </c>
      <c r="K119" s="68">
        <f t="shared" si="1"/>
        <v>24</v>
      </c>
    </row>
    <row r="120" spans="2:11" x14ac:dyDescent="0.25">
      <c r="B120" s="2">
        <v>41668</v>
      </c>
      <c r="C120" s="8" t="s">
        <v>40</v>
      </c>
      <c r="D120" s="8">
        <v>7</v>
      </c>
      <c r="E120" s="8">
        <v>12</v>
      </c>
      <c r="F120" s="8" t="s">
        <v>2</v>
      </c>
      <c r="G120" s="8" t="s">
        <v>2</v>
      </c>
      <c r="H120" s="8">
        <v>600</v>
      </c>
      <c r="I120" s="8">
        <v>0</v>
      </c>
      <c r="J120" s="8">
        <v>0</v>
      </c>
      <c r="K120" s="68">
        <f t="shared" si="1"/>
        <v>29</v>
      </c>
    </row>
    <row r="121" spans="2:11" x14ac:dyDescent="0.25">
      <c r="B121" s="2">
        <v>41643</v>
      </c>
      <c r="C121" s="8" t="s">
        <v>40</v>
      </c>
      <c r="D121" s="8">
        <v>8</v>
      </c>
      <c r="E121" s="8">
        <v>12</v>
      </c>
      <c r="F121" s="8" t="s">
        <v>2</v>
      </c>
      <c r="G121" s="8" t="s">
        <v>2</v>
      </c>
      <c r="H121" s="8">
        <v>600</v>
      </c>
      <c r="I121" s="8">
        <v>0</v>
      </c>
      <c r="J121" s="8">
        <v>0</v>
      </c>
      <c r="K121" s="68">
        <f t="shared" si="1"/>
        <v>4</v>
      </c>
    </row>
    <row r="122" spans="2:11" x14ac:dyDescent="0.25">
      <c r="B122" s="2">
        <v>41648</v>
      </c>
      <c r="C122" s="8" t="s">
        <v>40</v>
      </c>
      <c r="D122" s="8">
        <v>8</v>
      </c>
      <c r="E122" s="8">
        <v>12</v>
      </c>
      <c r="F122" s="8" t="s">
        <v>2</v>
      </c>
      <c r="G122" s="8" t="s">
        <v>2</v>
      </c>
      <c r="H122" s="8">
        <v>600</v>
      </c>
      <c r="I122" s="8">
        <v>0</v>
      </c>
      <c r="J122" s="8">
        <v>0</v>
      </c>
      <c r="K122" s="68">
        <f t="shared" si="1"/>
        <v>9</v>
      </c>
    </row>
    <row r="123" spans="2:11" x14ac:dyDescent="0.25">
      <c r="B123" s="2">
        <v>41653</v>
      </c>
      <c r="C123" s="8" t="s">
        <v>40</v>
      </c>
      <c r="D123" s="8">
        <v>8</v>
      </c>
      <c r="E123" s="8">
        <v>12</v>
      </c>
      <c r="F123" s="8" t="s">
        <v>2</v>
      </c>
      <c r="G123" s="8" t="s">
        <v>2</v>
      </c>
      <c r="H123" s="8">
        <v>600</v>
      </c>
      <c r="I123" s="8">
        <v>0</v>
      </c>
      <c r="J123" s="8">
        <v>0</v>
      </c>
      <c r="K123" s="68">
        <f t="shared" si="1"/>
        <v>14</v>
      </c>
    </row>
    <row r="124" spans="2:11" x14ac:dyDescent="0.25">
      <c r="B124" s="2">
        <v>41658</v>
      </c>
      <c r="C124" s="8" t="s">
        <v>40</v>
      </c>
      <c r="D124" s="8">
        <v>8</v>
      </c>
      <c r="E124" s="8">
        <v>12</v>
      </c>
      <c r="F124" s="8" t="s">
        <v>2</v>
      </c>
      <c r="G124" s="8" t="s">
        <v>2</v>
      </c>
      <c r="H124" s="8">
        <v>600</v>
      </c>
      <c r="I124" s="8">
        <v>0</v>
      </c>
      <c r="J124" s="8">
        <v>0</v>
      </c>
      <c r="K124" s="68">
        <f t="shared" si="1"/>
        <v>19</v>
      </c>
    </row>
    <row r="125" spans="2:11" x14ac:dyDescent="0.25">
      <c r="B125" s="2">
        <v>41663</v>
      </c>
      <c r="C125" s="8" t="s">
        <v>40</v>
      </c>
      <c r="D125" s="8">
        <v>8</v>
      </c>
      <c r="E125" s="8">
        <v>12</v>
      </c>
      <c r="F125" s="8" t="s">
        <v>2</v>
      </c>
      <c r="G125" s="8" t="s">
        <v>2</v>
      </c>
      <c r="H125" s="8">
        <v>600</v>
      </c>
      <c r="I125" s="8">
        <v>0</v>
      </c>
      <c r="J125" s="8">
        <v>0</v>
      </c>
      <c r="K125" s="68">
        <f t="shared" si="1"/>
        <v>24</v>
      </c>
    </row>
    <row r="126" spans="2:11" x14ac:dyDescent="0.25">
      <c r="B126" s="2">
        <v>41668</v>
      </c>
      <c r="C126" s="8" t="s">
        <v>40</v>
      </c>
      <c r="D126" s="8">
        <v>8</v>
      </c>
      <c r="E126" s="8">
        <v>12</v>
      </c>
      <c r="F126" s="8" t="s">
        <v>2</v>
      </c>
      <c r="G126" s="8" t="s">
        <v>2</v>
      </c>
      <c r="H126" s="8">
        <v>600</v>
      </c>
      <c r="I126" s="8">
        <v>0</v>
      </c>
      <c r="J126" s="8">
        <v>0</v>
      </c>
      <c r="K126" s="68">
        <f t="shared" si="1"/>
        <v>29</v>
      </c>
    </row>
    <row r="127" spans="2:11" x14ac:dyDescent="0.25">
      <c r="B127" s="2">
        <v>41644</v>
      </c>
      <c r="C127" s="8" t="s">
        <v>40</v>
      </c>
      <c r="D127" s="8">
        <v>9</v>
      </c>
      <c r="E127" s="8">
        <v>12</v>
      </c>
      <c r="F127" s="8" t="s">
        <v>2</v>
      </c>
      <c r="G127" s="8" t="s">
        <v>2</v>
      </c>
      <c r="H127" s="8">
        <v>600</v>
      </c>
      <c r="I127" s="8">
        <v>0</v>
      </c>
      <c r="J127" s="8">
        <v>0</v>
      </c>
      <c r="K127" s="68">
        <f t="shared" si="1"/>
        <v>5</v>
      </c>
    </row>
    <row r="128" spans="2:11" x14ac:dyDescent="0.25">
      <c r="B128" s="2">
        <v>41649</v>
      </c>
      <c r="C128" s="8" t="s">
        <v>40</v>
      </c>
      <c r="D128" s="8">
        <v>9</v>
      </c>
      <c r="E128" s="8">
        <v>12</v>
      </c>
      <c r="F128" s="8" t="s">
        <v>2</v>
      </c>
      <c r="G128" s="8" t="s">
        <v>2</v>
      </c>
      <c r="H128" s="8">
        <v>600</v>
      </c>
      <c r="I128" s="8">
        <v>0</v>
      </c>
      <c r="J128" s="8">
        <v>0</v>
      </c>
      <c r="K128" s="68">
        <f t="shared" si="1"/>
        <v>10</v>
      </c>
    </row>
    <row r="129" spans="2:11" x14ac:dyDescent="0.25">
      <c r="B129" s="2">
        <v>41654</v>
      </c>
      <c r="C129" s="8" t="s">
        <v>40</v>
      </c>
      <c r="D129" s="8">
        <v>9</v>
      </c>
      <c r="E129" s="8">
        <v>12</v>
      </c>
      <c r="F129" s="8" t="s">
        <v>2</v>
      </c>
      <c r="G129" s="8" t="s">
        <v>2</v>
      </c>
      <c r="H129" s="8">
        <v>600</v>
      </c>
      <c r="I129" s="8">
        <v>0</v>
      </c>
      <c r="J129" s="8">
        <v>0</v>
      </c>
      <c r="K129" s="68">
        <f t="shared" si="1"/>
        <v>15</v>
      </c>
    </row>
    <row r="130" spans="2:11" x14ac:dyDescent="0.25">
      <c r="B130" s="2">
        <v>41659</v>
      </c>
      <c r="C130" s="8" t="s">
        <v>40</v>
      </c>
      <c r="D130" s="8">
        <v>9</v>
      </c>
      <c r="E130" s="8">
        <v>12</v>
      </c>
      <c r="F130" s="8" t="s">
        <v>2</v>
      </c>
      <c r="G130" s="8" t="s">
        <v>2</v>
      </c>
      <c r="H130" s="8">
        <v>600</v>
      </c>
      <c r="I130" s="8">
        <v>0</v>
      </c>
      <c r="J130" s="8">
        <v>0</v>
      </c>
      <c r="K130" s="68">
        <f t="shared" si="1"/>
        <v>20</v>
      </c>
    </row>
    <row r="131" spans="2:11" x14ac:dyDescent="0.25">
      <c r="B131" s="2">
        <v>41664</v>
      </c>
      <c r="C131" s="8" t="s">
        <v>40</v>
      </c>
      <c r="D131" s="8">
        <v>9</v>
      </c>
      <c r="E131" s="8">
        <v>12</v>
      </c>
      <c r="F131" s="8" t="s">
        <v>2</v>
      </c>
      <c r="G131" s="8" t="s">
        <v>2</v>
      </c>
      <c r="H131" s="8">
        <v>600</v>
      </c>
      <c r="I131" s="8">
        <v>0</v>
      </c>
      <c r="J131" s="8">
        <v>0</v>
      </c>
      <c r="K131" s="68">
        <f t="shared" si="1"/>
        <v>25</v>
      </c>
    </row>
    <row r="132" spans="2:11" x14ac:dyDescent="0.25">
      <c r="B132" s="2">
        <v>41669</v>
      </c>
      <c r="C132" s="8" t="s">
        <v>40</v>
      </c>
      <c r="D132" s="8">
        <v>9</v>
      </c>
      <c r="E132" s="8">
        <v>12</v>
      </c>
      <c r="F132" s="8" t="s">
        <v>2</v>
      </c>
      <c r="G132" s="8" t="s">
        <v>2</v>
      </c>
      <c r="H132" s="8">
        <v>600</v>
      </c>
      <c r="I132" s="8">
        <v>0</v>
      </c>
      <c r="J132" s="8">
        <v>0</v>
      </c>
      <c r="K132" s="68">
        <f t="shared" ref="K132:K195" si="2">DAY(B132)</f>
        <v>30</v>
      </c>
    </row>
    <row r="133" spans="2:11" x14ac:dyDescent="0.25">
      <c r="B133" s="2">
        <v>41644</v>
      </c>
      <c r="C133" s="8" t="s">
        <v>40</v>
      </c>
      <c r="D133" s="8">
        <v>10</v>
      </c>
      <c r="E133" s="8">
        <v>12</v>
      </c>
      <c r="F133" s="8" t="s">
        <v>2</v>
      </c>
      <c r="G133" s="8" t="s">
        <v>2</v>
      </c>
      <c r="H133" s="8">
        <v>600</v>
      </c>
      <c r="I133" s="8">
        <v>0</v>
      </c>
      <c r="J133" s="8">
        <v>0</v>
      </c>
      <c r="K133" s="68">
        <f t="shared" si="2"/>
        <v>5</v>
      </c>
    </row>
    <row r="134" spans="2:11" x14ac:dyDescent="0.25">
      <c r="B134" s="2">
        <v>41649</v>
      </c>
      <c r="C134" s="8" t="s">
        <v>40</v>
      </c>
      <c r="D134" s="8">
        <v>10</v>
      </c>
      <c r="E134" s="8">
        <v>12</v>
      </c>
      <c r="F134" s="8" t="s">
        <v>2</v>
      </c>
      <c r="G134" s="8" t="s">
        <v>2</v>
      </c>
      <c r="H134" s="8">
        <v>600</v>
      </c>
      <c r="I134" s="8">
        <v>0</v>
      </c>
      <c r="J134" s="8">
        <v>0</v>
      </c>
      <c r="K134" s="68">
        <f t="shared" si="2"/>
        <v>10</v>
      </c>
    </row>
    <row r="135" spans="2:11" x14ac:dyDescent="0.25">
      <c r="B135" s="2">
        <v>41654</v>
      </c>
      <c r="C135" s="8" t="s">
        <v>40</v>
      </c>
      <c r="D135" s="8">
        <v>10</v>
      </c>
      <c r="E135" s="8">
        <v>12</v>
      </c>
      <c r="F135" s="8" t="s">
        <v>2</v>
      </c>
      <c r="G135" s="8" t="s">
        <v>2</v>
      </c>
      <c r="H135" s="8">
        <v>600</v>
      </c>
      <c r="I135" s="8">
        <v>0</v>
      </c>
      <c r="J135" s="8">
        <v>0</v>
      </c>
      <c r="K135" s="68">
        <f t="shared" si="2"/>
        <v>15</v>
      </c>
    </row>
    <row r="136" spans="2:11" x14ac:dyDescent="0.25">
      <c r="B136" s="2">
        <v>41659</v>
      </c>
      <c r="C136" s="8" t="s">
        <v>40</v>
      </c>
      <c r="D136" s="8">
        <v>10</v>
      </c>
      <c r="E136" s="8">
        <v>12</v>
      </c>
      <c r="F136" s="8" t="s">
        <v>2</v>
      </c>
      <c r="G136" s="8" t="s">
        <v>2</v>
      </c>
      <c r="H136" s="8">
        <v>600</v>
      </c>
      <c r="I136" s="8">
        <v>0</v>
      </c>
      <c r="J136" s="8">
        <v>0</v>
      </c>
      <c r="K136" s="68">
        <f t="shared" si="2"/>
        <v>20</v>
      </c>
    </row>
    <row r="137" spans="2:11" x14ac:dyDescent="0.25">
      <c r="B137" s="2">
        <v>41664</v>
      </c>
      <c r="C137" s="8" t="s">
        <v>40</v>
      </c>
      <c r="D137" s="8">
        <v>10</v>
      </c>
      <c r="E137" s="8">
        <v>12</v>
      </c>
      <c r="F137" s="8" t="s">
        <v>2</v>
      </c>
      <c r="G137" s="8" t="s">
        <v>2</v>
      </c>
      <c r="H137" s="8">
        <v>600</v>
      </c>
      <c r="I137" s="8">
        <v>0</v>
      </c>
      <c r="J137" s="8">
        <v>0</v>
      </c>
      <c r="K137" s="68">
        <f t="shared" si="2"/>
        <v>25</v>
      </c>
    </row>
    <row r="138" spans="2:11" x14ac:dyDescent="0.25">
      <c r="B138" s="2">
        <v>41669</v>
      </c>
      <c r="C138" s="8" t="s">
        <v>40</v>
      </c>
      <c r="D138" s="8">
        <v>10</v>
      </c>
      <c r="E138" s="8">
        <v>12</v>
      </c>
      <c r="F138" s="8" t="s">
        <v>2</v>
      </c>
      <c r="G138" s="8" t="s">
        <v>2</v>
      </c>
      <c r="H138" s="8">
        <v>600</v>
      </c>
      <c r="I138" s="8">
        <v>0</v>
      </c>
      <c r="J138" s="8">
        <v>0</v>
      </c>
      <c r="K138" s="68">
        <f t="shared" si="2"/>
        <v>30</v>
      </c>
    </row>
    <row r="139" spans="2:11" x14ac:dyDescent="0.25">
      <c r="B139" s="2">
        <v>41640</v>
      </c>
      <c r="C139" s="8" t="s">
        <v>2</v>
      </c>
      <c r="D139" s="8">
        <v>1</v>
      </c>
      <c r="E139" s="8">
        <v>12</v>
      </c>
      <c r="F139" s="8" t="s">
        <v>2</v>
      </c>
      <c r="G139" s="8" t="s">
        <v>2</v>
      </c>
      <c r="H139" s="8">
        <v>600</v>
      </c>
      <c r="I139" s="8">
        <v>0</v>
      </c>
      <c r="J139" s="8">
        <v>0</v>
      </c>
      <c r="K139" s="68">
        <f t="shared" si="2"/>
        <v>1</v>
      </c>
    </row>
    <row r="140" spans="2:11" x14ac:dyDescent="0.25">
      <c r="B140" s="2">
        <v>41650</v>
      </c>
      <c r="C140" s="8" t="s">
        <v>2</v>
      </c>
      <c r="D140" s="8">
        <v>1</v>
      </c>
      <c r="E140" s="8">
        <v>12</v>
      </c>
      <c r="F140" s="8" t="s">
        <v>2</v>
      </c>
      <c r="G140" s="8" t="s">
        <v>2</v>
      </c>
      <c r="H140" s="8">
        <v>600</v>
      </c>
      <c r="I140" s="8">
        <v>0</v>
      </c>
      <c r="J140" s="8">
        <v>0</v>
      </c>
      <c r="K140" s="68">
        <f t="shared" si="2"/>
        <v>11</v>
      </c>
    </row>
    <row r="141" spans="2:11" x14ac:dyDescent="0.25">
      <c r="B141" s="2">
        <v>41670</v>
      </c>
      <c r="C141" s="8" t="s">
        <v>2</v>
      </c>
      <c r="D141" s="8">
        <v>1</v>
      </c>
      <c r="E141" s="8">
        <v>12</v>
      </c>
      <c r="F141" s="8" t="s">
        <v>2</v>
      </c>
      <c r="G141" s="8" t="s">
        <v>2</v>
      </c>
      <c r="H141" s="8">
        <v>600</v>
      </c>
      <c r="I141" s="8">
        <v>0</v>
      </c>
      <c r="J141" s="8">
        <v>0</v>
      </c>
      <c r="K141" s="68">
        <f t="shared" si="2"/>
        <v>31</v>
      </c>
    </row>
    <row r="142" spans="2:11" x14ac:dyDescent="0.25">
      <c r="B142" s="2">
        <v>41660</v>
      </c>
      <c r="C142" s="8" t="s">
        <v>2</v>
      </c>
      <c r="D142" s="8">
        <v>2</v>
      </c>
      <c r="E142" s="8">
        <v>12</v>
      </c>
      <c r="F142" s="8" t="s">
        <v>2</v>
      </c>
      <c r="G142" s="8" t="s">
        <v>2</v>
      </c>
      <c r="H142" s="8">
        <v>600</v>
      </c>
      <c r="I142" s="8">
        <v>0</v>
      </c>
      <c r="J142" s="8">
        <v>0</v>
      </c>
      <c r="K142" s="68">
        <f t="shared" si="2"/>
        <v>21</v>
      </c>
    </row>
    <row r="143" spans="2:11" x14ac:dyDescent="0.25">
      <c r="B143" s="2">
        <v>41646</v>
      </c>
      <c r="C143" s="8" t="s">
        <v>2</v>
      </c>
      <c r="D143" s="8">
        <v>3</v>
      </c>
      <c r="E143" s="8">
        <v>12</v>
      </c>
      <c r="F143" s="8" t="s">
        <v>2</v>
      </c>
      <c r="G143" s="8" t="s">
        <v>2</v>
      </c>
      <c r="H143" s="8">
        <v>600</v>
      </c>
      <c r="I143" s="8">
        <v>0</v>
      </c>
      <c r="J143" s="8">
        <v>0</v>
      </c>
      <c r="K143" s="68">
        <f t="shared" si="2"/>
        <v>7</v>
      </c>
    </row>
    <row r="144" spans="2:11" x14ac:dyDescent="0.25">
      <c r="B144" s="2">
        <v>41641</v>
      </c>
      <c r="C144" s="8" t="s">
        <v>2</v>
      </c>
      <c r="D144" s="8">
        <v>4</v>
      </c>
      <c r="E144" s="8">
        <v>12</v>
      </c>
      <c r="F144" s="8" t="s">
        <v>2</v>
      </c>
      <c r="G144" s="8" t="s">
        <v>2</v>
      </c>
      <c r="H144" s="8">
        <v>600</v>
      </c>
      <c r="I144" s="8">
        <v>0</v>
      </c>
      <c r="J144" s="8">
        <v>0</v>
      </c>
      <c r="K144" s="68">
        <f t="shared" si="2"/>
        <v>2</v>
      </c>
    </row>
    <row r="145" spans="2:11" x14ac:dyDescent="0.25">
      <c r="B145" s="2">
        <v>41647</v>
      </c>
      <c r="C145" s="8" t="s">
        <v>2</v>
      </c>
      <c r="D145" s="8">
        <v>5</v>
      </c>
      <c r="E145" s="8">
        <v>12</v>
      </c>
      <c r="F145" s="8" t="s">
        <v>2</v>
      </c>
      <c r="G145" s="8" t="s">
        <v>2</v>
      </c>
      <c r="H145" s="8">
        <v>600</v>
      </c>
      <c r="I145" s="8">
        <v>0</v>
      </c>
      <c r="J145" s="8">
        <v>0</v>
      </c>
      <c r="K145" s="68">
        <f t="shared" si="2"/>
        <v>8</v>
      </c>
    </row>
    <row r="146" spans="2:11" x14ac:dyDescent="0.25">
      <c r="B146" s="2">
        <v>41652</v>
      </c>
      <c r="C146" s="8" t="s">
        <v>2</v>
      </c>
      <c r="D146" s="8">
        <v>5</v>
      </c>
      <c r="E146" s="8">
        <v>12</v>
      </c>
      <c r="F146" s="8" t="s">
        <v>2</v>
      </c>
      <c r="G146" s="8" t="s">
        <v>2</v>
      </c>
      <c r="H146" s="8">
        <v>600</v>
      </c>
      <c r="I146" s="8">
        <v>0</v>
      </c>
      <c r="J146" s="8">
        <v>0</v>
      </c>
      <c r="K146" s="68">
        <f t="shared" si="2"/>
        <v>13</v>
      </c>
    </row>
    <row r="147" spans="2:11" x14ac:dyDescent="0.25">
      <c r="B147" s="2">
        <v>41657</v>
      </c>
      <c r="C147" s="8" t="s">
        <v>2</v>
      </c>
      <c r="D147" s="8">
        <v>5</v>
      </c>
      <c r="E147" s="8">
        <v>12</v>
      </c>
      <c r="F147" s="8" t="s">
        <v>2</v>
      </c>
      <c r="G147" s="8" t="s">
        <v>2</v>
      </c>
      <c r="H147" s="8">
        <v>600</v>
      </c>
      <c r="I147" s="8">
        <v>0</v>
      </c>
      <c r="J147" s="8">
        <v>0</v>
      </c>
      <c r="K147" s="68">
        <f t="shared" si="2"/>
        <v>18</v>
      </c>
    </row>
    <row r="148" spans="2:11" x14ac:dyDescent="0.25">
      <c r="B148" s="2">
        <v>41657</v>
      </c>
      <c r="C148" s="8" t="s">
        <v>2</v>
      </c>
      <c r="D148" s="8">
        <v>6</v>
      </c>
      <c r="E148" s="8">
        <v>12</v>
      </c>
      <c r="F148" s="8" t="s">
        <v>2</v>
      </c>
      <c r="G148" s="8" t="s">
        <v>2</v>
      </c>
      <c r="H148" s="8">
        <v>600</v>
      </c>
      <c r="I148" s="8">
        <v>0</v>
      </c>
      <c r="J148" s="8">
        <v>0</v>
      </c>
      <c r="K148" s="68">
        <f t="shared" si="2"/>
        <v>18</v>
      </c>
    </row>
    <row r="149" spans="2:11" x14ac:dyDescent="0.25">
      <c r="B149" s="2">
        <v>41643</v>
      </c>
      <c r="C149" s="8" t="s">
        <v>2</v>
      </c>
      <c r="D149" s="8">
        <v>7</v>
      </c>
      <c r="E149" s="8">
        <v>12</v>
      </c>
      <c r="F149" s="8" t="s">
        <v>2</v>
      </c>
      <c r="G149" s="8" t="s">
        <v>2</v>
      </c>
      <c r="H149" s="8">
        <v>600</v>
      </c>
      <c r="I149" s="8">
        <v>0</v>
      </c>
      <c r="J149" s="8">
        <v>0</v>
      </c>
      <c r="K149" s="68">
        <f t="shared" si="2"/>
        <v>4</v>
      </c>
    </row>
    <row r="150" spans="2:11" x14ac:dyDescent="0.25">
      <c r="B150" s="2">
        <v>41658</v>
      </c>
      <c r="C150" s="8" t="s">
        <v>2</v>
      </c>
      <c r="D150" s="8">
        <v>7</v>
      </c>
      <c r="E150" s="8">
        <v>12</v>
      </c>
      <c r="F150" s="8" t="s">
        <v>2</v>
      </c>
      <c r="G150" s="8" t="s">
        <v>2</v>
      </c>
      <c r="H150" s="8">
        <v>600</v>
      </c>
      <c r="I150" s="8">
        <v>0</v>
      </c>
      <c r="J150" s="8">
        <v>0</v>
      </c>
      <c r="K150" s="68">
        <f t="shared" si="2"/>
        <v>19</v>
      </c>
    </row>
    <row r="151" spans="2:11" x14ac:dyDescent="0.25">
      <c r="B151" s="2">
        <v>41648</v>
      </c>
      <c r="C151" s="8" t="s">
        <v>41</v>
      </c>
      <c r="D151" s="8">
        <v>3</v>
      </c>
      <c r="E151" s="8">
        <v>12</v>
      </c>
      <c r="F151" s="8" t="s">
        <v>41</v>
      </c>
      <c r="G151" s="8" t="s">
        <v>43</v>
      </c>
      <c r="H151" s="8">
        <v>1440</v>
      </c>
      <c r="I151" s="8">
        <v>0</v>
      </c>
      <c r="J151" s="8">
        <v>0</v>
      </c>
      <c r="K151" s="68">
        <f t="shared" si="2"/>
        <v>9</v>
      </c>
    </row>
    <row r="152" spans="2:11" x14ac:dyDescent="0.25">
      <c r="B152" s="2">
        <v>41648</v>
      </c>
      <c r="C152" s="8" t="s">
        <v>45</v>
      </c>
      <c r="D152" s="8">
        <v>3</v>
      </c>
      <c r="E152" s="8">
        <v>12</v>
      </c>
      <c r="F152" s="8" t="s">
        <v>9</v>
      </c>
      <c r="G152" s="8" t="s">
        <v>9</v>
      </c>
      <c r="H152" s="8">
        <v>0</v>
      </c>
      <c r="I152" s="8">
        <v>96</v>
      </c>
      <c r="J152" s="8">
        <v>4</v>
      </c>
      <c r="K152" s="68">
        <f t="shared" si="2"/>
        <v>9</v>
      </c>
    </row>
    <row r="153" spans="2:11" x14ac:dyDescent="0.25">
      <c r="B153" s="2">
        <v>41665</v>
      </c>
      <c r="C153" s="8" t="s">
        <v>2</v>
      </c>
      <c r="D153" s="8">
        <v>1</v>
      </c>
      <c r="E153" s="8">
        <v>13</v>
      </c>
      <c r="F153" s="8" t="s">
        <v>2</v>
      </c>
      <c r="G153" s="8" t="s">
        <v>2</v>
      </c>
      <c r="H153" s="8">
        <v>650</v>
      </c>
      <c r="I153" s="8">
        <v>0</v>
      </c>
      <c r="J153" s="8">
        <v>0</v>
      </c>
      <c r="K153" s="68">
        <f t="shared" si="2"/>
        <v>26</v>
      </c>
    </row>
    <row r="154" spans="2:11" x14ac:dyDescent="0.25">
      <c r="B154" s="2">
        <v>41665</v>
      </c>
      <c r="C154" s="8" t="s">
        <v>2</v>
      </c>
      <c r="D154" s="8">
        <v>2</v>
      </c>
      <c r="E154" s="8">
        <v>13</v>
      </c>
      <c r="F154" s="8" t="s">
        <v>2</v>
      </c>
      <c r="G154" s="8" t="s">
        <v>2</v>
      </c>
      <c r="H154" s="8">
        <v>650</v>
      </c>
      <c r="I154" s="8">
        <v>0</v>
      </c>
      <c r="J154" s="8">
        <v>0</v>
      </c>
      <c r="K154" s="68">
        <f t="shared" si="2"/>
        <v>26</v>
      </c>
    </row>
    <row r="155" spans="2:11" x14ac:dyDescent="0.25">
      <c r="B155" s="2">
        <v>41641</v>
      </c>
      <c r="C155" s="8" t="s">
        <v>2</v>
      </c>
      <c r="D155" s="8">
        <v>3</v>
      </c>
      <c r="E155" s="8">
        <v>13</v>
      </c>
      <c r="F155" s="8" t="s">
        <v>2</v>
      </c>
      <c r="G155" s="8" t="s">
        <v>2</v>
      </c>
      <c r="H155" s="8">
        <v>650</v>
      </c>
      <c r="I155" s="8">
        <v>0</v>
      </c>
      <c r="J155" s="8">
        <v>0</v>
      </c>
      <c r="K155" s="68">
        <f t="shared" si="2"/>
        <v>2</v>
      </c>
    </row>
    <row r="156" spans="2:11" x14ac:dyDescent="0.25">
      <c r="B156" s="2">
        <v>41656</v>
      </c>
      <c r="C156" s="8" t="s">
        <v>2</v>
      </c>
      <c r="D156" s="8">
        <v>4</v>
      </c>
      <c r="E156" s="8">
        <v>13</v>
      </c>
      <c r="F156" s="8" t="s">
        <v>2</v>
      </c>
      <c r="G156" s="8" t="s">
        <v>2</v>
      </c>
      <c r="H156" s="8">
        <v>650</v>
      </c>
      <c r="I156" s="8">
        <v>0</v>
      </c>
      <c r="J156" s="8">
        <v>0</v>
      </c>
      <c r="K156" s="68">
        <f t="shared" si="2"/>
        <v>17</v>
      </c>
    </row>
    <row r="157" spans="2:11" x14ac:dyDescent="0.25">
      <c r="B157" s="2">
        <v>41661</v>
      </c>
      <c r="C157" s="8" t="s">
        <v>2</v>
      </c>
      <c r="D157" s="8">
        <v>4</v>
      </c>
      <c r="E157" s="8">
        <v>13</v>
      </c>
      <c r="F157" s="8" t="s">
        <v>2</v>
      </c>
      <c r="G157" s="8" t="s">
        <v>2</v>
      </c>
      <c r="H157" s="8">
        <v>650</v>
      </c>
      <c r="I157" s="8">
        <v>0</v>
      </c>
      <c r="J157" s="8">
        <v>0</v>
      </c>
      <c r="K157" s="68">
        <f t="shared" si="2"/>
        <v>22</v>
      </c>
    </row>
    <row r="158" spans="2:11" x14ac:dyDescent="0.25">
      <c r="B158" s="2">
        <v>41642</v>
      </c>
      <c r="C158" s="8" t="s">
        <v>2</v>
      </c>
      <c r="D158" s="8">
        <v>5</v>
      </c>
      <c r="E158" s="8">
        <v>13</v>
      </c>
      <c r="F158" s="8" t="s">
        <v>2</v>
      </c>
      <c r="G158" s="8" t="s">
        <v>2</v>
      </c>
      <c r="H158" s="8">
        <v>650</v>
      </c>
      <c r="I158" s="8">
        <v>0</v>
      </c>
      <c r="J158" s="8">
        <v>0</v>
      </c>
      <c r="K158" s="68">
        <f t="shared" si="2"/>
        <v>3</v>
      </c>
    </row>
    <row r="159" spans="2:11" x14ac:dyDescent="0.25">
      <c r="B159" s="2">
        <v>41642</v>
      </c>
      <c r="C159" s="8" t="s">
        <v>2</v>
      </c>
      <c r="D159" s="8">
        <v>6</v>
      </c>
      <c r="E159" s="8">
        <v>13</v>
      </c>
      <c r="F159" s="8" t="s">
        <v>2</v>
      </c>
      <c r="G159" s="8" t="s">
        <v>2</v>
      </c>
      <c r="H159" s="8">
        <v>650</v>
      </c>
      <c r="I159" s="8">
        <v>0</v>
      </c>
      <c r="J159" s="8">
        <v>0</v>
      </c>
      <c r="K159" s="68">
        <f t="shared" si="2"/>
        <v>3</v>
      </c>
    </row>
    <row r="160" spans="2:11" x14ac:dyDescent="0.25">
      <c r="B160" s="2">
        <v>41652</v>
      </c>
      <c r="C160" s="8" t="s">
        <v>2</v>
      </c>
      <c r="D160" s="8">
        <v>6</v>
      </c>
      <c r="E160" s="8">
        <v>13</v>
      </c>
      <c r="F160" s="8" t="s">
        <v>2</v>
      </c>
      <c r="G160" s="8" t="s">
        <v>2</v>
      </c>
      <c r="H160" s="8">
        <v>650</v>
      </c>
      <c r="I160" s="8">
        <v>0</v>
      </c>
      <c r="J160" s="8">
        <v>0</v>
      </c>
      <c r="K160" s="68">
        <f t="shared" si="2"/>
        <v>13</v>
      </c>
    </row>
    <row r="161" spans="2:11" x14ac:dyDescent="0.25">
      <c r="B161" s="2">
        <v>41658</v>
      </c>
      <c r="C161" s="8" t="s">
        <v>2</v>
      </c>
      <c r="D161" s="8">
        <v>8</v>
      </c>
      <c r="E161" s="8">
        <v>13</v>
      </c>
      <c r="F161" s="8" t="s">
        <v>2</v>
      </c>
      <c r="G161" s="8" t="s">
        <v>2</v>
      </c>
      <c r="H161" s="8">
        <v>650</v>
      </c>
      <c r="I161" s="8">
        <v>0</v>
      </c>
      <c r="J161" s="8">
        <v>0</v>
      </c>
      <c r="K161" s="68">
        <f t="shared" si="2"/>
        <v>19</v>
      </c>
    </row>
    <row r="162" spans="2:11" x14ac:dyDescent="0.25">
      <c r="B162" s="2">
        <v>41659</v>
      </c>
      <c r="C162" s="8" t="s">
        <v>2</v>
      </c>
      <c r="D162" s="8">
        <v>9</v>
      </c>
      <c r="E162" s="8">
        <v>13</v>
      </c>
      <c r="F162" s="8" t="s">
        <v>2</v>
      </c>
      <c r="G162" s="8" t="s">
        <v>2</v>
      </c>
      <c r="H162" s="8">
        <v>650</v>
      </c>
      <c r="I162" s="8">
        <v>0</v>
      </c>
      <c r="J162" s="8">
        <v>0</v>
      </c>
      <c r="K162" s="68">
        <f t="shared" si="2"/>
        <v>20</v>
      </c>
    </row>
    <row r="163" spans="2:11" x14ac:dyDescent="0.25">
      <c r="B163" s="2">
        <v>41664</v>
      </c>
      <c r="C163" s="8" t="s">
        <v>2</v>
      </c>
      <c r="D163" s="8">
        <v>9</v>
      </c>
      <c r="E163" s="8">
        <v>13</v>
      </c>
      <c r="F163" s="8" t="s">
        <v>2</v>
      </c>
      <c r="G163" s="8" t="s">
        <v>2</v>
      </c>
      <c r="H163" s="8">
        <v>650</v>
      </c>
      <c r="I163" s="8">
        <v>0</v>
      </c>
      <c r="J163" s="8">
        <v>0</v>
      </c>
      <c r="K163" s="68">
        <f t="shared" si="2"/>
        <v>25</v>
      </c>
    </row>
    <row r="164" spans="2:11" x14ac:dyDescent="0.25">
      <c r="B164" s="2">
        <v>41654</v>
      </c>
      <c r="C164" s="8" t="s">
        <v>41</v>
      </c>
      <c r="D164" s="8">
        <v>5</v>
      </c>
      <c r="E164" s="8">
        <v>13</v>
      </c>
      <c r="F164" s="8" t="s">
        <v>41</v>
      </c>
      <c r="G164" s="8" t="s">
        <v>42</v>
      </c>
      <c r="H164" s="8">
        <v>1040</v>
      </c>
      <c r="I164" s="8">
        <v>0</v>
      </c>
      <c r="J164" s="8">
        <v>0</v>
      </c>
      <c r="K164" s="68">
        <f t="shared" si="2"/>
        <v>15</v>
      </c>
    </row>
    <row r="165" spans="2:11" x14ac:dyDescent="0.25">
      <c r="B165" s="2">
        <v>41649</v>
      </c>
      <c r="C165" s="8" t="s">
        <v>45</v>
      </c>
      <c r="D165" s="8">
        <v>5</v>
      </c>
      <c r="E165" s="8">
        <v>13</v>
      </c>
      <c r="F165" s="8" t="s">
        <v>9</v>
      </c>
      <c r="G165" s="8" t="s">
        <v>9</v>
      </c>
      <c r="H165" s="8">
        <v>0</v>
      </c>
      <c r="I165" s="8">
        <v>143</v>
      </c>
      <c r="J165" s="8">
        <v>4</v>
      </c>
      <c r="K165" s="68">
        <f t="shared" si="2"/>
        <v>10</v>
      </c>
    </row>
    <row r="166" spans="2:11" x14ac:dyDescent="0.25">
      <c r="B166" s="2">
        <v>41655</v>
      </c>
      <c r="C166" s="8" t="s">
        <v>45</v>
      </c>
      <c r="D166" s="8">
        <v>5</v>
      </c>
      <c r="E166" s="8">
        <v>13</v>
      </c>
      <c r="F166" s="8" t="s">
        <v>9</v>
      </c>
      <c r="G166" s="8" t="s">
        <v>9</v>
      </c>
      <c r="H166" s="8">
        <v>0</v>
      </c>
      <c r="I166" s="8">
        <v>130</v>
      </c>
      <c r="J166" s="8">
        <v>14</v>
      </c>
      <c r="K166" s="68">
        <f t="shared" si="2"/>
        <v>16</v>
      </c>
    </row>
    <row r="167" spans="2:11" x14ac:dyDescent="0.25">
      <c r="B167" s="2">
        <v>41655</v>
      </c>
      <c r="C167" s="8" t="s">
        <v>2</v>
      </c>
      <c r="D167" s="8">
        <v>2</v>
      </c>
      <c r="E167" s="8">
        <v>14</v>
      </c>
      <c r="F167" s="8" t="s">
        <v>2</v>
      </c>
      <c r="G167" s="8" t="s">
        <v>2</v>
      </c>
      <c r="H167" s="8">
        <v>700</v>
      </c>
      <c r="I167" s="8">
        <v>0</v>
      </c>
      <c r="J167" s="8">
        <v>0</v>
      </c>
      <c r="K167" s="68">
        <f t="shared" si="2"/>
        <v>16</v>
      </c>
    </row>
    <row r="168" spans="2:11" x14ac:dyDescent="0.25">
      <c r="B168" s="2">
        <v>41656</v>
      </c>
      <c r="C168" s="8" t="s">
        <v>2</v>
      </c>
      <c r="D168" s="8">
        <v>3</v>
      </c>
      <c r="E168" s="8">
        <v>14</v>
      </c>
      <c r="F168" s="8" t="s">
        <v>2</v>
      </c>
      <c r="G168" s="8" t="s">
        <v>2</v>
      </c>
      <c r="H168" s="8">
        <v>700</v>
      </c>
      <c r="I168" s="8">
        <v>0</v>
      </c>
      <c r="J168" s="8">
        <v>0</v>
      </c>
      <c r="K168" s="68">
        <f t="shared" si="2"/>
        <v>17</v>
      </c>
    </row>
    <row r="169" spans="2:11" x14ac:dyDescent="0.25">
      <c r="B169" s="2">
        <v>41662</v>
      </c>
      <c r="C169" s="8" t="s">
        <v>2</v>
      </c>
      <c r="D169" s="8">
        <v>5</v>
      </c>
      <c r="E169" s="8">
        <v>14</v>
      </c>
      <c r="F169" s="8" t="s">
        <v>2</v>
      </c>
      <c r="G169" s="8" t="s">
        <v>2</v>
      </c>
      <c r="H169" s="8">
        <v>700</v>
      </c>
      <c r="I169" s="8">
        <v>0</v>
      </c>
      <c r="J169" s="8">
        <v>0</v>
      </c>
      <c r="K169" s="68">
        <f t="shared" si="2"/>
        <v>23</v>
      </c>
    </row>
    <row r="170" spans="2:11" x14ac:dyDescent="0.25">
      <c r="B170" s="2">
        <v>41647</v>
      </c>
      <c r="C170" s="8" t="s">
        <v>2</v>
      </c>
      <c r="D170" s="8">
        <v>6</v>
      </c>
      <c r="E170" s="8">
        <v>14</v>
      </c>
      <c r="F170" s="8" t="s">
        <v>2</v>
      </c>
      <c r="G170" s="8" t="s">
        <v>2</v>
      </c>
      <c r="H170" s="8">
        <v>700</v>
      </c>
      <c r="I170" s="8">
        <v>0</v>
      </c>
      <c r="J170" s="8">
        <v>0</v>
      </c>
      <c r="K170" s="68">
        <f t="shared" si="2"/>
        <v>8</v>
      </c>
    </row>
    <row r="171" spans="2:11" x14ac:dyDescent="0.25">
      <c r="B171" s="2">
        <v>41667</v>
      </c>
      <c r="C171" s="8" t="s">
        <v>2</v>
      </c>
      <c r="D171" s="8">
        <v>6</v>
      </c>
      <c r="E171" s="8">
        <v>14</v>
      </c>
      <c r="F171" s="8" t="s">
        <v>2</v>
      </c>
      <c r="G171" s="8" t="s">
        <v>2</v>
      </c>
      <c r="H171" s="8">
        <v>700</v>
      </c>
      <c r="I171" s="8">
        <v>0</v>
      </c>
      <c r="J171" s="8">
        <v>0</v>
      </c>
      <c r="K171" s="68">
        <f t="shared" si="2"/>
        <v>28</v>
      </c>
    </row>
    <row r="172" spans="2:11" x14ac:dyDescent="0.25">
      <c r="B172" s="2">
        <v>41648</v>
      </c>
      <c r="C172" s="8" t="s">
        <v>2</v>
      </c>
      <c r="D172" s="8">
        <v>7</v>
      </c>
      <c r="E172" s="8">
        <v>14</v>
      </c>
      <c r="F172" s="8" t="s">
        <v>2</v>
      </c>
      <c r="G172" s="8" t="s">
        <v>2</v>
      </c>
      <c r="H172" s="8">
        <v>700</v>
      </c>
      <c r="I172" s="8">
        <v>0</v>
      </c>
      <c r="J172" s="8">
        <v>0</v>
      </c>
      <c r="K172" s="68">
        <f t="shared" si="2"/>
        <v>9</v>
      </c>
    </row>
    <row r="173" spans="2:11" x14ac:dyDescent="0.25">
      <c r="B173" s="2">
        <v>41663</v>
      </c>
      <c r="C173" s="8" t="s">
        <v>2</v>
      </c>
      <c r="D173" s="8">
        <v>7</v>
      </c>
      <c r="E173" s="8">
        <v>14</v>
      </c>
      <c r="F173" s="8" t="s">
        <v>2</v>
      </c>
      <c r="G173" s="8" t="s">
        <v>2</v>
      </c>
      <c r="H173" s="8">
        <v>700</v>
      </c>
      <c r="I173" s="8">
        <v>0</v>
      </c>
      <c r="J173" s="8">
        <v>0</v>
      </c>
      <c r="K173" s="68">
        <f t="shared" si="2"/>
        <v>24</v>
      </c>
    </row>
    <row r="174" spans="2:11" x14ac:dyDescent="0.25">
      <c r="B174" s="2">
        <v>41653</v>
      </c>
      <c r="C174" s="8" t="s">
        <v>2</v>
      </c>
      <c r="D174" s="8">
        <v>8</v>
      </c>
      <c r="E174" s="8">
        <v>14</v>
      </c>
      <c r="F174" s="8" t="s">
        <v>2</v>
      </c>
      <c r="G174" s="8" t="s">
        <v>2</v>
      </c>
      <c r="H174" s="8">
        <v>700</v>
      </c>
      <c r="I174" s="8">
        <v>0</v>
      </c>
      <c r="J174" s="8">
        <v>0</v>
      </c>
      <c r="K174" s="68">
        <f t="shared" si="2"/>
        <v>14</v>
      </c>
    </row>
    <row r="175" spans="2:11" x14ac:dyDescent="0.25">
      <c r="B175" s="2">
        <v>41654</v>
      </c>
      <c r="C175" s="8" t="s">
        <v>2</v>
      </c>
      <c r="D175" s="8">
        <v>9</v>
      </c>
      <c r="E175" s="8">
        <v>14</v>
      </c>
      <c r="F175" s="8" t="s">
        <v>2</v>
      </c>
      <c r="G175" s="8" t="s">
        <v>2</v>
      </c>
      <c r="H175" s="8">
        <v>700</v>
      </c>
      <c r="I175" s="8">
        <v>0</v>
      </c>
      <c r="J175" s="8">
        <v>0</v>
      </c>
      <c r="K175" s="68">
        <f t="shared" si="2"/>
        <v>15</v>
      </c>
    </row>
    <row r="176" spans="2:11" x14ac:dyDescent="0.25">
      <c r="B176" s="2">
        <v>41640</v>
      </c>
      <c r="C176" s="8" t="s">
        <v>41</v>
      </c>
      <c r="D176" s="8">
        <v>6</v>
      </c>
      <c r="E176" s="8">
        <v>14</v>
      </c>
      <c r="F176" s="8" t="s">
        <v>41</v>
      </c>
      <c r="G176" s="8" t="s">
        <v>42</v>
      </c>
      <c r="H176" s="8">
        <v>1120</v>
      </c>
      <c r="I176" s="8">
        <v>0</v>
      </c>
      <c r="J176" s="8">
        <v>0</v>
      </c>
      <c r="K176" s="68">
        <f t="shared" si="2"/>
        <v>1</v>
      </c>
    </row>
    <row r="177" spans="2:11" x14ac:dyDescent="0.25">
      <c r="B177" s="2">
        <v>41666</v>
      </c>
      <c r="C177" s="8" t="s">
        <v>41</v>
      </c>
      <c r="D177" s="8">
        <v>10</v>
      </c>
      <c r="E177" s="8">
        <v>14</v>
      </c>
      <c r="F177" s="8" t="s">
        <v>41</v>
      </c>
      <c r="G177" s="8" t="s">
        <v>44</v>
      </c>
      <c r="H177" s="8">
        <v>840</v>
      </c>
      <c r="I177" s="8">
        <v>0</v>
      </c>
      <c r="J177" s="8">
        <v>0</v>
      </c>
      <c r="K177" s="68">
        <f t="shared" si="2"/>
        <v>27</v>
      </c>
    </row>
    <row r="178" spans="2:11" x14ac:dyDescent="0.25">
      <c r="B178" s="2">
        <v>41656</v>
      </c>
      <c r="C178" s="8" t="s">
        <v>45</v>
      </c>
      <c r="D178" s="8">
        <v>1</v>
      </c>
      <c r="E178" s="8">
        <v>14</v>
      </c>
      <c r="F178" s="8" t="s">
        <v>9</v>
      </c>
      <c r="G178" s="8" t="s">
        <v>9</v>
      </c>
      <c r="H178" s="8">
        <v>0</v>
      </c>
      <c r="I178" s="8">
        <v>112</v>
      </c>
      <c r="J178" s="8">
        <v>5</v>
      </c>
      <c r="K178" s="68">
        <f t="shared" si="2"/>
        <v>17</v>
      </c>
    </row>
    <row r="179" spans="2:11" x14ac:dyDescent="0.25">
      <c r="B179" s="2">
        <v>41669</v>
      </c>
      <c r="C179" s="8" t="s">
        <v>45</v>
      </c>
      <c r="D179" s="8">
        <v>3</v>
      </c>
      <c r="E179" s="8">
        <v>14</v>
      </c>
      <c r="F179" s="8" t="s">
        <v>9</v>
      </c>
      <c r="G179" s="8" t="s">
        <v>9</v>
      </c>
      <c r="H179" s="8">
        <v>0</v>
      </c>
      <c r="I179" s="8">
        <v>126</v>
      </c>
      <c r="J179" s="8">
        <v>3</v>
      </c>
      <c r="K179" s="68">
        <f t="shared" si="2"/>
        <v>30</v>
      </c>
    </row>
    <row r="180" spans="2:11" x14ac:dyDescent="0.25">
      <c r="B180" s="2">
        <v>41653</v>
      </c>
      <c r="C180" s="8" t="s">
        <v>45</v>
      </c>
      <c r="D180" s="8">
        <v>4</v>
      </c>
      <c r="E180" s="8">
        <v>14</v>
      </c>
      <c r="F180" s="8" t="s">
        <v>9</v>
      </c>
      <c r="G180" s="8" t="s">
        <v>9</v>
      </c>
      <c r="H180" s="8">
        <v>0</v>
      </c>
      <c r="I180" s="8">
        <v>112</v>
      </c>
      <c r="J180" s="8">
        <v>6</v>
      </c>
      <c r="K180" s="68">
        <f t="shared" si="2"/>
        <v>14</v>
      </c>
    </row>
    <row r="181" spans="2:11" x14ac:dyDescent="0.25">
      <c r="B181" s="2">
        <v>41647</v>
      </c>
      <c r="C181" s="8" t="s">
        <v>45</v>
      </c>
      <c r="D181" s="8">
        <v>5</v>
      </c>
      <c r="E181" s="8">
        <v>14</v>
      </c>
      <c r="F181" s="8" t="s">
        <v>9</v>
      </c>
      <c r="G181" s="8" t="s">
        <v>9</v>
      </c>
      <c r="H181" s="8">
        <v>0</v>
      </c>
      <c r="I181" s="8">
        <v>126</v>
      </c>
      <c r="J181" s="8">
        <v>10</v>
      </c>
      <c r="K181" s="68">
        <f t="shared" si="2"/>
        <v>8</v>
      </c>
    </row>
    <row r="182" spans="2:11" x14ac:dyDescent="0.25">
      <c r="B182" s="2">
        <v>41661</v>
      </c>
      <c r="C182" s="8" t="s">
        <v>45</v>
      </c>
      <c r="D182" s="8">
        <v>5</v>
      </c>
      <c r="E182" s="8">
        <v>14</v>
      </c>
      <c r="F182" s="8" t="s">
        <v>9</v>
      </c>
      <c r="G182" s="8" t="s">
        <v>9</v>
      </c>
      <c r="H182" s="8">
        <v>0</v>
      </c>
      <c r="I182" s="8">
        <v>154</v>
      </c>
      <c r="J182" s="8">
        <v>0</v>
      </c>
      <c r="K182" s="68">
        <f t="shared" si="2"/>
        <v>22</v>
      </c>
    </row>
    <row r="183" spans="2:11" x14ac:dyDescent="0.25">
      <c r="B183" s="2">
        <v>41667</v>
      </c>
      <c r="C183" s="8" t="s">
        <v>45</v>
      </c>
      <c r="D183" s="8">
        <v>5</v>
      </c>
      <c r="E183" s="8">
        <v>14</v>
      </c>
      <c r="F183" s="8" t="s">
        <v>9</v>
      </c>
      <c r="G183" s="8" t="s">
        <v>9</v>
      </c>
      <c r="H183" s="8">
        <v>0</v>
      </c>
      <c r="I183" s="8">
        <v>154</v>
      </c>
      <c r="J183" s="8">
        <v>15</v>
      </c>
      <c r="K183" s="68">
        <f t="shared" si="2"/>
        <v>28</v>
      </c>
    </row>
    <row r="184" spans="2:11" x14ac:dyDescent="0.25">
      <c r="B184" s="2">
        <v>41663</v>
      </c>
      <c r="C184" s="8" t="s">
        <v>45</v>
      </c>
      <c r="D184" s="8">
        <v>6</v>
      </c>
      <c r="E184" s="8">
        <v>14</v>
      </c>
      <c r="F184" s="8" t="s">
        <v>9</v>
      </c>
      <c r="G184" s="8" t="s">
        <v>9</v>
      </c>
      <c r="H184" s="8">
        <v>0</v>
      </c>
      <c r="I184" s="8">
        <v>154</v>
      </c>
      <c r="J184" s="8">
        <v>0</v>
      </c>
      <c r="K184" s="68">
        <f t="shared" si="2"/>
        <v>24</v>
      </c>
    </row>
    <row r="185" spans="2:11" x14ac:dyDescent="0.25">
      <c r="B185" s="2">
        <v>41653</v>
      </c>
      <c r="C185" s="8" t="s">
        <v>45</v>
      </c>
      <c r="D185" s="8">
        <v>9</v>
      </c>
      <c r="E185" s="8">
        <v>14</v>
      </c>
      <c r="F185" s="8" t="s">
        <v>9</v>
      </c>
      <c r="G185" s="8" t="s">
        <v>9</v>
      </c>
      <c r="H185" s="8">
        <v>0</v>
      </c>
      <c r="I185" s="8">
        <v>154</v>
      </c>
      <c r="J185" s="8">
        <v>12</v>
      </c>
      <c r="K185" s="68">
        <f t="shared" si="2"/>
        <v>14</v>
      </c>
    </row>
    <row r="186" spans="2:11" x14ac:dyDescent="0.25">
      <c r="B186" s="2">
        <v>41645</v>
      </c>
      <c r="C186" s="8" t="s">
        <v>2</v>
      </c>
      <c r="D186" s="8">
        <v>1</v>
      </c>
      <c r="E186" s="8">
        <v>15</v>
      </c>
      <c r="F186" s="8" t="s">
        <v>2</v>
      </c>
      <c r="G186" s="8" t="s">
        <v>2</v>
      </c>
      <c r="H186" s="8">
        <v>750</v>
      </c>
      <c r="I186" s="8">
        <v>0</v>
      </c>
      <c r="J186" s="8">
        <v>0</v>
      </c>
      <c r="K186" s="68">
        <f t="shared" si="2"/>
        <v>6</v>
      </c>
    </row>
    <row r="187" spans="2:11" x14ac:dyDescent="0.25">
      <c r="B187" s="2">
        <v>41646</v>
      </c>
      <c r="C187" s="8" t="s">
        <v>2</v>
      </c>
      <c r="D187" s="8">
        <v>4</v>
      </c>
      <c r="E187" s="8">
        <v>15</v>
      </c>
      <c r="F187" s="8" t="s">
        <v>2</v>
      </c>
      <c r="G187" s="8" t="s">
        <v>2</v>
      </c>
      <c r="H187" s="8">
        <v>750</v>
      </c>
      <c r="I187" s="8">
        <v>0</v>
      </c>
      <c r="J187" s="8">
        <v>0</v>
      </c>
      <c r="K187" s="68">
        <f t="shared" si="2"/>
        <v>7</v>
      </c>
    </row>
    <row r="188" spans="2:11" x14ac:dyDescent="0.25">
      <c r="B188" s="2">
        <v>41662</v>
      </c>
      <c r="C188" s="8" t="s">
        <v>2</v>
      </c>
      <c r="D188" s="8">
        <v>6</v>
      </c>
      <c r="E188" s="8">
        <v>15</v>
      </c>
      <c r="F188" s="8" t="s">
        <v>2</v>
      </c>
      <c r="G188" s="8" t="s">
        <v>2</v>
      </c>
      <c r="H188" s="8">
        <v>750</v>
      </c>
      <c r="I188" s="8">
        <v>0</v>
      </c>
      <c r="J188" s="8">
        <v>0</v>
      </c>
      <c r="K188" s="68">
        <f t="shared" si="2"/>
        <v>23</v>
      </c>
    </row>
    <row r="189" spans="2:11" x14ac:dyDescent="0.25">
      <c r="B189" s="2">
        <v>41648</v>
      </c>
      <c r="C189" s="8" t="s">
        <v>2</v>
      </c>
      <c r="D189" s="8">
        <v>8</v>
      </c>
      <c r="E189" s="8">
        <v>15</v>
      </c>
      <c r="F189" s="8" t="s">
        <v>2</v>
      </c>
      <c r="G189" s="8" t="s">
        <v>2</v>
      </c>
      <c r="H189" s="8">
        <v>750</v>
      </c>
      <c r="I189" s="8">
        <v>0</v>
      </c>
      <c r="J189" s="8">
        <v>0</v>
      </c>
      <c r="K189" s="68">
        <f t="shared" si="2"/>
        <v>9</v>
      </c>
    </row>
    <row r="190" spans="2:11" x14ac:dyDescent="0.25">
      <c r="B190" s="2">
        <v>41649</v>
      </c>
      <c r="C190" s="8" t="s">
        <v>2</v>
      </c>
      <c r="D190" s="8">
        <v>9</v>
      </c>
      <c r="E190" s="8">
        <v>15</v>
      </c>
      <c r="F190" s="8" t="s">
        <v>2</v>
      </c>
      <c r="G190" s="8" t="s">
        <v>2</v>
      </c>
      <c r="H190" s="8">
        <v>750</v>
      </c>
      <c r="I190" s="8">
        <v>0</v>
      </c>
      <c r="J190" s="8">
        <v>0</v>
      </c>
      <c r="K190" s="68">
        <f t="shared" si="2"/>
        <v>10</v>
      </c>
    </row>
    <row r="191" spans="2:11" x14ac:dyDescent="0.25">
      <c r="B191" s="2">
        <v>41656</v>
      </c>
      <c r="C191" s="8" t="s">
        <v>41</v>
      </c>
      <c r="D191" s="8">
        <v>3</v>
      </c>
      <c r="E191" s="8">
        <v>15</v>
      </c>
      <c r="F191" s="8" t="s">
        <v>41</v>
      </c>
      <c r="G191" s="8" t="s">
        <v>43</v>
      </c>
      <c r="H191" s="8">
        <v>1800</v>
      </c>
      <c r="I191" s="8">
        <v>0</v>
      </c>
      <c r="J191" s="8">
        <v>0</v>
      </c>
      <c r="K191" s="68">
        <f t="shared" si="2"/>
        <v>17</v>
      </c>
    </row>
    <row r="192" spans="2:11" x14ac:dyDescent="0.25">
      <c r="B192" s="2">
        <v>41663</v>
      </c>
      <c r="C192" s="8" t="s">
        <v>2</v>
      </c>
      <c r="D192" s="8">
        <v>8</v>
      </c>
      <c r="E192" s="8">
        <v>16</v>
      </c>
      <c r="F192" s="8" t="s">
        <v>2</v>
      </c>
      <c r="G192" s="8" t="s">
        <v>2</v>
      </c>
      <c r="H192" s="8">
        <v>800</v>
      </c>
      <c r="I192" s="8">
        <v>0</v>
      </c>
      <c r="J192" s="8">
        <v>0</v>
      </c>
      <c r="K192" s="68">
        <f t="shared" si="2"/>
        <v>24</v>
      </c>
    </row>
    <row r="193" spans="2:11" x14ac:dyDescent="0.25">
      <c r="B193" s="2">
        <v>41669</v>
      </c>
      <c r="C193" s="8" t="s">
        <v>2</v>
      </c>
      <c r="D193" s="8">
        <v>9</v>
      </c>
      <c r="E193" s="8">
        <v>16</v>
      </c>
      <c r="F193" s="8" t="s">
        <v>2</v>
      </c>
      <c r="G193" s="8" t="s">
        <v>2</v>
      </c>
      <c r="H193" s="8">
        <v>800</v>
      </c>
      <c r="I193" s="8">
        <v>0</v>
      </c>
      <c r="J193" s="8">
        <v>0</v>
      </c>
      <c r="K193" s="68">
        <f t="shared" si="2"/>
        <v>30</v>
      </c>
    </row>
    <row r="194" spans="2:11" x14ac:dyDescent="0.25">
      <c r="B194" s="2">
        <v>41664</v>
      </c>
      <c r="C194" s="8" t="s">
        <v>45</v>
      </c>
      <c r="D194" s="8">
        <v>1</v>
      </c>
      <c r="E194" s="8">
        <v>16</v>
      </c>
      <c r="F194" s="8" t="s">
        <v>9</v>
      </c>
      <c r="G194" s="8" t="s">
        <v>9</v>
      </c>
      <c r="H194" s="8">
        <v>0</v>
      </c>
      <c r="I194" s="8">
        <v>176</v>
      </c>
      <c r="J194" s="8">
        <v>7</v>
      </c>
      <c r="K194" s="68">
        <f t="shared" si="2"/>
        <v>25</v>
      </c>
    </row>
    <row r="195" spans="2:11" x14ac:dyDescent="0.25">
      <c r="B195" s="2">
        <v>41664</v>
      </c>
      <c r="C195" s="8" t="s">
        <v>45</v>
      </c>
      <c r="D195" s="8">
        <v>2</v>
      </c>
      <c r="E195" s="8">
        <v>16</v>
      </c>
      <c r="F195" s="8" t="s">
        <v>9</v>
      </c>
      <c r="G195" s="8" t="s">
        <v>9</v>
      </c>
      <c r="H195" s="8">
        <v>0</v>
      </c>
      <c r="I195" s="8">
        <v>160</v>
      </c>
      <c r="J195" s="8">
        <v>14</v>
      </c>
      <c r="K195" s="68">
        <f t="shared" si="2"/>
        <v>25</v>
      </c>
    </row>
    <row r="196" spans="2:11" x14ac:dyDescent="0.25">
      <c r="B196" s="2">
        <v>41643</v>
      </c>
      <c r="C196" s="8" t="s">
        <v>45</v>
      </c>
      <c r="D196" s="8">
        <v>8</v>
      </c>
      <c r="E196" s="8">
        <v>16</v>
      </c>
      <c r="F196" s="8" t="s">
        <v>9</v>
      </c>
      <c r="G196" s="8" t="s">
        <v>9</v>
      </c>
      <c r="H196" s="8">
        <v>0</v>
      </c>
      <c r="I196" s="8">
        <v>128</v>
      </c>
      <c r="J196" s="8">
        <v>7</v>
      </c>
      <c r="K196" s="68">
        <f t="shared" ref="K196:K259" si="3">DAY(B196)</f>
        <v>4</v>
      </c>
    </row>
    <row r="197" spans="2:11" x14ac:dyDescent="0.25">
      <c r="B197" s="2">
        <v>41664</v>
      </c>
      <c r="C197" s="8" t="s">
        <v>45</v>
      </c>
      <c r="D197" s="8">
        <v>8</v>
      </c>
      <c r="E197" s="8">
        <v>16</v>
      </c>
      <c r="F197" s="8" t="s">
        <v>9</v>
      </c>
      <c r="G197" s="8" t="s">
        <v>9</v>
      </c>
      <c r="H197" s="8">
        <v>0</v>
      </c>
      <c r="I197" s="8">
        <v>176</v>
      </c>
      <c r="J197" s="8">
        <v>15</v>
      </c>
      <c r="K197" s="68">
        <f t="shared" si="3"/>
        <v>25</v>
      </c>
    </row>
    <row r="198" spans="2:11" x14ac:dyDescent="0.25">
      <c r="B198" s="2">
        <v>41650</v>
      </c>
      <c r="C198" s="8" t="s">
        <v>45</v>
      </c>
      <c r="D198" s="8">
        <v>7</v>
      </c>
      <c r="E198" s="8">
        <v>17</v>
      </c>
      <c r="F198" s="8" t="s">
        <v>9</v>
      </c>
      <c r="G198" s="8" t="s">
        <v>9</v>
      </c>
      <c r="H198" s="8">
        <v>0</v>
      </c>
      <c r="I198" s="8">
        <v>153</v>
      </c>
      <c r="J198" s="8">
        <v>4</v>
      </c>
      <c r="K198" s="68">
        <f t="shared" si="3"/>
        <v>11</v>
      </c>
    </row>
    <row r="199" spans="2:11" x14ac:dyDescent="0.25">
      <c r="B199" s="2">
        <v>41665</v>
      </c>
      <c r="C199" s="8" t="s">
        <v>45</v>
      </c>
      <c r="D199" s="8">
        <v>7</v>
      </c>
      <c r="E199" s="8">
        <v>17</v>
      </c>
      <c r="F199" s="8" t="s">
        <v>9</v>
      </c>
      <c r="G199" s="8" t="s">
        <v>9</v>
      </c>
      <c r="H199" s="8">
        <v>0</v>
      </c>
      <c r="I199" s="8">
        <v>170</v>
      </c>
      <c r="J199" s="8">
        <v>8</v>
      </c>
      <c r="K199" s="68">
        <f t="shared" si="3"/>
        <v>26</v>
      </c>
    </row>
    <row r="200" spans="2:11" x14ac:dyDescent="0.25">
      <c r="B200" s="2">
        <v>41656</v>
      </c>
      <c r="C200" s="8" t="s">
        <v>45</v>
      </c>
      <c r="D200" s="8">
        <v>10</v>
      </c>
      <c r="E200" s="8">
        <v>17</v>
      </c>
      <c r="F200" s="8" t="s">
        <v>9</v>
      </c>
      <c r="G200" s="8" t="s">
        <v>9</v>
      </c>
      <c r="H200" s="8">
        <v>0</v>
      </c>
      <c r="I200" s="8">
        <v>187</v>
      </c>
      <c r="J200" s="8">
        <v>9</v>
      </c>
      <c r="K200" s="68">
        <f t="shared" si="3"/>
        <v>17</v>
      </c>
    </row>
    <row r="201" spans="2:11" x14ac:dyDescent="0.25">
      <c r="B201" s="2">
        <v>41662</v>
      </c>
      <c r="C201" s="8" t="s">
        <v>45</v>
      </c>
      <c r="D201" s="8">
        <v>4</v>
      </c>
      <c r="E201" s="8">
        <v>18</v>
      </c>
      <c r="F201" s="8" t="s">
        <v>9</v>
      </c>
      <c r="G201" s="8" t="s">
        <v>9</v>
      </c>
      <c r="H201" s="8">
        <v>0</v>
      </c>
      <c r="I201" s="8">
        <v>144</v>
      </c>
      <c r="J201" s="8">
        <v>0</v>
      </c>
      <c r="K201" s="68">
        <f t="shared" si="3"/>
        <v>23</v>
      </c>
    </row>
    <row r="202" spans="2:11" x14ac:dyDescent="0.25">
      <c r="B202" s="2">
        <v>41669</v>
      </c>
      <c r="C202" s="8" t="s">
        <v>45</v>
      </c>
      <c r="D202" s="8">
        <v>4</v>
      </c>
      <c r="E202" s="8">
        <v>18</v>
      </c>
      <c r="F202" s="8" t="s">
        <v>9</v>
      </c>
      <c r="G202" s="8" t="s">
        <v>9</v>
      </c>
      <c r="H202" s="8">
        <v>0</v>
      </c>
      <c r="I202" s="8">
        <v>162</v>
      </c>
      <c r="J202" s="8">
        <v>4</v>
      </c>
      <c r="K202" s="68">
        <f t="shared" si="3"/>
        <v>30</v>
      </c>
    </row>
    <row r="203" spans="2:11" x14ac:dyDescent="0.25">
      <c r="B203" s="2">
        <v>41645</v>
      </c>
      <c r="C203" s="8" t="s">
        <v>45</v>
      </c>
      <c r="D203" s="8">
        <v>7</v>
      </c>
      <c r="E203" s="8">
        <v>18</v>
      </c>
      <c r="F203" s="8" t="s">
        <v>9</v>
      </c>
      <c r="G203" s="8" t="s">
        <v>9</v>
      </c>
      <c r="H203" s="8">
        <v>0</v>
      </c>
      <c r="I203" s="8">
        <v>162</v>
      </c>
      <c r="J203" s="8">
        <v>17</v>
      </c>
      <c r="K203" s="68">
        <f t="shared" si="3"/>
        <v>6</v>
      </c>
    </row>
    <row r="204" spans="2:11" x14ac:dyDescent="0.25">
      <c r="B204" s="2">
        <v>41655</v>
      </c>
      <c r="C204" s="8" t="s">
        <v>45</v>
      </c>
      <c r="D204" s="8">
        <v>7</v>
      </c>
      <c r="E204" s="8">
        <v>18</v>
      </c>
      <c r="F204" s="8" t="s">
        <v>9</v>
      </c>
      <c r="G204" s="8" t="s">
        <v>9</v>
      </c>
      <c r="H204" s="8">
        <v>0</v>
      </c>
      <c r="I204" s="8">
        <v>180</v>
      </c>
      <c r="J204" s="8">
        <v>16</v>
      </c>
      <c r="K204" s="68">
        <f t="shared" si="3"/>
        <v>16</v>
      </c>
    </row>
    <row r="205" spans="2:11" x14ac:dyDescent="0.25">
      <c r="B205" s="2">
        <v>41663</v>
      </c>
      <c r="C205" s="8" t="s">
        <v>45</v>
      </c>
      <c r="D205" s="8">
        <v>9</v>
      </c>
      <c r="E205" s="8">
        <v>18</v>
      </c>
      <c r="F205" s="8" t="s">
        <v>9</v>
      </c>
      <c r="G205" s="8" t="s">
        <v>9</v>
      </c>
      <c r="H205" s="8">
        <v>0</v>
      </c>
      <c r="I205" s="8">
        <v>144</v>
      </c>
      <c r="J205" s="8">
        <v>12</v>
      </c>
      <c r="K205" s="68">
        <f t="shared" si="3"/>
        <v>24</v>
      </c>
    </row>
    <row r="206" spans="2:11" x14ac:dyDescent="0.25">
      <c r="B206" s="2">
        <v>41642</v>
      </c>
      <c r="C206" s="8" t="s">
        <v>45</v>
      </c>
      <c r="D206" s="8">
        <v>10</v>
      </c>
      <c r="E206" s="8">
        <v>18</v>
      </c>
      <c r="F206" s="8" t="s">
        <v>9</v>
      </c>
      <c r="G206" s="8" t="s">
        <v>9</v>
      </c>
      <c r="H206" s="8">
        <v>0</v>
      </c>
      <c r="I206" s="8">
        <v>162</v>
      </c>
      <c r="J206" s="8">
        <v>6</v>
      </c>
      <c r="K206" s="68">
        <f t="shared" si="3"/>
        <v>3</v>
      </c>
    </row>
    <row r="207" spans="2:11" x14ac:dyDescent="0.25">
      <c r="B207" s="2">
        <v>41644</v>
      </c>
      <c r="C207" s="8" t="s">
        <v>45</v>
      </c>
      <c r="D207" s="8">
        <v>1</v>
      </c>
      <c r="E207" s="8">
        <v>19</v>
      </c>
      <c r="F207" s="8" t="s">
        <v>9</v>
      </c>
      <c r="G207" s="8" t="s">
        <v>9</v>
      </c>
      <c r="H207" s="8">
        <v>0</v>
      </c>
      <c r="I207" s="8">
        <v>190</v>
      </c>
      <c r="J207" s="8">
        <v>0</v>
      </c>
      <c r="K207" s="68">
        <f t="shared" si="3"/>
        <v>5</v>
      </c>
    </row>
    <row r="208" spans="2:11" x14ac:dyDescent="0.25">
      <c r="B208" s="2">
        <v>41653</v>
      </c>
      <c r="C208" s="8" t="s">
        <v>45</v>
      </c>
      <c r="D208" s="8">
        <v>1</v>
      </c>
      <c r="E208" s="8">
        <v>19</v>
      </c>
      <c r="F208" s="8" t="s">
        <v>9</v>
      </c>
      <c r="G208" s="8" t="s">
        <v>9</v>
      </c>
      <c r="H208" s="8">
        <v>0</v>
      </c>
      <c r="I208" s="8">
        <v>190</v>
      </c>
      <c r="J208" s="8">
        <v>19</v>
      </c>
      <c r="K208" s="68">
        <f t="shared" si="3"/>
        <v>14</v>
      </c>
    </row>
    <row r="209" spans="2:11" x14ac:dyDescent="0.25">
      <c r="B209" s="2">
        <v>41669</v>
      </c>
      <c r="C209" s="8" t="s">
        <v>45</v>
      </c>
      <c r="D209" s="8">
        <v>2</v>
      </c>
      <c r="E209" s="8">
        <v>19</v>
      </c>
      <c r="F209" s="8" t="s">
        <v>9</v>
      </c>
      <c r="G209" s="8" t="s">
        <v>9</v>
      </c>
      <c r="H209" s="8">
        <v>0</v>
      </c>
      <c r="I209" s="8">
        <v>190</v>
      </c>
      <c r="J209" s="8">
        <v>0</v>
      </c>
      <c r="K209" s="68">
        <f t="shared" si="3"/>
        <v>30</v>
      </c>
    </row>
    <row r="210" spans="2:11" x14ac:dyDescent="0.25">
      <c r="B210" s="2">
        <v>41647</v>
      </c>
      <c r="C210" s="8" t="s">
        <v>45</v>
      </c>
      <c r="D210" s="8">
        <v>4</v>
      </c>
      <c r="E210" s="8">
        <v>19</v>
      </c>
      <c r="F210" s="8" t="s">
        <v>9</v>
      </c>
      <c r="G210" s="8" t="s">
        <v>9</v>
      </c>
      <c r="H210" s="8">
        <v>0</v>
      </c>
      <c r="I210" s="8">
        <v>152</v>
      </c>
      <c r="J210" s="8">
        <v>7</v>
      </c>
      <c r="K210" s="68">
        <f t="shared" si="3"/>
        <v>8</v>
      </c>
    </row>
    <row r="211" spans="2:11" x14ac:dyDescent="0.25">
      <c r="B211" s="2">
        <v>41658</v>
      </c>
      <c r="C211" s="8" t="s">
        <v>45</v>
      </c>
      <c r="D211" s="8">
        <v>4</v>
      </c>
      <c r="E211" s="8">
        <v>19</v>
      </c>
      <c r="F211" s="8" t="s">
        <v>9</v>
      </c>
      <c r="G211" s="8" t="s">
        <v>9</v>
      </c>
      <c r="H211" s="8">
        <v>0</v>
      </c>
      <c r="I211" s="8">
        <v>190</v>
      </c>
      <c r="J211" s="8">
        <v>15</v>
      </c>
      <c r="K211" s="68">
        <f t="shared" si="3"/>
        <v>19</v>
      </c>
    </row>
    <row r="212" spans="2:11" x14ac:dyDescent="0.25">
      <c r="B212" s="2">
        <v>41664</v>
      </c>
      <c r="C212" s="8" t="s">
        <v>45</v>
      </c>
      <c r="D212" s="8">
        <v>4</v>
      </c>
      <c r="E212" s="8">
        <v>19</v>
      </c>
      <c r="F212" s="8" t="s">
        <v>9</v>
      </c>
      <c r="G212" s="8" t="s">
        <v>9</v>
      </c>
      <c r="H212" s="8">
        <v>0</v>
      </c>
      <c r="I212" s="8">
        <v>171</v>
      </c>
      <c r="J212" s="8">
        <v>13</v>
      </c>
      <c r="K212" s="68">
        <f t="shared" si="3"/>
        <v>25</v>
      </c>
    </row>
    <row r="213" spans="2:11" x14ac:dyDescent="0.25">
      <c r="B213" s="2">
        <v>41665</v>
      </c>
      <c r="C213" s="8" t="s">
        <v>45</v>
      </c>
      <c r="D213" s="8">
        <v>5</v>
      </c>
      <c r="E213" s="8">
        <v>19</v>
      </c>
      <c r="F213" s="8" t="s">
        <v>9</v>
      </c>
      <c r="G213" s="8" t="s">
        <v>9</v>
      </c>
      <c r="H213" s="8">
        <v>0</v>
      </c>
      <c r="I213" s="8">
        <v>190</v>
      </c>
      <c r="J213" s="8">
        <v>3</v>
      </c>
      <c r="K213" s="68">
        <f t="shared" si="3"/>
        <v>26</v>
      </c>
    </row>
    <row r="214" spans="2:11" x14ac:dyDescent="0.25">
      <c r="B214" s="2">
        <v>41661</v>
      </c>
      <c r="C214" s="8" t="s">
        <v>45</v>
      </c>
      <c r="D214" s="8">
        <v>7</v>
      </c>
      <c r="E214" s="8">
        <v>19</v>
      </c>
      <c r="F214" s="8" t="s">
        <v>9</v>
      </c>
      <c r="G214" s="8" t="s">
        <v>9</v>
      </c>
      <c r="H214" s="8">
        <v>0</v>
      </c>
      <c r="I214" s="8">
        <v>152</v>
      </c>
      <c r="J214" s="8">
        <v>0</v>
      </c>
      <c r="K214" s="68">
        <f t="shared" si="3"/>
        <v>22</v>
      </c>
    </row>
    <row r="215" spans="2:11" x14ac:dyDescent="0.25">
      <c r="B215" s="2">
        <v>41644</v>
      </c>
      <c r="C215" s="8" t="s">
        <v>45</v>
      </c>
      <c r="D215" s="8">
        <v>9</v>
      </c>
      <c r="E215" s="8">
        <v>19</v>
      </c>
      <c r="F215" s="8" t="s">
        <v>9</v>
      </c>
      <c r="G215" s="8" t="s">
        <v>9</v>
      </c>
      <c r="H215" s="8">
        <v>0</v>
      </c>
      <c r="I215" s="8">
        <v>152</v>
      </c>
      <c r="J215" s="8">
        <v>1</v>
      </c>
      <c r="K215" s="68">
        <f t="shared" si="3"/>
        <v>5</v>
      </c>
    </row>
    <row r="216" spans="2:11" x14ac:dyDescent="0.25">
      <c r="B216" s="2">
        <v>41661</v>
      </c>
      <c r="C216" s="8" t="s">
        <v>45</v>
      </c>
      <c r="D216" s="8">
        <v>10</v>
      </c>
      <c r="E216" s="8">
        <v>19</v>
      </c>
      <c r="F216" s="8" t="s">
        <v>9</v>
      </c>
      <c r="G216" s="8" t="s">
        <v>9</v>
      </c>
      <c r="H216" s="8">
        <v>0</v>
      </c>
      <c r="I216" s="8">
        <v>209</v>
      </c>
      <c r="J216" s="8">
        <v>0</v>
      </c>
      <c r="K216" s="68">
        <f t="shared" si="3"/>
        <v>22</v>
      </c>
    </row>
    <row r="217" spans="2:11" x14ac:dyDescent="0.25">
      <c r="B217" s="2">
        <v>41670</v>
      </c>
      <c r="C217" s="8" t="s">
        <v>45</v>
      </c>
      <c r="D217" s="8">
        <v>10</v>
      </c>
      <c r="E217" s="8">
        <v>19</v>
      </c>
      <c r="F217" s="8" t="s">
        <v>9</v>
      </c>
      <c r="G217" s="8" t="s">
        <v>9</v>
      </c>
      <c r="H217" s="8">
        <v>0</v>
      </c>
      <c r="I217" s="8">
        <v>171</v>
      </c>
      <c r="J217" s="8">
        <v>6</v>
      </c>
      <c r="K217" s="68">
        <f t="shared" si="3"/>
        <v>31</v>
      </c>
    </row>
    <row r="218" spans="2:11" x14ac:dyDescent="0.25">
      <c r="B218" s="2">
        <v>41657</v>
      </c>
      <c r="C218" s="8" t="s">
        <v>41</v>
      </c>
      <c r="D218" s="8">
        <v>2</v>
      </c>
      <c r="E218" s="8">
        <v>20</v>
      </c>
      <c r="F218" s="8" t="s">
        <v>41</v>
      </c>
      <c r="G218" s="8" t="s">
        <v>43</v>
      </c>
      <c r="H218" s="8">
        <v>2400</v>
      </c>
      <c r="I218" s="8">
        <v>0</v>
      </c>
      <c r="J218" s="8">
        <v>0</v>
      </c>
      <c r="K218" s="68">
        <f t="shared" si="3"/>
        <v>18</v>
      </c>
    </row>
    <row r="219" spans="2:11" x14ac:dyDescent="0.25">
      <c r="B219" s="2">
        <v>41641</v>
      </c>
      <c r="C219" s="8" t="s">
        <v>41</v>
      </c>
      <c r="D219" s="8">
        <v>7</v>
      </c>
      <c r="E219" s="8">
        <v>20</v>
      </c>
      <c r="F219" s="8" t="s">
        <v>41</v>
      </c>
      <c r="G219" s="8" t="s">
        <v>43</v>
      </c>
      <c r="H219" s="8">
        <v>2400</v>
      </c>
      <c r="I219" s="8">
        <v>0</v>
      </c>
      <c r="J219" s="8">
        <v>0</v>
      </c>
      <c r="K219" s="68">
        <f t="shared" si="3"/>
        <v>2</v>
      </c>
    </row>
    <row r="220" spans="2:11" x14ac:dyDescent="0.25">
      <c r="B220" s="2">
        <v>41651</v>
      </c>
      <c r="C220" s="8" t="s">
        <v>41</v>
      </c>
      <c r="D220" s="8">
        <v>10</v>
      </c>
      <c r="E220" s="8">
        <v>20</v>
      </c>
      <c r="F220" s="8" t="s">
        <v>41</v>
      </c>
      <c r="G220" s="8" t="s">
        <v>43</v>
      </c>
      <c r="H220" s="8">
        <v>2400</v>
      </c>
      <c r="I220" s="8">
        <v>0</v>
      </c>
      <c r="J220" s="8">
        <v>0</v>
      </c>
      <c r="K220" s="68">
        <f t="shared" si="3"/>
        <v>12</v>
      </c>
    </row>
    <row r="221" spans="2:11" x14ac:dyDescent="0.25">
      <c r="B221" s="2">
        <v>41656</v>
      </c>
      <c r="C221" s="8" t="s">
        <v>45</v>
      </c>
      <c r="D221" s="8">
        <v>8</v>
      </c>
      <c r="E221" s="8">
        <v>20</v>
      </c>
      <c r="F221" s="8" t="s">
        <v>9</v>
      </c>
      <c r="G221" s="8" t="s">
        <v>9</v>
      </c>
      <c r="H221" s="8">
        <v>0</v>
      </c>
      <c r="I221" s="8">
        <v>160</v>
      </c>
      <c r="J221" s="8">
        <v>1</v>
      </c>
      <c r="K221" s="68">
        <f t="shared" si="3"/>
        <v>17</v>
      </c>
    </row>
    <row r="222" spans="2:11" x14ac:dyDescent="0.25">
      <c r="B222" s="2">
        <v>41640</v>
      </c>
      <c r="C222" s="8" t="s">
        <v>45</v>
      </c>
      <c r="D222" s="8">
        <v>4</v>
      </c>
      <c r="E222" s="8">
        <v>21</v>
      </c>
      <c r="F222" s="8" t="s">
        <v>9</v>
      </c>
      <c r="G222" s="8" t="s">
        <v>9</v>
      </c>
      <c r="H222" s="8">
        <v>0</v>
      </c>
      <c r="I222" s="8">
        <v>189</v>
      </c>
      <c r="J222" s="8">
        <v>9</v>
      </c>
      <c r="K222" s="68">
        <f t="shared" si="3"/>
        <v>1</v>
      </c>
    </row>
    <row r="223" spans="2:11" x14ac:dyDescent="0.25">
      <c r="B223" s="2">
        <v>41664</v>
      </c>
      <c r="C223" s="8" t="s">
        <v>45</v>
      </c>
      <c r="D223" s="8">
        <v>5</v>
      </c>
      <c r="E223" s="8">
        <v>21</v>
      </c>
      <c r="F223" s="8" t="s">
        <v>9</v>
      </c>
      <c r="G223" s="8" t="s">
        <v>9</v>
      </c>
      <c r="H223" s="8">
        <v>0</v>
      </c>
      <c r="I223" s="8">
        <v>231</v>
      </c>
      <c r="J223" s="8">
        <v>2</v>
      </c>
      <c r="K223" s="68">
        <f t="shared" si="3"/>
        <v>25</v>
      </c>
    </row>
    <row r="224" spans="2:11" x14ac:dyDescent="0.25">
      <c r="B224" s="2">
        <v>41655</v>
      </c>
      <c r="C224" s="8" t="s">
        <v>45</v>
      </c>
      <c r="D224" s="8">
        <v>6</v>
      </c>
      <c r="E224" s="8">
        <v>21</v>
      </c>
      <c r="F224" s="8" t="s">
        <v>9</v>
      </c>
      <c r="G224" s="8" t="s">
        <v>9</v>
      </c>
      <c r="H224" s="8">
        <v>0</v>
      </c>
      <c r="I224" s="8">
        <v>189</v>
      </c>
      <c r="J224" s="8">
        <v>0</v>
      </c>
      <c r="K224" s="68">
        <f t="shared" si="3"/>
        <v>16</v>
      </c>
    </row>
    <row r="225" spans="2:11" x14ac:dyDescent="0.25">
      <c r="B225" s="2">
        <v>41651</v>
      </c>
      <c r="C225" s="8" t="s">
        <v>45</v>
      </c>
      <c r="D225" s="8">
        <v>8</v>
      </c>
      <c r="E225" s="8">
        <v>21</v>
      </c>
      <c r="F225" s="8" t="s">
        <v>9</v>
      </c>
      <c r="G225" s="8" t="s">
        <v>9</v>
      </c>
      <c r="H225" s="8">
        <v>0</v>
      </c>
      <c r="I225" s="8">
        <v>231</v>
      </c>
      <c r="J225" s="8">
        <v>11</v>
      </c>
      <c r="K225" s="68">
        <f t="shared" si="3"/>
        <v>12</v>
      </c>
    </row>
    <row r="226" spans="2:11" x14ac:dyDescent="0.25">
      <c r="B226" s="2">
        <v>41666</v>
      </c>
      <c r="C226" s="8" t="s">
        <v>41</v>
      </c>
      <c r="D226" s="8">
        <v>9</v>
      </c>
      <c r="E226" s="8">
        <v>22</v>
      </c>
      <c r="F226" s="8" t="s">
        <v>41</v>
      </c>
      <c r="G226" s="8" t="s">
        <v>43</v>
      </c>
      <c r="H226" s="8">
        <v>2640</v>
      </c>
      <c r="I226" s="8">
        <v>0</v>
      </c>
      <c r="J226" s="8">
        <v>0</v>
      </c>
      <c r="K226" s="68">
        <f t="shared" si="3"/>
        <v>27</v>
      </c>
    </row>
    <row r="227" spans="2:11" x14ac:dyDescent="0.25">
      <c r="B227" s="2">
        <v>41661</v>
      </c>
      <c r="C227" s="8" t="s">
        <v>45</v>
      </c>
      <c r="D227" s="8">
        <v>8</v>
      </c>
      <c r="E227" s="8">
        <v>22</v>
      </c>
      <c r="F227" s="8" t="s">
        <v>9</v>
      </c>
      <c r="G227" s="8" t="s">
        <v>9</v>
      </c>
      <c r="H227" s="8">
        <v>0</v>
      </c>
      <c r="I227" s="8">
        <v>198</v>
      </c>
      <c r="J227" s="8">
        <v>15</v>
      </c>
      <c r="K227" s="68">
        <f t="shared" si="3"/>
        <v>22</v>
      </c>
    </row>
    <row r="228" spans="2:11" x14ac:dyDescent="0.25">
      <c r="B228" s="2">
        <v>41656</v>
      </c>
      <c r="C228" s="8" t="s">
        <v>45</v>
      </c>
      <c r="D228" s="8">
        <v>9</v>
      </c>
      <c r="E228" s="8">
        <v>22</v>
      </c>
      <c r="F228" s="8" t="s">
        <v>9</v>
      </c>
      <c r="G228" s="8" t="s">
        <v>9</v>
      </c>
      <c r="H228" s="8">
        <v>0</v>
      </c>
      <c r="I228" s="8">
        <v>242</v>
      </c>
      <c r="J228" s="8">
        <v>21</v>
      </c>
      <c r="K228" s="68">
        <f t="shared" si="3"/>
        <v>17</v>
      </c>
    </row>
    <row r="229" spans="2:11" x14ac:dyDescent="0.25">
      <c r="B229" s="2">
        <v>41657</v>
      </c>
      <c r="C229" s="8" t="s">
        <v>45</v>
      </c>
      <c r="D229" s="8">
        <v>9</v>
      </c>
      <c r="E229" s="8">
        <v>22</v>
      </c>
      <c r="F229" s="8" t="s">
        <v>9</v>
      </c>
      <c r="G229" s="8" t="s">
        <v>9</v>
      </c>
      <c r="H229" s="8">
        <v>0</v>
      </c>
      <c r="I229" s="8">
        <v>242</v>
      </c>
      <c r="J229" s="8">
        <v>9</v>
      </c>
      <c r="K229" s="68">
        <f t="shared" si="3"/>
        <v>18</v>
      </c>
    </row>
    <row r="230" spans="2:11" x14ac:dyDescent="0.25">
      <c r="B230" s="2">
        <v>41644</v>
      </c>
      <c r="C230" s="8" t="s">
        <v>41</v>
      </c>
      <c r="D230" s="8">
        <v>2</v>
      </c>
      <c r="E230" s="8">
        <v>23</v>
      </c>
      <c r="F230" s="8" t="s">
        <v>41</v>
      </c>
      <c r="G230" s="8" t="s">
        <v>43</v>
      </c>
      <c r="H230" s="8">
        <v>2760</v>
      </c>
      <c r="I230" s="8">
        <v>0</v>
      </c>
      <c r="J230" s="8">
        <v>0</v>
      </c>
      <c r="K230" s="68">
        <f t="shared" si="3"/>
        <v>5</v>
      </c>
    </row>
    <row r="231" spans="2:11" x14ac:dyDescent="0.25">
      <c r="B231" s="2">
        <v>41640</v>
      </c>
      <c r="C231" s="8" t="s">
        <v>45</v>
      </c>
      <c r="D231" s="8">
        <v>1</v>
      </c>
      <c r="E231" s="8">
        <v>24</v>
      </c>
      <c r="F231" s="8" t="s">
        <v>9</v>
      </c>
      <c r="G231" s="8" t="s">
        <v>9</v>
      </c>
      <c r="H231" s="8">
        <v>0</v>
      </c>
      <c r="I231" s="8">
        <v>192</v>
      </c>
      <c r="J231" s="8">
        <v>15</v>
      </c>
      <c r="K231" s="68">
        <f t="shared" si="3"/>
        <v>1</v>
      </c>
    </row>
    <row r="232" spans="2:11" x14ac:dyDescent="0.25">
      <c r="B232" s="2">
        <v>41641</v>
      </c>
      <c r="C232" s="8" t="s">
        <v>45</v>
      </c>
      <c r="D232" s="8">
        <v>1</v>
      </c>
      <c r="E232" s="8">
        <v>24</v>
      </c>
      <c r="F232" s="8" t="s">
        <v>9</v>
      </c>
      <c r="G232" s="8" t="s">
        <v>9</v>
      </c>
      <c r="H232" s="8">
        <v>0</v>
      </c>
      <c r="I232" s="8">
        <v>192</v>
      </c>
      <c r="J232" s="8">
        <v>9</v>
      </c>
      <c r="K232" s="68">
        <f t="shared" si="3"/>
        <v>2</v>
      </c>
    </row>
    <row r="233" spans="2:11" x14ac:dyDescent="0.25">
      <c r="B233" s="2">
        <v>41642</v>
      </c>
      <c r="C233" s="8" t="s">
        <v>45</v>
      </c>
      <c r="D233" s="8">
        <v>1</v>
      </c>
      <c r="E233" s="8">
        <v>24</v>
      </c>
      <c r="F233" s="8" t="s">
        <v>9</v>
      </c>
      <c r="G233" s="8" t="s">
        <v>9</v>
      </c>
      <c r="H233" s="8">
        <v>0</v>
      </c>
      <c r="I233" s="8">
        <v>240</v>
      </c>
      <c r="J233" s="8">
        <v>9</v>
      </c>
      <c r="K233" s="68">
        <f t="shared" si="3"/>
        <v>3</v>
      </c>
    </row>
    <row r="234" spans="2:11" x14ac:dyDescent="0.25">
      <c r="B234" s="2">
        <v>41643</v>
      </c>
      <c r="C234" s="8" t="s">
        <v>45</v>
      </c>
      <c r="D234" s="8">
        <v>1</v>
      </c>
      <c r="E234" s="8">
        <v>24</v>
      </c>
      <c r="F234" s="8" t="s">
        <v>9</v>
      </c>
      <c r="G234" s="8" t="s">
        <v>9</v>
      </c>
      <c r="H234" s="8">
        <v>0</v>
      </c>
      <c r="I234" s="8">
        <v>216</v>
      </c>
      <c r="J234" s="8">
        <v>23</v>
      </c>
      <c r="K234" s="68">
        <f t="shared" si="3"/>
        <v>4</v>
      </c>
    </row>
    <row r="235" spans="2:11" x14ac:dyDescent="0.25">
      <c r="B235" s="2">
        <v>41645</v>
      </c>
      <c r="C235" s="8" t="s">
        <v>45</v>
      </c>
      <c r="D235" s="8">
        <v>1</v>
      </c>
      <c r="E235" s="8">
        <v>24</v>
      </c>
      <c r="F235" s="8" t="s">
        <v>9</v>
      </c>
      <c r="G235" s="8" t="s">
        <v>9</v>
      </c>
      <c r="H235" s="8">
        <v>0</v>
      </c>
      <c r="I235" s="8">
        <v>240</v>
      </c>
      <c r="J235" s="8">
        <v>2</v>
      </c>
      <c r="K235" s="68">
        <f t="shared" si="3"/>
        <v>6</v>
      </c>
    </row>
    <row r="236" spans="2:11" x14ac:dyDescent="0.25">
      <c r="B236" s="2">
        <v>41646</v>
      </c>
      <c r="C236" s="8" t="s">
        <v>45</v>
      </c>
      <c r="D236" s="8">
        <v>1</v>
      </c>
      <c r="E236" s="8">
        <v>24</v>
      </c>
      <c r="F236" s="8" t="s">
        <v>9</v>
      </c>
      <c r="G236" s="8" t="s">
        <v>9</v>
      </c>
      <c r="H236" s="8">
        <v>0</v>
      </c>
      <c r="I236" s="8">
        <v>240</v>
      </c>
      <c r="J236" s="8">
        <v>24</v>
      </c>
      <c r="K236" s="68">
        <f t="shared" si="3"/>
        <v>7</v>
      </c>
    </row>
    <row r="237" spans="2:11" x14ac:dyDescent="0.25">
      <c r="B237" s="2">
        <v>41647</v>
      </c>
      <c r="C237" s="8" t="s">
        <v>45</v>
      </c>
      <c r="D237" s="8">
        <v>1</v>
      </c>
      <c r="E237" s="8">
        <v>24</v>
      </c>
      <c r="F237" s="8" t="s">
        <v>9</v>
      </c>
      <c r="G237" s="8" t="s">
        <v>9</v>
      </c>
      <c r="H237" s="8">
        <v>0</v>
      </c>
      <c r="I237" s="8">
        <v>192</v>
      </c>
      <c r="J237" s="8">
        <v>9</v>
      </c>
      <c r="K237" s="68">
        <f t="shared" si="3"/>
        <v>8</v>
      </c>
    </row>
    <row r="238" spans="2:11" x14ac:dyDescent="0.25">
      <c r="B238" s="2">
        <v>41648</v>
      </c>
      <c r="C238" s="8" t="s">
        <v>45</v>
      </c>
      <c r="D238" s="8">
        <v>1</v>
      </c>
      <c r="E238" s="8">
        <v>24</v>
      </c>
      <c r="F238" s="8" t="s">
        <v>9</v>
      </c>
      <c r="G238" s="8" t="s">
        <v>9</v>
      </c>
      <c r="H238" s="8">
        <v>0</v>
      </c>
      <c r="I238" s="8">
        <v>192</v>
      </c>
      <c r="J238" s="8">
        <v>5</v>
      </c>
      <c r="K238" s="68">
        <f t="shared" si="3"/>
        <v>9</v>
      </c>
    </row>
    <row r="239" spans="2:11" x14ac:dyDescent="0.25">
      <c r="B239" s="2">
        <v>41649</v>
      </c>
      <c r="C239" s="8" t="s">
        <v>45</v>
      </c>
      <c r="D239" s="8">
        <v>1</v>
      </c>
      <c r="E239" s="8">
        <v>24</v>
      </c>
      <c r="F239" s="8" t="s">
        <v>9</v>
      </c>
      <c r="G239" s="8" t="s">
        <v>9</v>
      </c>
      <c r="H239" s="8">
        <v>0</v>
      </c>
      <c r="I239" s="8">
        <v>216</v>
      </c>
      <c r="J239" s="8">
        <v>17</v>
      </c>
      <c r="K239" s="68">
        <f t="shared" si="3"/>
        <v>10</v>
      </c>
    </row>
    <row r="240" spans="2:11" x14ac:dyDescent="0.25">
      <c r="B240" s="2">
        <v>41650</v>
      </c>
      <c r="C240" s="8" t="s">
        <v>45</v>
      </c>
      <c r="D240" s="8">
        <v>1</v>
      </c>
      <c r="E240" s="8">
        <v>24</v>
      </c>
      <c r="F240" s="8" t="s">
        <v>9</v>
      </c>
      <c r="G240" s="8" t="s">
        <v>9</v>
      </c>
      <c r="H240" s="8">
        <v>0</v>
      </c>
      <c r="I240" s="8">
        <v>240</v>
      </c>
      <c r="J240" s="8">
        <v>14</v>
      </c>
      <c r="K240" s="68">
        <f t="shared" si="3"/>
        <v>11</v>
      </c>
    </row>
    <row r="241" spans="2:11" x14ac:dyDescent="0.25">
      <c r="B241" s="2">
        <v>41651</v>
      </c>
      <c r="C241" s="8" t="s">
        <v>45</v>
      </c>
      <c r="D241" s="8">
        <v>1</v>
      </c>
      <c r="E241" s="8">
        <v>24</v>
      </c>
      <c r="F241" s="8" t="s">
        <v>9</v>
      </c>
      <c r="G241" s="8" t="s">
        <v>9</v>
      </c>
      <c r="H241" s="8">
        <v>0</v>
      </c>
      <c r="I241" s="8">
        <v>264</v>
      </c>
      <c r="J241" s="8">
        <v>21</v>
      </c>
      <c r="K241" s="68">
        <f t="shared" si="3"/>
        <v>12</v>
      </c>
    </row>
    <row r="242" spans="2:11" x14ac:dyDescent="0.25">
      <c r="B242" s="2">
        <v>41652</v>
      </c>
      <c r="C242" s="8" t="s">
        <v>45</v>
      </c>
      <c r="D242" s="8">
        <v>1</v>
      </c>
      <c r="E242" s="8">
        <v>24</v>
      </c>
      <c r="F242" s="8" t="s">
        <v>9</v>
      </c>
      <c r="G242" s="8" t="s">
        <v>9</v>
      </c>
      <c r="H242" s="8">
        <v>0</v>
      </c>
      <c r="I242" s="8">
        <v>240</v>
      </c>
      <c r="J242" s="8">
        <v>12</v>
      </c>
      <c r="K242" s="68">
        <f t="shared" si="3"/>
        <v>13</v>
      </c>
    </row>
    <row r="243" spans="2:11" x14ac:dyDescent="0.25">
      <c r="B243" s="2">
        <v>41654</v>
      </c>
      <c r="C243" s="8" t="s">
        <v>45</v>
      </c>
      <c r="D243" s="8">
        <v>1</v>
      </c>
      <c r="E243" s="8">
        <v>24</v>
      </c>
      <c r="F243" s="8" t="s">
        <v>9</v>
      </c>
      <c r="G243" s="8" t="s">
        <v>9</v>
      </c>
      <c r="H243" s="8">
        <v>0</v>
      </c>
      <c r="I243" s="8">
        <v>240</v>
      </c>
      <c r="J243" s="8">
        <v>24</v>
      </c>
      <c r="K243" s="68">
        <f t="shared" si="3"/>
        <v>15</v>
      </c>
    </row>
    <row r="244" spans="2:11" x14ac:dyDescent="0.25">
      <c r="B244" s="2">
        <v>41655</v>
      </c>
      <c r="C244" s="8" t="s">
        <v>45</v>
      </c>
      <c r="D244" s="8">
        <v>1</v>
      </c>
      <c r="E244" s="8">
        <v>24</v>
      </c>
      <c r="F244" s="8" t="s">
        <v>9</v>
      </c>
      <c r="G244" s="8" t="s">
        <v>9</v>
      </c>
      <c r="H244" s="8">
        <v>0</v>
      </c>
      <c r="I244" s="8">
        <v>240</v>
      </c>
      <c r="J244" s="8">
        <v>16</v>
      </c>
      <c r="K244" s="68">
        <f t="shared" si="3"/>
        <v>16</v>
      </c>
    </row>
    <row r="245" spans="2:11" x14ac:dyDescent="0.25">
      <c r="B245" s="2">
        <v>41657</v>
      </c>
      <c r="C245" s="8" t="s">
        <v>45</v>
      </c>
      <c r="D245" s="8">
        <v>1</v>
      </c>
      <c r="E245" s="8">
        <v>24</v>
      </c>
      <c r="F245" s="8" t="s">
        <v>9</v>
      </c>
      <c r="G245" s="8" t="s">
        <v>9</v>
      </c>
      <c r="H245" s="8">
        <v>0</v>
      </c>
      <c r="I245" s="8">
        <v>240</v>
      </c>
      <c r="J245" s="8">
        <v>12</v>
      </c>
      <c r="K245" s="68">
        <f t="shared" si="3"/>
        <v>18</v>
      </c>
    </row>
    <row r="246" spans="2:11" x14ac:dyDescent="0.25">
      <c r="B246" s="2">
        <v>41658</v>
      </c>
      <c r="C246" s="8" t="s">
        <v>45</v>
      </c>
      <c r="D246" s="8">
        <v>1</v>
      </c>
      <c r="E246" s="8">
        <v>24</v>
      </c>
      <c r="F246" s="8" t="s">
        <v>9</v>
      </c>
      <c r="G246" s="8" t="s">
        <v>9</v>
      </c>
      <c r="H246" s="8">
        <v>0</v>
      </c>
      <c r="I246" s="8">
        <v>264</v>
      </c>
      <c r="J246" s="8">
        <v>26</v>
      </c>
      <c r="K246" s="68">
        <f t="shared" si="3"/>
        <v>19</v>
      </c>
    </row>
    <row r="247" spans="2:11" x14ac:dyDescent="0.25">
      <c r="B247" s="2">
        <v>41659</v>
      </c>
      <c r="C247" s="8" t="s">
        <v>45</v>
      </c>
      <c r="D247" s="8">
        <v>1</v>
      </c>
      <c r="E247" s="8">
        <v>24</v>
      </c>
      <c r="F247" s="8" t="s">
        <v>9</v>
      </c>
      <c r="G247" s="8" t="s">
        <v>9</v>
      </c>
      <c r="H247" s="8">
        <v>0</v>
      </c>
      <c r="I247" s="8">
        <v>264</v>
      </c>
      <c r="J247" s="8">
        <v>23</v>
      </c>
      <c r="K247" s="68">
        <f t="shared" si="3"/>
        <v>20</v>
      </c>
    </row>
    <row r="248" spans="2:11" x14ac:dyDescent="0.25">
      <c r="B248" s="2">
        <v>41660</v>
      </c>
      <c r="C248" s="8" t="s">
        <v>45</v>
      </c>
      <c r="D248" s="8">
        <v>1</v>
      </c>
      <c r="E248" s="8">
        <v>24</v>
      </c>
      <c r="F248" s="8" t="s">
        <v>9</v>
      </c>
      <c r="G248" s="8" t="s">
        <v>9</v>
      </c>
      <c r="H248" s="8">
        <v>0</v>
      </c>
      <c r="I248" s="8">
        <v>216</v>
      </c>
      <c r="J248" s="8">
        <v>23</v>
      </c>
      <c r="K248" s="68">
        <f t="shared" si="3"/>
        <v>21</v>
      </c>
    </row>
    <row r="249" spans="2:11" x14ac:dyDescent="0.25">
      <c r="B249" s="2">
        <v>41661</v>
      </c>
      <c r="C249" s="8" t="s">
        <v>45</v>
      </c>
      <c r="D249" s="8">
        <v>1</v>
      </c>
      <c r="E249" s="8">
        <v>24</v>
      </c>
      <c r="F249" s="8" t="s">
        <v>9</v>
      </c>
      <c r="G249" s="8" t="s">
        <v>9</v>
      </c>
      <c r="H249" s="8">
        <v>0</v>
      </c>
      <c r="I249" s="8">
        <v>240</v>
      </c>
      <c r="J249" s="8">
        <v>19</v>
      </c>
      <c r="K249" s="68">
        <f t="shared" si="3"/>
        <v>22</v>
      </c>
    </row>
    <row r="250" spans="2:11" x14ac:dyDescent="0.25">
      <c r="B250" s="2">
        <v>41662</v>
      </c>
      <c r="C250" s="8" t="s">
        <v>45</v>
      </c>
      <c r="D250" s="8">
        <v>1</v>
      </c>
      <c r="E250" s="8">
        <v>24</v>
      </c>
      <c r="F250" s="8" t="s">
        <v>9</v>
      </c>
      <c r="G250" s="8" t="s">
        <v>9</v>
      </c>
      <c r="H250" s="8">
        <v>0</v>
      </c>
      <c r="I250" s="8">
        <v>192</v>
      </c>
      <c r="J250" s="8">
        <v>21</v>
      </c>
      <c r="K250" s="68">
        <f t="shared" si="3"/>
        <v>23</v>
      </c>
    </row>
    <row r="251" spans="2:11" x14ac:dyDescent="0.25">
      <c r="B251" s="2">
        <v>41663</v>
      </c>
      <c r="C251" s="8" t="s">
        <v>45</v>
      </c>
      <c r="D251" s="8">
        <v>1</v>
      </c>
      <c r="E251" s="8">
        <v>24</v>
      </c>
      <c r="F251" s="8" t="s">
        <v>9</v>
      </c>
      <c r="G251" s="8" t="s">
        <v>9</v>
      </c>
      <c r="H251" s="8">
        <v>0</v>
      </c>
      <c r="I251" s="8">
        <v>240</v>
      </c>
      <c r="J251" s="8">
        <v>16</v>
      </c>
      <c r="K251" s="68">
        <f t="shared" si="3"/>
        <v>24</v>
      </c>
    </row>
    <row r="252" spans="2:11" x14ac:dyDescent="0.25">
      <c r="B252" s="2">
        <v>41665</v>
      </c>
      <c r="C252" s="8" t="s">
        <v>45</v>
      </c>
      <c r="D252" s="8">
        <v>1</v>
      </c>
      <c r="E252" s="8">
        <v>24</v>
      </c>
      <c r="F252" s="8" t="s">
        <v>9</v>
      </c>
      <c r="G252" s="8" t="s">
        <v>9</v>
      </c>
      <c r="H252" s="8">
        <v>0</v>
      </c>
      <c r="I252" s="8">
        <v>192</v>
      </c>
      <c r="J252" s="8">
        <v>11</v>
      </c>
      <c r="K252" s="68">
        <f t="shared" si="3"/>
        <v>26</v>
      </c>
    </row>
    <row r="253" spans="2:11" x14ac:dyDescent="0.25">
      <c r="B253" s="2">
        <v>41666</v>
      </c>
      <c r="C253" s="8" t="s">
        <v>45</v>
      </c>
      <c r="D253" s="8">
        <v>1</v>
      </c>
      <c r="E253" s="8">
        <v>24</v>
      </c>
      <c r="F253" s="8" t="s">
        <v>9</v>
      </c>
      <c r="G253" s="8" t="s">
        <v>9</v>
      </c>
      <c r="H253" s="8">
        <v>0</v>
      </c>
      <c r="I253" s="8">
        <v>240</v>
      </c>
      <c r="J253" s="8">
        <v>12</v>
      </c>
      <c r="K253" s="68">
        <f t="shared" si="3"/>
        <v>27</v>
      </c>
    </row>
    <row r="254" spans="2:11" x14ac:dyDescent="0.25">
      <c r="B254" s="2">
        <v>41667</v>
      </c>
      <c r="C254" s="8" t="s">
        <v>45</v>
      </c>
      <c r="D254" s="8">
        <v>1</v>
      </c>
      <c r="E254" s="8">
        <v>24</v>
      </c>
      <c r="F254" s="8" t="s">
        <v>9</v>
      </c>
      <c r="G254" s="8" t="s">
        <v>9</v>
      </c>
      <c r="H254" s="8">
        <v>0</v>
      </c>
      <c r="I254" s="8">
        <v>216</v>
      </c>
      <c r="J254" s="8">
        <v>2</v>
      </c>
      <c r="K254" s="68">
        <f t="shared" si="3"/>
        <v>28</v>
      </c>
    </row>
    <row r="255" spans="2:11" x14ac:dyDescent="0.25">
      <c r="B255" s="2">
        <v>41668</v>
      </c>
      <c r="C255" s="8" t="s">
        <v>45</v>
      </c>
      <c r="D255" s="8">
        <v>1</v>
      </c>
      <c r="E255" s="8">
        <v>24</v>
      </c>
      <c r="F255" s="8" t="s">
        <v>9</v>
      </c>
      <c r="G255" s="8" t="s">
        <v>9</v>
      </c>
      <c r="H255" s="8">
        <v>0</v>
      </c>
      <c r="I255" s="8">
        <v>216</v>
      </c>
      <c r="J255" s="8">
        <v>10</v>
      </c>
      <c r="K255" s="68">
        <f t="shared" si="3"/>
        <v>29</v>
      </c>
    </row>
    <row r="256" spans="2:11" x14ac:dyDescent="0.25">
      <c r="B256" s="2">
        <v>41669</v>
      </c>
      <c r="C256" s="8" t="s">
        <v>45</v>
      </c>
      <c r="D256" s="8">
        <v>1</v>
      </c>
      <c r="E256" s="8">
        <v>24</v>
      </c>
      <c r="F256" s="8" t="s">
        <v>9</v>
      </c>
      <c r="G256" s="8" t="s">
        <v>9</v>
      </c>
      <c r="H256" s="8">
        <v>0</v>
      </c>
      <c r="I256" s="8">
        <v>192</v>
      </c>
      <c r="J256" s="8">
        <v>1</v>
      </c>
      <c r="K256" s="68">
        <f t="shared" si="3"/>
        <v>30</v>
      </c>
    </row>
    <row r="257" spans="2:11" x14ac:dyDescent="0.25">
      <c r="B257" s="2">
        <v>41670</v>
      </c>
      <c r="C257" s="8" t="s">
        <v>45</v>
      </c>
      <c r="D257" s="8">
        <v>1</v>
      </c>
      <c r="E257" s="8">
        <v>24</v>
      </c>
      <c r="F257" s="8" t="s">
        <v>9</v>
      </c>
      <c r="G257" s="8" t="s">
        <v>9</v>
      </c>
      <c r="H257" s="8">
        <v>0</v>
      </c>
      <c r="I257" s="8">
        <v>240</v>
      </c>
      <c r="J257" s="8">
        <v>21</v>
      </c>
      <c r="K257" s="68">
        <f t="shared" si="3"/>
        <v>31</v>
      </c>
    </row>
    <row r="258" spans="2:11" x14ac:dyDescent="0.25">
      <c r="B258" s="2">
        <v>41640</v>
      </c>
      <c r="C258" s="8" t="s">
        <v>45</v>
      </c>
      <c r="D258" s="8">
        <v>2</v>
      </c>
      <c r="E258" s="8">
        <v>24</v>
      </c>
      <c r="F258" s="8" t="s">
        <v>9</v>
      </c>
      <c r="G258" s="8" t="s">
        <v>9</v>
      </c>
      <c r="H258" s="8">
        <v>0</v>
      </c>
      <c r="I258" s="8">
        <v>264</v>
      </c>
      <c r="J258" s="8">
        <v>15</v>
      </c>
      <c r="K258" s="68">
        <f t="shared" si="3"/>
        <v>1</v>
      </c>
    </row>
    <row r="259" spans="2:11" x14ac:dyDescent="0.25">
      <c r="B259" s="2">
        <v>41641</v>
      </c>
      <c r="C259" s="8" t="s">
        <v>45</v>
      </c>
      <c r="D259" s="8">
        <v>2</v>
      </c>
      <c r="E259" s="8">
        <v>24</v>
      </c>
      <c r="F259" s="8" t="s">
        <v>9</v>
      </c>
      <c r="G259" s="8" t="s">
        <v>9</v>
      </c>
      <c r="H259" s="8">
        <v>0</v>
      </c>
      <c r="I259" s="8">
        <v>192</v>
      </c>
      <c r="J259" s="8">
        <v>11</v>
      </c>
      <c r="K259" s="68">
        <f t="shared" si="3"/>
        <v>2</v>
      </c>
    </row>
    <row r="260" spans="2:11" x14ac:dyDescent="0.25">
      <c r="B260" s="2">
        <v>41642</v>
      </c>
      <c r="C260" s="8" t="s">
        <v>45</v>
      </c>
      <c r="D260" s="8">
        <v>2</v>
      </c>
      <c r="E260" s="8">
        <v>24</v>
      </c>
      <c r="F260" s="8" t="s">
        <v>9</v>
      </c>
      <c r="G260" s="8" t="s">
        <v>9</v>
      </c>
      <c r="H260" s="8">
        <v>0</v>
      </c>
      <c r="I260" s="8">
        <v>240</v>
      </c>
      <c r="J260" s="8">
        <v>16</v>
      </c>
      <c r="K260" s="68">
        <f t="shared" ref="K260:K323" si="4">DAY(B260)</f>
        <v>3</v>
      </c>
    </row>
    <row r="261" spans="2:11" x14ac:dyDescent="0.25">
      <c r="B261" s="2">
        <v>41643</v>
      </c>
      <c r="C261" s="8" t="s">
        <v>45</v>
      </c>
      <c r="D261" s="8">
        <v>2</v>
      </c>
      <c r="E261" s="8">
        <v>24</v>
      </c>
      <c r="F261" s="8" t="s">
        <v>9</v>
      </c>
      <c r="G261" s="8" t="s">
        <v>9</v>
      </c>
      <c r="H261" s="8">
        <v>0</v>
      </c>
      <c r="I261" s="8">
        <v>192</v>
      </c>
      <c r="J261" s="8">
        <v>11</v>
      </c>
      <c r="K261" s="68">
        <f t="shared" si="4"/>
        <v>4</v>
      </c>
    </row>
    <row r="262" spans="2:11" x14ac:dyDescent="0.25">
      <c r="B262" s="2">
        <v>41645</v>
      </c>
      <c r="C262" s="8" t="s">
        <v>45</v>
      </c>
      <c r="D262" s="8">
        <v>2</v>
      </c>
      <c r="E262" s="8">
        <v>24</v>
      </c>
      <c r="F262" s="8" t="s">
        <v>9</v>
      </c>
      <c r="G262" s="8" t="s">
        <v>9</v>
      </c>
      <c r="H262" s="8">
        <v>0</v>
      </c>
      <c r="I262" s="8">
        <v>264</v>
      </c>
      <c r="J262" s="8">
        <v>10</v>
      </c>
      <c r="K262" s="68">
        <f t="shared" si="4"/>
        <v>6</v>
      </c>
    </row>
    <row r="263" spans="2:11" x14ac:dyDescent="0.25">
      <c r="B263" s="2">
        <v>41646</v>
      </c>
      <c r="C263" s="8" t="s">
        <v>45</v>
      </c>
      <c r="D263" s="8">
        <v>2</v>
      </c>
      <c r="E263" s="8">
        <v>24</v>
      </c>
      <c r="F263" s="8" t="s">
        <v>9</v>
      </c>
      <c r="G263" s="8" t="s">
        <v>9</v>
      </c>
      <c r="H263" s="8">
        <v>0</v>
      </c>
      <c r="I263" s="8">
        <v>240</v>
      </c>
      <c r="J263" s="8">
        <v>12</v>
      </c>
      <c r="K263" s="68">
        <f t="shared" si="4"/>
        <v>7</v>
      </c>
    </row>
    <row r="264" spans="2:11" x14ac:dyDescent="0.25">
      <c r="B264" s="2">
        <v>41647</v>
      </c>
      <c r="C264" s="8" t="s">
        <v>45</v>
      </c>
      <c r="D264" s="8">
        <v>2</v>
      </c>
      <c r="E264" s="8">
        <v>24</v>
      </c>
      <c r="F264" s="8" t="s">
        <v>9</v>
      </c>
      <c r="G264" s="8" t="s">
        <v>9</v>
      </c>
      <c r="H264" s="8">
        <v>0</v>
      </c>
      <c r="I264" s="8">
        <v>264</v>
      </c>
      <c r="J264" s="8">
        <v>13</v>
      </c>
      <c r="K264" s="68">
        <f t="shared" si="4"/>
        <v>8</v>
      </c>
    </row>
    <row r="265" spans="2:11" x14ac:dyDescent="0.25">
      <c r="B265" s="2">
        <v>41648</v>
      </c>
      <c r="C265" s="8" t="s">
        <v>45</v>
      </c>
      <c r="D265" s="8">
        <v>2</v>
      </c>
      <c r="E265" s="8">
        <v>24</v>
      </c>
      <c r="F265" s="8" t="s">
        <v>9</v>
      </c>
      <c r="G265" s="8" t="s">
        <v>9</v>
      </c>
      <c r="H265" s="8">
        <v>0</v>
      </c>
      <c r="I265" s="8">
        <v>192</v>
      </c>
      <c r="J265" s="8">
        <v>7</v>
      </c>
      <c r="K265" s="68">
        <f t="shared" si="4"/>
        <v>9</v>
      </c>
    </row>
    <row r="266" spans="2:11" x14ac:dyDescent="0.25">
      <c r="B266" s="2">
        <v>41649</v>
      </c>
      <c r="C266" s="8" t="s">
        <v>45</v>
      </c>
      <c r="D266" s="8">
        <v>2</v>
      </c>
      <c r="E266" s="8">
        <v>24</v>
      </c>
      <c r="F266" s="8" t="s">
        <v>9</v>
      </c>
      <c r="G266" s="8" t="s">
        <v>9</v>
      </c>
      <c r="H266" s="8">
        <v>0</v>
      </c>
      <c r="I266" s="8">
        <v>240</v>
      </c>
      <c r="J266" s="8">
        <v>24</v>
      </c>
      <c r="K266" s="68">
        <f t="shared" si="4"/>
        <v>10</v>
      </c>
    </row>
    <row r="267" spans="2:11" x14ac:dyDescent="0.25">
      <c r="B267" s="2">
        <v>41650</v>
      </c>
      <c r="C267" s="8" t="s">
        <v>45</v>
      </c>
      <c r="D267" s="8">
        <v>2</v>
      </c>
      <c r="E267" s="8">
        <v>24</v>
      </c>
      <c r="F267" s="8" t="s">
        <v>9</v>
      </c>
      <c r="G267" s="8" t="s">
        <v>9</v>
      </c>
      <c r="H267" s="8">
        <v>0</v>
      </c>
      <c r="I267" s="8">
        <v>192</v>
      </c>
      <c r="J267" s="8">
        <v>21</v>
      </c>
      <c r="K267" s="68">
        <f t="shared" si="4"/>
        <v>11</v>
      </c>
    </row>
    <row r="268" spans="2:11" x14ac:dyDescent="0.25">
      <c r="B268" s="2">
        <v>41651</v>
      </c>
      <c r="C268" s="8" t="s">
        <v>45</v>
      </c>
      <c r="D268" s="8">
        <v>2</v>
      </c>
      <c r="E268" s="8">
        <v>24</v>
      </c>
      <c r="F268" s="8" t="s">
        <v>9</v>
      </c>
      <c r="G268" s="8" t="s">
        <v>9</v>
      </c>
      <c r="H268" s="8">
        <v>0</v>
      </c>
      <c r="I268" s="8">
        <v>264</v>
      </c>
      <c r="J268" s="8">
        <v>21</v>
      </c>
      <c r="K268" s="68">
        <f t="shared" si="4"/>
        <v>12</v>
      </c>
    </row>
    <row r="269" spans="2:11" x14ac:dyDescent="0.25">
      <c r="B269" s="2">
        <v>41652</v>
      </c>
      <c r="C269" s="8" t="s">
        <v>45</v>
      </c>
      <c r="D269" s="8">
        <v>2</v>
      </c>
      <c r="E269" s="8">
        <v>24</v>
      </c>
      <c r="F269" s="8" t="s">
        <v>9</v>
      </c>
      <c r="G269" s="8" t="s">
        <v>9</v>
      </c>
      <c r="H269" s="8">
        <v>0</v>
      </c>
      <c r="I269" s="8">
        <v>216</v>
      </c>
      <c r="J269" s="8">
        <v>8</v>
      </c>
      <c r="K269" s="68">
        <f t="shared" si="4"/>
        <v>13</v>
      </c>
    </row>
    <row r="270" spans="2:11" x14ac:dyDescent="0.25">
      <c r="B270" s="2">
        <v>41653</v>
      </c>
      <c r="C270" s="8" t="s">
        <v>45</v>
      </c>
      <c r="D270" s="8">
        <v>2</v>
      </c>
      <c r="E270" s="8">
        <v>24</v>
      </c>
      <c r="F270" s="8" t="s">
        <v>9</v>
      </c>
      <c r="G270" s="8" t="s">
        <v>9</v>
      </c>
      <c r="H270" s="8">
        <v>0</v>
      </c>
      <c r="I270" s="8">
        <v>240</v>
      </c>
      <c r="J270" s="8">
        <v>14</v>
      </c>
      <c r="K270" s="68">
        <f t="shared" si="4"/>
        <v>14</v>
      </c>
    </row>
    <row r="271" spans="2:11" x14ac:dyDescent="0.25">
      <c r="B271" s="2">
        <v>41654</v>
      </c>
      <c r="C271" s="8" t="s">
        <v>45</v>
      </c>
      <c r="D271" s="8">
        <v>2</v>
      </c>
      <c r="E271" s="8">
        <v>24</v>
      </c>
      <c r="F271" s="8" t="s">
        <v>9</v>
      </c>
      <c r="G271" s="8" t="s">
        <v>9</v>
      </c>
      <c r="H271" s="8">
        <v>0</v>
      </c>
      <c r="I271" s="8">
        <v>192</v>
      </c>
      <c r="J271" s="8">
        <v>1</v>
      </c>
      <c r="K271" s="68">
        <f t="shared" si="4"/>
        <v>15</v>
      </c>
    </row>
    <row r="272" spans="2:11" x14ac:dyDescent="0.25">
      <c r="B272" s="2">
        <v>41655</v>
      </c>
      <c r="C272" s="8" t="s">
        <v>45</v>
      </c>
      <c r="D272" s="8">
        <v>2</v>
      </c>
      <c r="E272" s="8">
        <v>24</v>
      </c>
      <c r="F272" s="8" t="s">
        <v>9</v>
      </c>
      <c r="G272" s="8" t="s">
        <v>9</v>
      </c>
      <c r="H272" s="8">
        <v>0</v>
      </c>
      <c r="I272" s="8">
        <v>216</v>
      </c>
      <c r="J272" s="8">
        <v>19</v>
      </c>
      <c r="K272" s="68">
        <f t="shared" si="4"/>
        <v>16</v>
      </c>
    </row>
    <row r="273" spans="2:11" x14ac:dyDescent="0.25">
      <c r="B273" s="2">
        <v>41656</v>
      </c>
      <c r="C273" s="8" t="s">
        <v>45</v>
      </c>
      <c r="D273" s="8">
        <v>2</v>
      </c>
      <c r="E273" s="8">
        <v>24</v>
      </c>
      <c r="F273" s="8" t="s">
        <v>9</v>
      </c>
      <c r="G273" s="8" t="s">
        <v>9</v>
      </c>
      <c r="H273" s="8">
        <v>0</v>
      </c>
      <c r="I273" s="8">
        <v>264</v>
      </c>
      <c r="J273" s="8">
        <v>7</v>
      </c>
      <c r="K273" s="68">
        <f t="shared" si="4"/>
        <v>17</v>
      </c>
    </row>
    <row r="274" spans="2:11" x14ac:dyDescent="0.25">
      <c r="B274" s="2">
        <v>41658</v>
      </c>
      <c r="C274" s="8" t="s">
        <v>45</v>
      </c>
      <c r="D274" s="8">
        <v>2</v>
      </c>
      <c r="E274" s="8">
        <v>24</v>
      </c>
      <c r="F274" s="8" t="s">
        <v>9</v>
      </c>
      <c r="G274" s="8" t="s">
        <v>9</v>
      </c>
      <c r="H274" s="8">
        <v>0</v>
      </c>
      <c r="I274" s="8">
        <v>216</v>
      </c>
      <c r="J274" s="8">
        <v>15</v>
      </c>
      <c r="K274" s="68">
        <f t="shared" si="4"/>
        <v>19</v>
      </c>
    </row>
    <row r="275" spans="2:11" x14ac:dyDescent="0.25">
      <c r="B275" s="2">
        <v>41659</v>
      </c>
      <c r="C275" s="8" t="s">
        <v>45</v>
      </c>
      <c r="D275" s="8">
        <v>2</v>
      </c>
      <c r="E275" s="8">
        <v>24</v>
      </c>
      <c r="F275" s="8" t="s">
        <v>9</v>
      </c>
      <c r="G275" s="8" t="s">
        <v>9</v>
      </c>
      <c r="H275" s="8">
        <v>0</v>
      </c>
      <c r="I275" s="8">
        <v>240</v>
      </c>
      <c r="J275" s="8">
        <v>2</v>
      </c>
      <c r="K275" s="68">
        <f t="shared" si="4"/>
        <v>20</v>
      </c>
    </row>
    <row r="276" spans="2:11" x14ac:dyDescent="0.25">
      <c r="B276" s="2">
        <v>41660</v>
      </c>
      <c r="C276" s="8" t="s">
        <v>45</v>
      </c>
      <c r="D276" s="8">
        <v>2</v>
      </c>
      <c r="E276" s="8">
        <v>24</v>
      </c>
      <c r="F276" s="8" t="s">
        <v>9</v>
      </c>
      <c r="G276" s="8" t="s">
        <v>9</v>
      </c>
      <c r="H276" s="8">
        <v>0</v>
      </c>
      <c r="I276" s="8">
        <v>216</v>
      </c>
      <c r="J276" s="8">
        <v>8</v>
      </c>
      <c r="K276" s="68">
        <f t="shared" si="4"/>
        <v>21</v>
      </c>
    </row>
    <row r="277" spans="2:11" x14ac:dyDescent="0.25">
      <c r="B277" s="2">
        <v>41661</v>
      </c>
      <c r="C277" s="8" t="s">
        <v>45</v>
      </c>
      <c r="D277" s="8">
        <v>2</v>
      </c>
      <c r="E277" s="8">
        <v>24</v>
      </c>
      <c r="F277" s="8" t="s">
        <v>9</v>
      </c>
      <c r="G277" s="8" t="s">
        <v>9</v>
      </c>
      <c r="H277" s="8">
        <v>0</v>
      </c>
      <c r="I277" s="8">
        <v>216</v>
      </c>
      <c r="J277" s="8">
        <v>19</v>
      </c>
      <c r="K277" s="68">
        <f t="shared" si="4"/>
        <v>22</v>
      </c>
    </row>
    <row r="278" spans="2:11" x14ac:dyDescent="0.25">
      <c r="B278" s="2">
        <v>41662</v>
      </c>
      <c r="C278" s="8" t="s">
        <v>45</v>
      </c>
      <c r="D278" s="8">
        <v>2</v>
      </c>
      <c r="E278" s="8">
        <v>24</v>
      </c>
      <c r="F278" s="8" t="s">
        <v>9</v>
      </c>
      <c r="G278" s="8" t="s">
        <v>9</v>
      </c>
      <c r="H278" s="8">
        <v>0</v>
      </c>
      <c r="I278" s="8">
        <v>192</v>
      </c>
      <c r="J278" s="8">
        <v>15</v>
      </c>
      <c r="K278" s="68">
        <f t="shared" si="4"/>
        <v>23</v>
      </c>
    </row>
    <row r="279" spans="2:11" x14ac:dyDescent="0.25">
      <c r="B279" s="2">
        <v>41663</v>
      </c>
      <c r="C279" s="8" t="s">
        <v>45</v>
      </c>
      <c r="D279" s="8">
        <v>2</v>
      </c>
      <c r="E279" s="8">
        <v>24</v>
      </c>
      <c r="F279" s="8" t="s">
        <v>9</v>
      </c>
      <c r="G279" s="8" t="s">
        <v>9</v>
      </c>
      <c r="H279" s="8">
        <v>0</v>
      </c>
      <c r="I279" s="8">
        <v>264</v>
      </c>
      <c r="J279" s="8">
        <v>15</v>
      </c>
      <c r="K279" s="68">
        <f t="shared" si="4"/>
        <v>24</v>
      </c>
    </row>
    <row r="280" spans="2:11" x14ac:dyDescent="0.25">
      <c r="B280" s="2">
        <v>41665</v>
      </c>
      <c r="C280" s="8" t="s">
        <v>45</v>
      </c>
      <c r="D280" s="8">
        <v>2</v>
      </c>
      <c r="E280" s="8">
        <v>24</v>
      </c>
      <c r="F280" s="8" t="s">
        <v>9</v>
      </c>
      <c r="G280" s="8" t="s">
        <v>9</v>
      </c>
      <c r="H280" s="8">
        <v>0</v>
      </c>
      <c r="I280" s="8">
        <v>264</v>
      </c>
      <c r="J280" s="8">
        <v>29</v>
      </c>
      <c r="K280" s="68">
        <f t="shared" si="4"/>
        <v>26</v>
      </c>
    </row>
    <row r="281" spans="2:11" x14ac:dyDescent="0.25">
      <c r="B281" s="2">
        <v>41666</v>
      </c>
      <c r="C281" s="8" t="s">
        <v>45</v>
      </c>
      <c r="D281" s="8">
        <v>2</v>
      </c>
      <c r="E281" s="8">
        <v>24</v>
      </c>
      <c r="F281" s="8" t="s">
        <v>9</v>
      </c>
      <c r="G281" s="8" t="s">
        <v>9</v>
      </c>
      <c r="H281" s="8">
        <v>0</v>
      </c>
      <c r="I281" s="8">
        <v>240</v>
      </c>
      <c r="J281" s="8">
        <v>21</v>
      </c>
      <c r="K281" s="68">
        <f t="shared" si="4"/>
        <v>27</v>
      </c>
    </row>
    <row r="282" spans="2:11" x14ac:dyDescent="0.25">
      <c r="B282" s="2">
        <v>41667</v>
      </c>
      <c r="C282" s="8" t="s">
        <v>45</v>
      </c>
      <c r="D282" s="8">
        <v>2</v>
      </c>
      <c r="E282" s="8">
        <v>24</v>
      </c>
      <c r="F282" s="8" t="s">
        <v>9</v>
      </c>
      <c r="G282" s="8" t="s">
        <v>9</v>
      </c>
      <c r="H282" s="8">
        <v>0</v>
      </c>
      <c r="I282" s="8">
        <v>240</v>
      </c>
      <c r="J282" s="8">
        <v>19</v>
      </c>
      <c r="K282" s="68">
        <f t="shared" si="4"/>
        <v>28</v>
      </c>
    </row>
    <row r="283" spans="2:11" x14ac:dyDescent="0.25">
      <c r="B283" s="2">
        <v>41668</v>
      </c>
      <c r="C283" s="8" t="s">
        <v>45</v>
      </c>
      <c r="D283" s="8">
        <v>2</v>
      </c>
      <c r="E283" s="8">
        <v>24</v>
      </c>
      <c r="F283" s="8" t="s">
        <v>9</v>
      </c>
      <c r="G283" s="8" t="s">
        <v>9</v>
      </c>
      <c r="H283" s="8">
        <v>0</v>
      </c>
      <c r="I283" s="8">
        <v>264</v>
      </c>
      <c r="J283" s="8">
        <v>23</v>
      </c>
      <c r="K283" s="68">
        <f t="shared" si="4"/>
        <v>29</v>
      </c>
    </row>
    <row r="284" spans="2:11" x14ac:dyDescent="0.25">
      <c r="B284" s="2">
        <v>41670</v>
      </c>
      <c r="C284" s="8" t="s">
        <v>45</v>
      </c>
      <c r="D284" s="8">
        <v>2</v>
      </c>
      <c r="E284" s="8">
        <v>24</v>
      </c>
      <c r="F284" s="8" t="s">
        <v>9</v>
      </c>
      <c r="G284" s="8" t="s">
        <v>9</v>
      </c>
      <c r="H284" s="8">
        <v>0</v>
      </c>
      <c r="I284" s="8">
        <v>264</v>
      </c>
      <c r="J284" s="8">
        <v>21</v>
      </c>
      <c r="K284" s="68">
        <f t="shared" si="4"/>
        <v>31</v>
      </c>
    </row>
    <row r="285" spans="2:11" x14ac:dyDescent="0.25">
      <c r="B285" s="2">
        <v>41640</v>
      </c>
      <c r="C285" s="8" t="s">
        <v>45</v>
      </c>
      <c r="D285" s="8">
        <v>3</v>
      </c>
      <c r="E285" s="8">
        <v>24</v>
      </c>
      <c r="F285" s="8" t="s">
        <v>9</v>
      </c>
      <c r="G285" s="8" t="s">
        <v>9</v>
      </c>
      <c r="H285" s="8">
        <v>0</v>
      </c>
      <c r="I285" s="8">
        <v>240</v>
      </c>
      <c r="J285" s="8">
        <v>12</v>
      </c>
      <c r="K285" s="68">
        <f t="shared" si="4"/>
        <v>1</v>
      </c>
    </row>
    <row r="286" spans="2:11" x14ac:dyDescent="0.25">
      <c r="B286" s="2">
        <v>41641</v>
      </c>
      <c r="C286" s="8" t="s">
        <v>45</v>
      </c>
      <c r="D286" s="8">
        <v>3</v>
      </c>
      <c r="E286" s="8">
        <v>24</v>
      </c>
      <c r="F286" s="8" t="s">
        <v>9</v>
      </c>
      <c r="G286" s="8" t="s">
        <v>9</v>
      </c>
      <c r="H286" s="8">
        <v>0</v>
      </c>
      <c r="I286" s="8">
        <v>264</v>
      </c>
      <c r="J286" s="8">
        <v>7</v>
      </c>
      <c r="K286" s="68">
        <f t="shared" si="4"/>
        <v>2</v>
      </c>
    </row>
    <row r="287" spans="2:11" x14ac:dyDescent="0.25">
      <c r="B287" s="2">
        <v>41642</v>
      </c>
      <c r="C287" s="8" t="s">
        <v>45</v>
      </c>
      <c r="D287" s="8">
        <v>3</v>
      </c>
      <c r="E287" s="8">
        <v>24</v>
      </c>
      <c r="F287" s="8" t="s">
        <v>9</v>
      </c>
      <c r="G287" s="8" t="s">
        <v>9</v>
      </c>
      <c r="H287" s="8">
        <v>0</v>
      </c>
      <c r="I287" s="8">
        <v>240</v>
      </c>
      <c r="J287" s="8">
        <v>2</v>
      </c>
      <c r="K287" s="68">
        <f t="shared" si="4"/>
        <v>3</v>
      </c>
    </row>
    <row r="288" spans="2:11" x14ac:dyDescent="0.25">
      <c r="B288" s="2">
        <v>41643</v>
      </c>
      <c r="C288" s="8" t="s">
        <v>45</v>
      </c>
      <c r="D288" s="8">
        <v>3</v>
      </c>
      <c r="E288" s="8">
        <v>24</v>
      </c>
      <c r="F288" s="8" t="s">
        <v>9</v>
      </c>
      <c r="G288" s="8" t="s">
        <v>9</v>
      </c>
      <c r="H288" s="8">
        <v>0</v>
      </c>
      <c r="I288" s="8">
        <v>264</v>
      </c>
      <c r="J288" s="8">
        <v>23</v>
      </c>
      <c r="K288" s="68">
        <f t="shared" si="4"/>
        <v>4</v>
      </c>
    </row>
    <row r="289" spans="2:11" x14ac:dyDescent="0.25">
      <c r="B289" s="2">
        <v>41644</v>
      </c>
      <c r="C289" s="8" t="s">
        <v>45</v>
      </c>
      <c r="D289" s="8">
        <v>3</v>
      </c>
      <c r="E289" s="8">
        <v>24</v>
      </c>
      <c r="F289" s="8" t="s">
        <v>9</v>
      </c>
      <c r="G289" s="8" t="s">
        <v>9</v>
      </c>
      <c r="H289" s="8">
        <v>0</v>
      </c>
      <c r="I289" s="8">
        <v>216</v>
      </c>
      <c r="J289" s="8">
        <v>19</v>
      </c>
      <c r="K289" s="68">
        <f t="shared" si="4"/>
        <v>5</v>
      </c>
    </row>
    <row r="290" spans="2:11" x14ac:dyDescent="0.25">
      <c r="B290" s="2">
        <v>41645</v>
      </c>
      <c r="C290" s="8" t="s">
        <v>45</v>
      </c>
      <c r="D290" s="8">
        <v>3</v>
      </c>
      <c r="E290" s="8">
        <v>24</v>
      </c>
      <c r="F290" s="8" t="s">
        <v>9</v>
      </c>
      <c r="G290" s="8" t="s">
        <v>9</v>
      </c>
      <c r="H290" s="8">
        <v>0</v>
      </c>
      <c r="I290" s="8">
        <v>240</v>
      </c>
      <c r="J290" s="8">
        <v>16</v>
      </c>
      <c r="K290" s="68">
        <f t="shared" si="4"/>
        <v>6</v>
      </c>
    </row>
    <row r="291" spans="2:11" x14ac:dyDescent="0.25">
      <c r="B291" s="2">
        <v>41646</v>
      </c>
      <c r="C291" s="8" t="s">
        <v>45</v>
      </c>
      <c r="D291" s="8">
        <v>3</v>
      </c>
      <c r="E291" s="8">
        <v>24</v>
      </c>
      <c r="F291" s="8" t="s">
        <v>9</v>
      </c>
      <c r="G291" s="8" t="s">
        <v>9</v>
      </c>
      <c r="H291" s="8">
        <v>0</v>
      </c>
      <c r="I291" s="8">
        <v>192</v>
      </c>
      <c r="J291" s="8">
        <v>0</v>
      </c>
      <c r="K291" s="68">
        <f t="shared" si="4"/>
        <v>7</v>
      </c>
    </row>
    <row r="292" spans="2:11" x14ac:dyDescent="0.25">
      <c r="B292" s="2">
        <v>41647</v>
      </c>
      <c r="C292" s="8" t="s">
        <v>45</v>
      </c>
      <c r="D292" s="8">
        <v>3</v>
      </c>
      <c r="E292" s="8">
        <v>24</v>
      </c>
      <c r="F292" s="8" t="s">
        <v>9</v>
      </c>
      <c r="G292" s="8" t="s">
        <v>9</v>
      </c>
      <c r="H292" s="8">
        <v>0</v>
      </c>
      <c r="I292" s="8">
        <v>216</v>
      </c>
      <c r="J292" s="8">
        <v>8</v>
      </c>
      <c r="K292" s="68">
        <f t="shared" si="4"/>
        <v>8</v>
      </c>
    </row>
    <row r="293" spans="2:11" x14ac:dyDescent="0.25">
      <c r="B293" s="2">
        <v>41649</v>
      </c>
      <c r="C293" s="8" t="s">
        <v>45</v>
      </c>
      <c r="D293" s="8">
        <v>3</v>
      </c>
      <c r="E293" s="8">
        <v>24</v>
      </c>
      <c r="F293" s="8" t="s">
        <v>9</v>
      </c>
      <c r="G293" s="8" t="s">
        <v>9</v>
      </c>
      <c r="H293" s="8">
        <v>0</v>
      </c>
      <c r="I293" s="8">
        <v>264</v>
      </c>
      <c r="J293" s="8">
        <v>2</v>
      </c>
      <c r="K293" s="68">
        <f t="shared" si="4"/>
        <v>10</v>
      </c>
    </row>
    <row r="294" spans="2:11" x14ac:dyDescent="0.25">
      <c r="B294" s="2">
        <v>41650</v>
      </c>
      <c r="C294" s="8" t="s">
        <v>45</v>
      </c>
      <c r="D294" s="8">
        <v>3</v>
      </c>
      <c r="E294" s="8">
        <v>24</v>
      </c>
      <c r="F294" s="8" t="s">
        <v>9</v>
      </c>
      <c r="G294" s="8" t="s">
        <v>9</v>
      </c>
      <c r="H294" s="8">
        <v>0</v>
      </c>
      <c r="I294" s="8">
        <v>240</v>
      </c>
      <c r="J294" s="8">
        <v>4</v>
      </c>
      <c r="K294" s="68">
        <f t="shared" si="4"/>
        <v>11</v>
      </c>
    </row>
    <row r="295" spans="2:11" x14ac:dyDescent="0.25">
      <c r="B295" s="2">
        <v>41651</v>
      </c>
      <c r="C295" s="8" t="s">
        <v>45</v>
      </c>
      <c r="D295" s="8">
        <v>3</v>
      </c>
      <c r="E295" s="8">
        <v>24</v>
      </c>
      <c r="F295" s="8" t="s">
        <v>9</v>
      </c>
      <c r="G295" s="8" t="s">
        <v>9</v>
      </c>
      <c r="H295" s="8">
        <v>0</v>
      </c>
      <c r="I295" s="8">
        <v>240</v>
      </c>
      <c r="J295" s="8">
        <v>16</v>
      </c>
      <c r="K295" s="68">
        <f t="shared" si="4"/>
        <v>12</v>
      </c>
    </row>
    <row r="296" spans="2:11" x14ac:dyDescent="0.25">
      <c r="B296" s="2">
        <v>41652</v>
      </c>
      <c r="C296" s="8" t="s">
        <v>45</v>
      </c>
      <c r="D296" s="8">
        <v>3</v>
      </c>
      <c r="E296" s="8">
        <v>24</v>
      </c>
      <c r="F296" s="8" t="s">
        <v>9</v>
      </c>
      <c r="G296" s="8" t="s">
        <v>9</v>
      </c>
      <c r="H296" s="8">
        <v>0</v>
      </c>
      <c r="I296" s="8">
        <v>240</v>
      </c>
      <c r="J296" s="8">
        <v>26</v>
      </c>
      <c r="K296" s="68">
        <f t="shared" si="4"/>
        <v>13</v>
      </c>
    </row>
    <row r="297" spans="2:11" x14ac:dyDescent="0.25">
      <c r="B297" s="2">
        <v>41653</v>
      </c>
      <c r="C297" s="8" t="s">
        <v>45</v>
      </c>
      <c r="D297" s="8">
        <v>3</v>
      </c>
      <c r="E297" s="8">
        <v>24</v>
      </c>
      <c r="F297" s="8" t="s">
        <v>9</v>
      </c>
      <c r="G297" s="8" t="s">
        <v>9</v>
      </c>
      <c r="H297" s="8">
        <v>0</v>
      </c>
      <c r="I297" s="8">
        <v>192</v>
      </c>
      <c r="J297" s="8">
        <v>19</v>
      </c>
      <c r="K297" s="68">
        <f t="shared" si="4"/>
        <v>14</v>
      </c>
    </row>
    <row r="298" spans="2:11" x14ac:dyDescent="0.25">
      <c r="B298" s="2">
        <v>41654</v>
      </c>
      <c r="C298" s="8" t="s">
        <v>45</v>
      </c>
      <c r="D298" s="8">
        <v>3</v>
      </c>
      <c r="E298" s="8">
        <v>24</v>
      </c>
      <c r="F298" s="8" t="s">
        <v>9</v>
      </c>
      <c r="G298" s="8" t="s">
        <v>9</v>
      </c>
      <c r="H298" s="8">
        <v>0</v>
      </c>
      <c r="I298" s="8">
        <v>240</v>
      </c>
      <c r="J298" s="8">
        <v>26</v>
      </c>
      <c r="K298" s="68">
        <f t="shared" si="4"/>
        <v>15</v>
      </c>
    </row>
    <row r="299" spans="2:11" x14ac:dyDescent="0.25">
      <c r="B299" s="2">
        <v>41655</v>
      </c>
      <c r="C299" s="8" t="s">
        <v>45</v>
      </c>
      <c r="D299" s="8">
        <v>3</v>
      </c>
      <c r="E299" s="8">
        <v>24</v>
      </c>
      <c r="F299" s="8" t="s">
        <v>9</v>
      </c>
      <c r="G299" s="8" t="s">
        <v>9</v>
      </c>
      <c r="H299" s="8">
        <v>0</v>
      </c>
      <c r="I299" s="8">
        <v>216</v>
      </c>
      <c r="J299" s="8">
        <v>4</v>
      </c>
      <c r="K299" s="68">
        <f t="shared" si="4"/>
        <v>16</v>
      </c>
    </row>
    <row r="300" spans="2:11" x14ac:dyDescent="0.25">
      <c r="B300" s="2">
        <v>41657</v>
      </c>
      <c r="C300" s="8" t="s">
        <v>45</v>
      </c>
      <c r="D300" s="8">
        <v>3</v>
      </c>
      <c r="E300" s="8">
        <v>24</v>
      </c>
      <c r="F300" s="8" t="s">
        <v>9</v>
      </c>
      <c r="G300" s="8" t="s">
        <v>9</v>
      </c>
      <c r="H300" s="8">
        <v>0</v>
      </c>
      <c r="I300" s="8">
        <v>240</v>
      </c>
      <c r="J300" s="8">
        <v>12</v>
      </c>
      <c r="K300" s="68">
        <f t="shared" si="4"/>
        <v>18</v>
      </c>
    </row>
    <row r="301" spans="2:11" x14ac:dyDescent="0.25">
      <c r="B301" s="2">
        <v>41658</v>
      </c>
      <c r="C301" s="8" t="s">
        <v>45</v>
      </c>
      <c r="D301" s="8">
        <v>3</v>
      </c>
      <c r="E301" s="8">
        <v>24</v>
      </c>
      <c r="F301" s="8" t="s">
        <v>9</v>
      </c>
      <c r="G301" s="8" t="s">
        <v>9</v>
      </c>
      <c r="H301" s="8">
        <v>0</v>
      </c>
      <c r="I301" s="8">
        <v>216</v>
      </c>
      <c r="J301" s="8">
        <v>12</v>
      </c>
      <c r="K301" s="68">
        <f t="shared" si="4"/>
        <v>19</v>
      </c>
    </row>
    <row r="302" spans="2:11" x14ac:dyDescent="0.25">
      <c r="B302" s="2">
        <v>41659</v>
      </c>
      <c r="C302" s="8" t="s">
        <v>45</v>
      </c>
      <c r="D302" s="8">
        <v>3</v>
      </c>
      <c r="E302" s="8">
        <v>24</v>
      </c>
      <c r="F302" s="8" t="s">
        <v>9</v>
      </c>
      <c r="G302" s="8" t="s">
        <v>9</v>
      </c>
      <c r="H302" s="8">
        <v>0</v>
      </c>
      <c r="I302" s="8">
        <v>192</v>
      </c>
      <c r="J302" s="8">
        <v>21</v>
      </c>
      <c r="K302" s="68">
        <f t="shared" si="4"/>
        <v>20</v>
      </c>
    </row>
    <row r="303" spans="2:11" x14ac:dyDescent="0.25">
      <c r="B303" s="2">
        <v>41660</v>
      </c>
      <c r="C303" s="8" t="s">
        <v>45</v>
      </c>
      <c r="D303" s="8">
        <v>3</v>
      </c>
      <c r="E303" s="8">
        <v>24</v>
      </c>
      <c r="F303" s="8" t="s">
        <v>9</v>
      </c>
      <c r="G303" s="8" t="s">
        <v>9</v>
      </c>
      <c r="H303" s="8">
        <v>0</v>
      </c>
      <c r="I303" s="8">
        <v>264</v>
      </c>
      <c r="J303" s="8">
        <v>29</v>
      </c>
      <c r="K303" s="68">
        <f t="shared" si="4"/>
        <v>21</v>
      </c>
    </row>
    <row r="304" spans="2:11" x14ac:dyDescent="0.25">
      <c r="B304" s="2">
        <v>41661</v>
      </c>
      <c r="C304" s="8" t="s">
        <v>45</v>
      </c>
      <c r="D304" s="8">
        <v>3</v>
      </c>
      <c r="E304" s="8">
        <v>24</v>
      </c>
      <c r="F304" s="8" t="s">
        <v>9</v>
      </c>
      <c r="G304" s="8" t="s">
        <v>9</v>
      </c>
      <c r="H304" s="8">
        <v>0</v>
      </c>
      <c r="I304" s="8">
        <v>240</v>
      </c>
      <c r="J304" s="8">
        <v>26</v>
      </c>
      <c r="K304" s="68">
        <f t="shared" si="4"/>
        <v>22</v>
      </c>
    </row>
    <row r="305" spans="2:11" x14ac:dyDescent="0.25">
      <c r="B305" s="2">
        <v>41662</v>
      </c>
      <c r="C305" s="8" t="s">
        <v>45</v>
      </c>
      <c r="D305" s="8">
        <v>3</v>
      </c>
      <c r="E305" s="8">
        <v>24</v>
      </c>
      <c r="F305" s="8" t="s">
        <v>9</v>
      </c>
      <c r="G305" s="8" t="s">
        <v>9</v>
      </c>
      <c r="H305" s="8">
        <v>0</v>
      </c>
      <c r="I305" s="8">
        <v>264</v>
      </c>
      <c r="J305" s="8">
        <v>15</v>
      </c>
      <c r="K305" s="68">
        <f t="shared" si="4"/>
        <v>23</v>
      </c>
    </row>
    <row r="306" spans="2:11" x14ac:dyDescent="0.25">
      <c r="B306" s="2">
        <v>41663</v>
      </c>
      <c r="C306" s="8" t="s">
        <v>45</v>
      </c>
      <c r="D306" s="8">
        <v>3</v>
      </c>
      <c r="E306" s="8">
        <v>24</v>
      </c>
      <c r="F306" s="8" t="s">
        <v>9</v>
      </c>
      <c r="G306" s="8" t="s">
        <v>9</v>
      </c>
      <c r="H306" s="8">
        <v>0</v>
      </c>
      <c r="I306" s="8">
        <v>240</v>
      </c>
      <c r="J306" s="8">
        <v>2</v>
      </c>
      <c r="K306" s="68">
        <f t="shared" si="4"/>
        <v>24</v>
      </c>
    </row>
    <row r="307" spans="2:11" x14ac:dyDescent="0.25">
      <c r="B307" s="2">
        <v>41664</v>
      </c>
      <c r="C307" s="8" t="s">
        <v>45</v>
      </c>
      <c r="D307" s="8">
        <v>3</v>
      </c>
      <c r="E307" s="8">
        <v>24</v>
      </c>
      <c r="F307" s="8" t="s">
        <v>9</v>
      </c>
      <c r="G307" s="8" t="s">
        <v>9</v>
      </c>
      <c r="H307" s="8">
        <v>0</v>
      </c>
      <c r="I307" s="8">
        <v>240</v>
      </c>
      <c r="J307" s="8">
        <v>7</v>
      </c>
      <c r="K307" s="68">
        <f t="shared" si="4"/>
        <v>25</v>
      </c>
    </row>
    <row r="308" spans="2:11" x14ac:dyDescent="0.25">
      <c r="B308" s="2">
        <v>41665</v>
      </c>
      <c r="C308" s="8" t="s">
        <v>45</v>
      </c>
      <c r="D308" s="8">
        <v>3</v>
      </c>
      <c r="E308" s="8">
        <v>24</v>
      </c>
      <c r="F308" s="8" t="s">
        <v>9</v>
      </c>
      <c r="G308" s="8" t="s">
        <v>9</v>
      </c>
      <c r="H308" s="8">
        <v>0</v>
      </c>
      <c r="I308" s="8">
        <v>240</v>
      </c>
      <c r="J308" s="8">
        <v>7</v>
      </c>
      <c r="K308" s="68">
        <f t="shared" si="4"/>
        <v>26</v>
      </c>
    </row>
    <row r="309" spans="2:11" x14ac:dyDescent="0.25">
      <c r="B309" s="2">
        <v>41666</v>
      </c>
      <c r="C309" s="8" t="s">
        <v>45</v>
      </c>
      <c r="D309" s="8">
        <v>3</v>
      </c>
      <c r="E309" s="8">
        <v>24</v>
      </c>
      <c r="F309" s="8" t="s">
        <v>9</v>
      </c>
      <c r="G309" s="8" t="s">
        <v>9</v>
      </c>
      <c r="H309" s="8">
        <v>0</v>
      </c>
      <c r="I309" s="8">
        <v>192</v>
      </c>
      <c r="J309" s="8">
        <v>3</v>
      </c>
      <c r="K309" s="68">
        <f t="shared" si="4"/>
        <v>27</v>
      </c>
    </row>
    <row r="310" spans="2:11" x14ac:dyDescent="0.25">
      <c r="B310" s="2">
        <v>41667</v>
      </c>
      <c r="C310" s="8" t="s">
        <v>45</v>
      </c>
      <c r="D310" s="8">
        <v>3</v>
      </c>
      <c r="E310" s="8">
        <v>24</v>
      </c>
      <c r="F310" s="8" t="s">
        <v>9</v>
      </c>
      <c r="G310" s="8" t="s">
        <v>9</v>
      </c>
      <c r="H310" s="8">
        <v>0</v>
      </c>
      <c r="I310" s="8">
        <v>216</v>
      </c>
      <c r="J310" s="8">
        <v>23</v>
      </c>
      <c r="K310" s="68">
        <f t="shared" si="4"/>
        <v>28</v>
      </c>
    </row>
    <row r="311" spans="2:11" x14ac:dyDescent="0.25">
      <c r="B311" s="2">
        <v>41668</v>
      </c>
      <c r="C311" s="8" t="s">
        <v>45</v>
      </c>
      <c r="D311" s="8">
        <v>3</v>
      </c>
      <c r="E311" s="8">
        <v>24</v>
      </c>
      <c r="F311" s="8" t="s">
        <v>9</v>
      </c>
      <c r="G311" s="8" t="s">
        <v>9</v>
      </c>
      <c r="H311" s="8">
        <v>0</v>
      </c>
      <c r="I311" s="8">
        <v>264</v>
      </c>
      <c r="J311" s="8">
        <v>26</v>
      </c>
      <c r="K311" s="68">
        <f t="shared" si="4"/>
        <v>29</v>
      </c>
    </row>
    <row r="312" spans="2:11" x14ac:dyDescent="0.25">
      <c r="B312" s="2">
        <v>41670</v>
      </c>
      <c r="C312" s="8" t="s">
        <v>45</v>
      </c>
      <c r="D312" s="8">
        <v>3</v>
      </c>
      <c r="E312" s="8">
        <v>24</v>
      </c>
      <c r="F312" s="8" t="s">
        <v>9</v>
      </c>
      <c r="G312" s="8" t="s">
        <v>9</v>
      </c>
      <c r="H312" s="8">
        <v>0</v>
      </c>
      <c r="I312" s="8">
        <v>216</v>
      </c>
      <c r="J312" s="8">
        <v>19</v>
      </c>
      <c r="K312" s="68">
        <f t="shared" si="4"/>
        <v>31</v>
      </c>
    </row>
    <row r="313" spans="2:11" x14ac:dyDescent="0.25">
      <c r="B313" s="2">
        <v>41641</v>
      </c>
      <c r="C313" s="8" t="s">
        <v>45</v>
      </c>
      <c r="D313" s="8">
        <v>4</v>
      </c>
      <c r="E313" s="8">
        <v>24</v>
      </c>
      <c r="F313" s="8" t="s">
        <v>9</v>
      </c>
      <c r="G313" s="8" t="s">
        <v>9</v>
      </c>
      <c r="H313" s="8">
        <v>0</v>
      </c>
      <c r="I313" s="8">
        <v>264</v>
      </c>
      <c r="J313" s="8">
        <v>26</v>
      </c>
      <c r="K313" s="68">
        <f t="shared" si="4"/>
        <v>2</v>
      </c>
    </row>
    <row r="314" spans="2:11" x14ac:dyDescent="0.25">
      <c r="B314" s="2">
        <v>41642</v>
      </c>
      <c r="C314" s="8" t="s">
        <v>45</v>
      </c>
      <c r="D314" s="8">
        <v>4</v>
      </c>
      <c r="E314" s="8">
        <v>24</v>
      </c>
      <c r="F314" s="8" t="s">
        <v>9</v>
      </c>
      <c r="G314" s="8" t="s">
        <v>9</v>
      </c>
      <c r="H314" s="8">
        <v>0</v>
      </c>
      <c r="I314" s="8">
        <v>264</v>
      </c>
      <c r="J314" s="8">
        <v>26</v>
      </c>
      <c r="K314" s="68">
        <f t="shared" si="4"/>
        <v>3</v>
      </c>
    </row>
    <row r="315" spans="2:11" x14ac:dyDescent="0.25">
      <c r="B315" s="2">
        <v>41643</v>
      </c>
      <c r="C315" s="8" t="s">
        <v>45</v>
      </c>
      <c r="D315" s="8">
        <v>4</v>
      </c>
      <c r="E315" s="8">
        <v>24</v>
      </c>
      <c r="F315" s="8" t="s">
        <v>9</v>
      </c>
      <c r="G315" s="8" t="s">
        <v>9</v>
      </c>
      <c r="H315" s="8">
        <v>0</v>
      </c>
      <c r="I315" s="8">
        <v>240</v>
      </c>
      <c r="J315" s="8">
        <v>14</v>
      </c>
      <c r="K315" s="68">
        <f t="shared" si="4"/>
        <v>4</v>
      </c>
    </row>
    <row r="316" spans="2:11" x14ac:dyDescent="0.25">
      <c r="B316" s="2">
        <v>41644</v>
      </c>
      <c r="C316" s="8" t="s">
        <v>45</v>
      </c>
      <c r="D316" s="8">
        <v>4</v>
      </c>
      <c r="E316" s="8">
        <v>24</v>
      </c>
      <c r="F316" s="8" t="s">
        <v>9</v>
      </c>
      <c r="G316" s="8" t="s">
        <v>9</v>
      </c>
      <c r="H316" s="8">
        <v>0</v>
      </c>
      <c r="I316" s="8">
        <v>192</v>
      </c>
      <c r="J316" s="8">
        <v>3</v>
      </c>
      <c r="K316" s="68">
        <f t="shared" si="4"/>
        <v>5</v>
      </c>
    </row>
    <row r="317" spans="2:11" x14ac:dyDescent="0.25">
      <c r="B317" s="2">
        <v>41645</v>
      </c>
      <c r="C317" s="8" t="s">
        <v>45</v>
      </c>
      <c r="D317" s="8">
        <v>4</v>
      </c>
      <c r="E317" s="8">
        <v>24</v>
      </c>
      <c r="F317" s="8" t="s">
        <v>9</v>
      </c>
      <c r="G317" s="8" t="s">
        <v>9</v>
      </c>
      <c r="H317" s="8">
        <v>0</v>
      </c>
      <c r="I317" s="8">
        <v>240</v>
      </c>
      <c r="J317" s="8">
        <v>4</v>
      </c>
      <c r="K317" s="68">
        <f t="shared" si="4"/>
        <v>6</v>
      </c>
    </row>
    <row r="318" spans="2:11" x14ac:dyDescent="0.25">
      <c r="B318" s="2">
        <v>41646</v>
      </c>
      <c r="C318" s="8" t="s">
        <v>45</v>
      </c>
      <c r="D318" s="8">
        <v>4</v>
      </c>
      <c r="E318" s="8">
        <v>24</v>
      </c>
      <c r="F318" s="8" t="s">
        <v>9</v>
      </c>
      <c r="G318" s="8" t="s">
        <v>9</v>
      </c>
      <c r="H318" s="8">
        <v>0</v>
      </c>
      <c r="I318" s="8">
        <v>216</v>
      </c>
      <c r="J318" s="8">
        <v>2</v>
      </c>
      <c r="K318" s="68">
        <f t="shared" si="4"/>
        <v>7</v>
      </c>
    </row>
    <row r="319" spans="2:11" x14ac:dyDescent="0.25">
      <c r="B319" s="2">
        <v>41648</v>
      </c>
      <c r="C319" s="8" t="s">
        <v>45</v>
      </c>
      <c r="D319" s="8">
        <v>4</v>
      </c>
      <c r="E319" s="8">
        <v>24</v>
      </c>
      <c r="F319" s="8" t="s">
        <v>9</v>
      </c>
      <c r="G319" s="8" t="s">
        <v>9</v>
      </c>
      <c r="H319" s="8">
        <v>0</v>
      </c>
      <c r="I319" s="8">
        <v>216</v>
      </c>
      <c r="J319" s="8">
        <v>17</v>
      </c>
      <c r="K319" s="68">
        <f t="shared" si="4"/>
        <v>9</v>
      </c>
    </row>
    <row r="320" spans="2:11" x14ac:dyDescent="0.25">
      <c r="B320" s="2">
        <v>41649</v>
      </c>
      <c r="C320" s="8" t="s">
        <v>45</v>
      </c>
      <c r="D320" s="8">
        <v>4</v>
      </c>
      <c r="E320" s="8">
        <v>24</v>
      </c>
      <c r="F320" s="8" t="s">
        <v>9</v>
      </c>
      <c r="G320" s="8" t="s">
        <v>9</v>
      </c>
      <c r="H320" s="8">
        <v>0</v>
      </c>
      <c r="I320" s="8">
        <v>240</v>
      </c>
      <c r="J320" s="8">
        <v>26</v>
      </c>
      <c r="K320" s="68">
        <f t="shared" si="4"/>
        <v>10</v>
      </c>
    </row>
    <row r="321" spans="2:11" x14ac:dyDescent="0.25">
      <c r="B321" s="2">
        <v>41650</v>
      </c>
      <c r="C321" s="8" t="s">
        <v>45</v>
      </c>
      <c r="D321" s="8">
        <v>4</v>
      </c>
      <c r="E321" s="8">
        <v>24</v>
      </c>
      <c r="F321" s="8" t="s">
        <v>9</v>
      </c>
      <c r="G321" s="8" t="s">
        <v>9</v>
      </c>
      <c r="H321" s="8">
        <v>0</v>
      </c>
      <c r="I321" s="8">
        <v>240</v>
      </c>
      <c r="J321" s="8">
        <v>4</v>
      </c>
      <c r="K321" s="68">
        <f t="shared" si="4"/>
        <v>11</v>
      </c>
    </row>
    <row r="322" spans="2:11" x14ac:dyDescent="0.25">
      <c r="B322" s="2">
        <v>41651</v>
      </c>
      <c r="C322" s="8" t="s">
        <v>45</v>
      </c>
      <c r="D322" s="8">
        <v>4</v>
      </c>
      <c r="E322" s="8">
        <v>24</v>
      </c>
      <c r="F322" s="8" t="s">
        <v>9</v>
      </c>
      <c r="G322" s="8" t="s">
        <v>9</v>
      </c>
      <c r="H322" s="8">
        <v>0</v>
      </c>
      <c r="I322" s="8">
        <v>264</v>
      </c>
      <c r="J322" s="8">
        <v>13</v>
      </c>
      <c r="K322" s="68">
        <f t="shared" si="4"/>
        <v>12</v>
      </c>
    </row>
    <row r="323" spans="2:11" x14ac:dyDescent="0.25">
      <c r="B323" s="2">
        <v>41652</v>
      </c>
      <c r="C323" s="8" t="s">
        <v>45</v>
      </c>
      <c r="D323" s="8">
        <v>4</v>
      </c>
      <c r="E323" s="8">
        <v>24</v>
      </c>
      <c r="F323" s="8" t="s">
        <v>9</v>
      </c>
      <c r="G323" s="8" t="s">
        <v>9</v>
      </c>
      <c r="H323" s="8">
        <v>0</v>
      </c>
      <c r="I323" s="8">
        <v>264</v>
      </c>
      <c r="J323" s="8">
        <v>21</v>
      </c>
      <c r="K323" s="68">
        <f t="shared" si="4"/>
        <v>13</v>
      </c>
    </row>
    <row r="324" spans="2:11" x14ac:dyDescent="0.25">
      <c r="B324" s="2">
        <v>41654</v>
      </c>
      <c r="C324" s="8" t="s">
        <v>45</v>
      </c>
      <c r="D324" s="8">
        <v>4</v>
      </c>
      <c r="E324" s="8">
        <v>24</v>
      </c>
      <c r="F324" s="8" t="s">
        <v>9</v>
      </c>
      <c r="G324" s="8" t="s">
        <v>9</v>
      </c>
      <c r="H324" s="8">
        <v>0</v>
      </c>
      <c r="I324" s="8">
        <v>216</v>
      </c>
      <c r="J324" s="8">
        <v>4</v>
      </c>
      <c r="K324" s="68">
        <f t="shared" ref="K324:K387" si="5">DAY(B324)</f>
        <v>15</v>
      </c>
    </row>
    <row r="325" spans="2:11" x14ac:dyDescent="0.25">
      <c r="B325" s="2">
        <v>41655</v>
      </c>
      <c r="C325" s="8" t="s">
        <v>45</v>
      </c>
      <c r="D325" s="8">
        <v>4</v>
      </c>
      <c r="E325" s="8">
        <v>24</v>
      </c>
      <c r="F325" s="8" t="s">
        <v>9</v>
      </c>
      <c r="G325" s="8" t="s">
        <v>9</v>
      </c>
      <c r="H325" s="8">
        <v>0</v>
      </c>
      <c r="I325" s="8">
        <v>192</v>
      </c>
      <c r="J325" s="8">
        <v>19</v>
      </c>
      <c r="K325" s="68">
        <f t="shared" si="5"/>
        <v>16</v>
      </c>
    </row>
    <row r="326" spans="2:11" x14ac:dyDescent="0.25">
      <c r="B326" s="2">
        <v>41656</v>
      </c>
      <c r="C326" s="8" t="s">
        <v>45</v>
      </c>
      <c r="D326" s="8">
        <v>4</v>
      </c>
      <c r="E326" s="8">
        <v>24</v>
      </c>
      <c r="F326" s="8" t="s">
        <v>9</v>
      </c>
      <c r="G326" s="8" t="s">
        <v>9</v>
      </c>
      <c r="H326" s="8">
        <v>0</v>
      </c>
      <c r="I326" s="8">
        <v>192</v>
      </c>
      <c r="J326" s="8">
        <v>21</v>
      </c>
      <c r="K326" s="68">
        <f t="shared" si="5"/>
        <v>17</v>
      </c>
    </row>
    <row r="327" spans="2:11" x14ac:dyDescent="0.25">
      <c r="B327" s="2">
        <v>41657</v>
      </c>
      <c r="C327" s="8" t="s">
        <v>45</v>
      </c>
      <c r="D327" s="8">
        <v>4</v>
      </c>
      <c r="E327" s="8">
        <v>24</v>
      </c>
      <c r="F327" s="8" t="s">
        <v>9</v>
      </c>
      <c r="G327" s="8" t="s">
        <v>9</v>
      </c>
      <c r="H327" s="8">
        <v>0</v>
      </c>
      <c r="I327" s="8">
        <v>216</v>
      </c>
      <c r="J327" s="8">
        <v>19</v>
      </c>
      <c r="K327" s="68">
        <f t="shared" si="5"/>
        <v>18</v>
      </c>
    </row>
    <row r="328" spans="2:11" x14ac:dyDescent="0.25">
      <c r="B328" s="2">
        <v>41659</v>
      </c>
      <c r="C328" s="8" t="s">
        <v>45</v>
      </c>
      <c r="D328" s="8">
        <v>4</v>
      </c>
      <c r="E328" s="8">
        <v>24</v>
      </c>
      <c r="F328" s="8" t="s">
        <v>9</v>
      </c>
      <c r="G328" s="8" t="s">
        <v>9</v>
      </c>
      <c r="H328" s="8">
        <v>0</v>
      </c>
      <c r="I328" s="8">
        <v>264</v>
      </c>
      <c r="J328" s="8">
        <v>18</v>
      </c>
      <c r="K328" s="68">
        <f t="shared" si="5"/>
        <v>20</v>
      </c>
    </row>
    <row r="329" spans="2:11" x14ac:dyDescent="0.25">
      <c r="B329" s="2">
        <v>41660</v>
      </c>
      <c r="C329" s="8" t="s">
        <v>45</v>
      </c>
      <c r="D329" s="8">
        <v>4</v>
      </c>
      <c r="E329" s="8">
        <v>24</v>
      </c>
      <c r="F329" s="8" t="s">
        <v>9</v>
      </c>
      <c r="G329" s="8" t="s">
        <v>9</v>
      </c>
      <c r="H329" s="8">
        <v>0</v>
      </c>
      <c r="I329" s="8">
        <v>240</v>
      </c>
      <c r="J329" s="8">
        <v>14</v>
      </c>
      <c r="K329" s="68">
        <f t="shared" si="5"/>
        <v>21</v>
      </c>
    </row>
    <row r="330" spans="2:11" x14ac:dyDescent="0.25">
      <c r="B330" s="2">
        <v>41661</v>
      </c>
      <c r="C330" s="8" t="s">
        <v>45</v>
      </c>
      <c r="D330" s="8">
        <v>4</v>
      </c>
      <c r="E330" s="8">
        <v>24</v>
      </c>
      <c r="F330" s="8" t="s">
        <v>9</v>
      </c>
      <c r="G330" s="8" t="s">
        <v>9</v>
      </c>
      <c r="H330" s="8">
        <v>0</v>
      </c>
      <c r="I330" s="8">
        <v>192</v>
      </c>
      <c r="J330" s="8">
        <v>3</v>
      </c>
      <c r="K330" s="68">
        <f t="shared" si="5"/>
        <v>22</v>
      </c>
    </row>
    <row r="331" spans="2:11" x14ac:dyDescent="0.25">
      <c r="B331" s="2">
        <v>41663</v>
      </c>
      <c r="C331" s="8" t="s">
        <v>45</v>
      </c>
      <c r="D331" s="8">
        <v>4</v>
      </c>
      <c r="E331" s="8">
        <v>24</v>
      </c>
      <c r="F331" s="8" t="s">
        <v>9</v>
      </c>
      <c r="G331" s="8" t="s">
        <v>9</v>
      </c>
      <c r="H331" s="8">
        <v>0</v>
      </c>
      <c r="I331" s="8">
        <v>192</v>
      </c>
      <c r="J331" s="8">
        <v>21</v>
      </c>
      <c r="K331" s="68">
        <f t="shared" si="5"/>
        <v>24</v>
      </c>
    </row>
    <row r="332" spans="2:11" x14ac:dyDescent="0.25">
      <c r="B332" s="2">
        <v>41665</v>
      </c>
      <c r="C332" s="8" t="s">
        <v>45</v>
      </c>
      <c r="D332" s="8">
        <v>4</v>
      </c>
      <c r="E332" s="8">
        <v>24</v>
      </c>
      <c r="F332" s="8" t="s">
        <v>9</v>
      </c>
      <c r="G332" s="8" t="s">
        <v>9</v>
      </c>
      <c r="H332" s="8">
        <v>0</v>
      </c>
      <c r="I332" s="8">
        <v>216</v>
      </c>
      <c r="J332" s="8">
        <v>4</v>
      </c>
      <c r="K332" s="68">
        <f t="shared" si="5"/>
        <v>26</v>
      </c>
    </row>
    <row r="333" spans="2:11" x14ac:dyDescent="0.25">
      <c r="B333" s="2">
        <v>41666</v>
      </c>
      <c r="C333" s="8" t="s">
        <v>45</v>
      </c>
      <c r="D333" s="8">
        <v>4</v>
      </c>
      <c r="E333" s="8">
        <v>24</v>
      </c>
      <c r="F333" s="8" t="s">
        <v>9</v>
      </c>
      <c r="G333" s="8" t="s">
        <v>9</v>
      </c>
      <c r="H333" s="8">
        <v>0</v>
      </c>
      <c r="I333" s="8">
        <v>264</v>
      </c>
      <c r="J333" s="8">
        <v>10</v>
      </c>
      <c r="K333" s="68">
        <f t="shared" si="5"/>
        <v>27</v>
      </c>
    </row>
    <row r="334" spans="2:11" x14ac:dyDescent="0.25">
      <c r="B334" s="2">
        <v>41667</v>
      </c>
      <c r="C334" s="8" t="s">
        <v>45</v>
      </c>
      <c r="D334" s="8">
        <v>4</v>
      </c>
      <c r="E334" s="8">
        <v>24</v>
      </c>
      <c r="F334" s="8" t="s">
        <v>9</v>
      </c>
      <c r="G334" s="8" t="s">
        <v>9</v>
      </c>
      <c r="H334" s="8">
        <v>0</v>
      </c>
      <c r="I334" s="8">
        <v>216</v>
      </c>
      <c r="J334" s="8">
        <v>12</v>
      </c>
      <c r="K334" s="68">
        <f t="shared" si="5"/>
        <v>28</v>
      </c>
    </row>
    <row r="335" spans="2:11" x14ac:dyDescent="0.25">
      <c r="B335" s="2">
        <v>41668</v>
      </c>
      <c r="C335" s="8" t="s">
        <v>45</v>
      </c>
      <c r="D335" s="8">
        <v>4</v>
      </c>
      <c r="E335" s="8">
        <v>24</v>
      </c>
      <c r="F335" s="8" t="s">
        <v>9</v>
      </c>
      <c r="G335" s="8" t="s">
        <v>9</v>
      </c>
      <c r="H335" s="8">
        <v>0</v>
      </c>
      <c r="I335" s="8">
        <v>216</v>
      </c>
      <c r="J335" s="8">
        <v>15</v>
      </c>
      <c r="K335" s="68">
        <f t="shared" si="5"/>
        <v>29</v>
      </c>
    </row>
    <row r="336" spans="2:11" x14ac:dyDescent="0.25">
      <c r="B336" s="2">
        <v>41670</v>
      </c>
      <c r="C336" s="8" t="s">
        <v>45</v>
      </c>
      <c r="D336" s="8">
        <v>4</v>
      </c>
      <c r="E336" s="8">
        <v>24</v>
      </c>
      <c r="F336" s="8" t="s">
        <v>9</v>
      </c>
      <c r="G336" s="8" t="s">
        <v>9</v>
      </c>
      <c r="H336" s="8">
        <v>0</v>
      </c>
      <c r="I336" s="8">
        <v>240</v>
      </c>
      <c r="J336" s="8">
        <v>2</v>
      </c>
      <c r="K336" s="68">
        <f t="shared" si="5"/>
        <v>31</v>
      </c>
    </row>
    <row r="337" spans="2:11" x14ac:dyDescent="0.25">
      <c r="B337" s="2">
        <v>41640</v>
      </c>
      <c r="C337" s="8" t="s">
        <v>45</v>
      </c>
      <c r="D337" s="8">
        <v>5</v>
      </c>
      <c r="E337" s="8">
        <v>24</v>
      </c>
      <c r="F337" s="8" t="s">
        <v>9</v>
      </c>
      <c r="G337" s="8" t="s">
        <v>9</v>
      </c>
      <c r="H337" s="8">
        <v>0</v>
      </c>
      <c r="I337" s="8">
        <v>240</v>
      </c>
      <c r="J337" s="8">
        <v>21</v>
      </c>
      <c r="K337" s="68">
        <f t="shared" si="5"/>
        <v>1</v>
      </c>
    </row>
    <row r="338" spans="2:11" x14ac:dyDescent="0.25">
      <c r="B338" s="2">
        <v>41641</v>
      </c>
      <c r="C338" s="8" t="s">
        <v>45</v>
      </c>
      <c r="D338" s="8">
        <v>5</v>
      </c>
      <c r="E338" s="8">
        <v>24</v>
      </c>
      <c r="F338" s="8" t="s">
        <v>9</v>
      </c>
      <c r="G338" s="8" t="s">
        <v>9</v>
      </c>
      <c r="H338" s="8">
        <v>0</v>
      </c>
      <c r="I338" s="8">
        <v>264</v>
      </c>
      <c r="J338" s="8">
        <v>29</v>
      </c>
      <c r="K338" s="68">
        <f t="shared" si="5"/>
        <v>2</v>
      </c>
    </row>
    <row r="339" spans="2:11" x14ac:dyDescent="0.25">
      <c r="B339" s="2">
        <v>41642</v>
      </c>
      <c r="C339" s="8" t="s">
        <v>45</v>
      </c>
      <c r="D339" s="8">
        <v>5</v>
      </c>
      <c r="E339" s="8">
        <v>24</v>
      </c>
      <c r="F339" s="8" t="s">
        <v>9</v>
      </c>
      <c r="G339" s="8" t="s">
        <v>9</v>
      </c>
      <c r="H339" s="8">
        <v>0</v>
      </c>
      <c r="I339" s="8">
        <v>192</v>
      </c>
      <c r="J339" s="8">
        <v>15</v>
      </c>
      <c r="K339" s="68">
        <f t="shared" si="5"/>
        <v>3</v>
      </c>
    </row>
    <row r="340" spans="2:11" x14ac:dyDescent="0.25">
      <c r="B340" s="2">
        <v>41643</v>
      </c>
      <c r="C340" s="8" t="s">
        <v>45</v>
      </c>
      <c r="D340" s="8">
        <v>5</v>
      </c>
      <c r="E340" s="8">
        <v>24</v>
      </c>
      <c r="F340" s="8" t="s">
        <v>9</v>
      </c>
      <c r="G340" s="8" t="s">
        <v>9</v>
      </c>
      <c r="H340" s="8">
        <v>0</v>
      </c>
      <c r="I340" s="8">
        <v>192</v>
      </c>
      <c r="J340" s="8">
        <v>17</v>
      </c>
      <c r="K340" s="68">
        <f t="shared" si="5"/>
        <v>4</v>
      </c>
    </row>
    <row r="341" spans="2:11" x14ac:dyDescent="0.25">
      <c r="B341" s="2">
        <v>41644</v>
      </c>
      <c r="C341" s="8" t="s">
        <v>45</v>
      </c>
      <c r="D341" s="8">
        <v>5</v>
      </c>
      <c r="E341" s="8">
        <v>24</v>
      </c>
      <c r="F341" s="8" t="s">
        <v>9</v>
      </c>
      <c r="G341" s="8" t="s">
        <v>9</v>
      </c>
      <c r="H341" s="8">
        <v>0</v>
      </c>
      <c r="I341" s="8">
        <v>240</v>
      </c>
      <c r="J341" s="8">
        <v>24</v>
      </c>
      <c r="K341" s="68">
        <f t="shared" si="5"/>
        <v>5</v>
      </c>
    </row>
    <row r="342" spans="2:11" x14ac:dyDescent="0.25">
      <c r="B342" s="2">
        <v>41645</v>
      </c>
      <c r="C342" s="8" t="s">
        <v>45</v>
      </c>
      <c r="D342" s="8">
        <v>5</v>
      </c>
      <c r="E342" s="8">
        <v>24</v>
      </c>
      <c r="F342" s="8" t="s">
        <v>9</v>
      </c>
      <c r="G342" s="8" t="s">
        <v>9</v>
      </c>
      <c r="H342" s="8">
        <v>0</v>
      </c>
      <c r="I342" s="8">
        <v>192</v>
      </c>
      <c r="J342" s="8">
        <v>13</v>
      </c>
      <c r="K342" s="68">
        <f t="shared" si="5"/>
        <v>6</v>
      </c>
    </row>
    <row r="343" spans="2:11" x14ac:dyDescent="0.25">
      <c r="B343" s="2">
        <v>41646</v>
      </c>
      <c r="C343" s="8" t="s">
        <v>45</v>
      </c>
      <c r="D343" s="8">
        <v>5</v>
      </c>
      <c r="E343" s="8">
        <v>24</v>
      </c>
      <c r="F343" s="8" t="s">
        <v>9</v>
      </c>
      <c r="G343" s="8" t="s">
        <v>9</v>
      </c>
      <c r="H343" s="8">
        <v>0</v>
      </c>
      <c r="I343" s="8">
        <v>216</v>
      </c>
      <c r="J343" s="8">
        <v>2</v>
      </c>
      <c r="K343" s="68">
        <f t="shared" si="5"/>
        <v>7</v>
      </c>
    </row>
    <row r="344" spans="2:11" x14ac:dyDescent="0.25">
      <c r="B344" s="2">
        <v>41648</v>
      </c>
      <c r="C344" s="8" t="s">
        <v>45</v>
      </c>
      <c r="D344" s="8">
        <v>5</v>
      </c>
      <c r="E344" s="8">
        <v>24</v>
      </c>
      <c r="F344" s="8" t="s">
        <v>9</v>
      </c>
      <c r="G344" s="8" t="s">
        <v>9</v>
      </c>
      <c r="H344" s="8">
        <v>0</v>
      </c>
      <c r="I344" s="8">
        <v>240</v>
      </c>
      <c r="J344" s="8">
        <v>24</v>
      </c>
      <c r="K344" s="68">
        <f t="shared" si="5"/>
        <v>9</v>
      </c>
    </row>
    <row r="345" spans="2:11" x14ac:dyDescent="0.25">
      <c r="B345" s="2">
        <v>41650</v>
      </c>
      <c r="C345" s="8" t="s">
        <v>45</v>
      </c>
      <c r="D345" s="8">
        <v>5</v>
      </c>
      <c r="E345" s="8">
        <v>24</v>
      </c>
      <c r="F345" s="8" t="s">
        <v>9</v>
      </c>
      <c r="G345" s="8" t="s">
        <v>9</v>
      </c>
      <c r="H345" s="8">
        <v>0</v>
      </c>
      <c r="I345" s="8">
        <v>216</v>
      </c>
      <c r="J345" s="8">
        <v>15</v>
      </c>
      <c r="K345" s="68">
        <f t="shared" si="5"/>
        <v>11</v>
      </c>
    </row>
    <row r="346" spans="2:11" x14ac:dyDescent="0.25">
      <c r="B346" s="2">
        <v>41651</v>
      </c>
      <c r="C346" s="8" t="s">
        <v>45</v>
      </c>
      <c r="D346" s="8">
        <v>5</v>
      </c>
      <c r="E346" s="8">
        <v>24</v>
      </c>
      <c r="F346" s="8" t="s">
        <v>9</v>
      </c>
      <c r="G346" s="8" t="s">
        <v>9</v>
      </c>
      <c r="H346" s="8">
        <v>0</v>
      </c>
      <c r="I346" s="8">
        <v>264</v>
      </c>
      <c r="J346" s="8">
        <v>13</v>
      </c>
      <c r="K346" s="68">
        <f t="shared" si="5"/>
        <v>12</v>
      </c>
    </row>
    <row r="347" spans="2:11" x14ac:dyDescent="0.25">
      <c r="B347" s="2">
        <v>41652</v>
      </c>
      <c r="C347" s="8" t="s">
        <v>45</v>
      </c>
      <c r="D347" s="8">
        <v>5</v>
      </c>
      <c r="E347" s="8">
        <v>24</v>
      </c>
      <c r="F347" s="8" t="s">
        <v>9</v>
      </c>
      <c r="G347" s="8" t="s">
        <v>9</v>
      </c>
      <c r="H347" s="8">
        <v>0</v>
      </c>
      <c r="I347" s="8">
        <v>240</v>
      </c>
      <c r="J347" s="8">
        <v>21</v>
      </c>
      <c r="K347" s="68">
        <f t="shared" si="5"/>
        <v>13</v>
      </c>
    </row>
    <row r="348" spans="2:11" x14ac:dyDescent="0.25">
      <c r="B348" s="2">
        <v>41653</v>
      </c>
      <c r="C348" s="8" t="s">
        <v>45</v>
      </c>
      <c r="D348" s="8">
        <v>5</v>
      </c>
      <c r="E348" s="8">
        <v>24</v>
      </c>
      <c r="F348" s="8" t="s">
        <v>9</v>
      </c>
      <c r="G348" s="8" t="s">
        <v>9</v>
      </c>
      <c r="H348" s="8">
        <v>0</v>
      </c>
      <c r="I348" s="8">
        <v>216</v>
      </c>
      <c r="J348" s="8">
        <v>12</v>
      </c>
      <c r="K348" s="68">
        <f t="shared" si="5"/>
        <v>14</v>
      </c>
    </row>
    <row r="349" spans="2:11" x14ac:dyDescent="0.25">
      <c r="B349" s="2">
        <v>41656</v>
      </c>
      <c r="C349" s="8" t="s">
        <v>45</v>
      </c>
      <c r="D349" s="8">
        <v>5</v>
      </c>
      <c r="E349" s="8">
        <v>24</v>
      </c>
      <c r="F349" s="8" t="s">
        <v>9</v>
      </c>
      <c r="G349" s="8" t="s">
        <v>9</v>
      </c>
      <c r="H349" s="8">
        <v>0</v>
      </c>
      <c r="I349" s="8">
        <v>264</v>
      </c>
      <c r="J349" s="8">
        <v>21</v>
      </c>
      <c r="K349" s="68">
        <f t="shared" si="5"/>
        <v>17</v>
      </c>
    </row>
    <row r="350" spans="2:11" x14ac:dyDescent="0.25">
      <c r="B350" s="2">
        <v>41657</v>
      </c>
      <c r="C350" s="8" t="s">
        <v>45</v>
      </c>
      <c r="D350" s="8">
        <v>5</v>
      </c>
      <c r="E350" s="8">
        <v>24</v>
      </c>
      <c r="F350" s="8" t="s">
        <v>9</v>
      </c>
      <c r="G350" s="8" t="s">
        <v>9</v>
      </c>
      <c r="H350" s="8">
        <v>0</v>
      </c>
      <c r="I350" s="8">
        <v>264</v>
      </c>
      <c r="J350" s="8">
        <v>13</v>
      </c>
      <c r="K350" s="68">
        <f t="shared" si="5"/>
        <v>18</v>
      </c>
    </row>
    <row r="351" spans="2:11" x14ac:dyDescent="0.25">
      <c r="B351" s="2">
        <v>41658</v>
      </c>
      <c r="C351" s="8" t="s">
        <v>45</v>
      </c>
      <c r="D351" s="8">
        <v>5</v>
      </c>
      <c r="E351" s="8">
        <v>24</v>
      </c>
      <c r="F351" s="8" t="s">
        <v>9</v>
      </c>
      <c r="G351" s="8" t="s">
        <v>9</v>
      </c>
      <c r="H351" s="8">
        <v>0</v>
      </c>
      <c r="I351" s="8">
        <v>192</v>
      </c>
      <c r="J351" s="8">
        <v>21</v>
      </c>
      <c r="K351" s="68">
        <f t="shared" si="5"/>
        <v>19</v>
      </c>
    </row>
    <row r="352" spans="2:11" x14ac:dyDescent="0.25">
      <c r="B352" s="2">
        <v>41659</v>
      </c>
      <c r="C352" s="8" t="s">
        <v>45</v>
      </c>
      <c r="D352" s="8">
        <v>5</v>
      </c>
      <c r="E352" s="8">
        <v>24</v>
      </c>
      <c r="F352" s="8" t="s">
        <v>9</v>
      </c>
      <c r="G352" s="8" t="s">
        <v>9</v>
      </c>
      <c r="H352" s="8">
        <v>0</v>
      </c>
      <c r="I352" s="8">
        <v>264</v>
      </c>
      <c r="J352" s="8">
        <v>21</v>
      </c>
      <c r="K352" s="68">
        <f t="shared" si="5"/>
        <v>20</v>
      </c>
    </row>
    <row r="353" spans="2:11" x14ac:dyDescent="0.25">
      <c r="B353" s="2">
        <v>41660</v>
      </c>
      <c r="C353" s="8" t="s">
        <v>45</v>
      </c>
      <c r="D353" s="8">
        <v>5</v>
      </c>
      <c r="E353" s="8">
        <v>24</v>
      </c>
      <c r="F353" s="8" t="s">
        <v>9</v>
      </c>
      <c r="G353" s="8" t="s">
        <v>9</v>
      </c>
      <c r="H353" s="8">
        <v>0</v>
      </c>
      <c r="I353" s="8">
        <v>240</v>
      </c>
      <c r="J353" s="8">
        <v>0</v>
      </c>
      <c r="K353" s="68">
        <f t="shared" si="5"/>
        <v>21</v>
      </c>
    </row>
    <row r="354" spans="2:11" x14ac:dyDescent="0.25">
      <c r="B354" s="2">
        <v>41662</v>
      </c>
      <c r="C354" s="8" t="s">
        <v>45</v>
      </c>
      <c r="D354" s="8">
        <v>5</v>
      </c>
      <c r="E354" s="8">
        <v>24</v>
      </c>
      <c r="F354" s="8" t="s">
        <v>9</v>
      </c>
      <c r="G354" s="8" t="s">
        <v>9</v>
      </c>
      <c r="H354" s="8">
        <v>0</v>
      </c>
      <c r="I354" s="8">
        <v>264</v>
      </c>
      <c r="J354" s="8">
        <v>15</v>
      </c>
      <c r="K354" s="68">
        <f t="shared" si="5"/>
        <v>23</v>
      </c>
    </row>
    <row r="355" spans="2:11" x14ac:dyDescent="0.25">
      <c r="B355" s="2">
        <v>41663</v>
      </c>
      <c r="C355" s="8" t="s">
        <v>45</v>
      </c>
      <c r="D355" s="8">
        <v>5</v>
      </c>
      <c r="E355" s="8">
        <v>24</v>
      </c>
      <c r="F355" s="8" t="s">
        <v>9</v>
      </c>
      <c r="G355" s="8" t="s">
        <v>9</v>
      </c>
      <c r="H355" s="8">
        <v>0</v>
      </c>
      <c r="I355" s="8">
        <v>192</v>
      </c>
      <c r="J355" s="8">
        <v>11</v>
      </c>
      <c r="K355" s="68">
        <f t="shared" si="5"/>
        <v>24</v>
      </c>
    </row>
    <row r="356" spans="2:11" x14ac:dyDescent="0.25">
      <c r="B356" s="2">
        <v>41666</v>
      </c>
      <c r="C356" s="8" t="s">
        <v>45</v>
      </c>
      <c r="D356" s="8">
        <v>5</v>
      </c>
      <c r="E356" s="8">
        <v>24</v>
      </c>
      <c r="F356" s="8" t="s">
        <v>9</v>
      </c>
      <c r="G356" s="8" t="s">
        <v>9</v>
      </c>
      <c r="H356" s="8">
        <v>0</v>
      </c>
      <c r="I356" s="8">
        <v>192</v>
      </c>
      <c r="J356" s="8">
        <v>9</v>
      </c>
      <c r="K356" s="68">
        <f t="shared" si="5"/>
        <v>27</v>
      </c>
    </row>
    <row r="357" spans="2:11" x14ac:dyDescent="0.25">
      <c r="B357" s="2">
        <v>41668</v>
      </c>
      <c r="C357" s="8" t="s">
        <v>45</v>
      </c>
      <c r="D357" s="8">
        <v>5</v>
      </c>
      <c r="E357" s="8">
        <v>24</v>
      </c>
      <c r="F357" s="8" t="s">
        <v>9</v>
      </c>
      <c r="G357" s="8" t="s">
        <v>9</v>
      </c>
      <c r="H357" s="8">
        <v>0</v>
      </c>
      <c r="I357" s="8">
        <v>264</v>
      </c>
      <c r="J357" s="8">
        <v>7</v>
      </c>
      <c r="K357" s="68">
        <f t="shared" si="5"/>
        <v>29</v>
      </c>
    </row>
    <row r="358" spans="2:11" x14ac:dyDescent="0.25">
      <c r="B358" s="2">
        <v>41669</v>
      </c>
      <c r="C358" s="8" t="s">
        <v>45</v>
      </c>
      <c r="D358" s="8">
        <v>5</v>
      </c>
      <c r="E358" s="8">
        <v>24</v>
      </c>
      <c r="F358" s="8" t="s">
        <v>9</v>
      </c>
      <c r="G358" s="8" t="s">
        <v>9</v>
      </c>
      <c r="H358" s="8">
        <v>0</v>
      </c>
      <c r="I358" s="8">
        <v>216</v>
      </c>
      <c r="J358" s="8">
        <v>12</v>
      </c>
      <c r="K358" s="68">
        <f t="shared" si="5"/>
        <v>30</v>
      </c>
    </row>
    <row r="359" spans="2:11" x14ac:dyDescent="0.25">
      <c r="B359" s="2">
        <v>41670</v>
      </c>
      <c r="C359" s="8" t="s">
        <v>45</v>
      </c>
      <c r="D359" s="8">
        <v>5</v>
      </c>
      <c r="E359" s="8">
        <v>24</v>
      </c>
      <c r="F359" s="8" t="s">
        <v>9</v>
      </c>
      <c r="G359" s="8" t="s">
        <v>9</v>
      </c>
      <c r="H359" s="8">
        <v>0</v>
      </c>
      <c r="I359" s="8">
        <v>216</v>
      </c>
      <c r="J359" s="8">
        <v>21</v>
      </c>
      <c r="K359" s="68">
        <f t="shared" si="5"/>
        <v>31</v>
      </c>
    </row>
    <row r="360" spans="2:11" x14ac:dyDescent="0.25">
      <c r="B360" s="2">
        <v>41641</v>
      </c>
      <c r="C360" s="8" t="s">
        <v>45</v>
      </c>
      <c r="D360" s="8">
        <v>6</v>
      </c>
      <c r="E360" s="8">
        <v>24</v>
      </c>
      <c r="F360" s="8" t="s">
        <v>9</v>
      </c>
      <c r="G360" s="8" t="s">
        <v>9</v>
      </c>
      <c r="H360" s="8">
        <v>0</v>
      </c>
      <c r="I360" s="8">
        <v>192</v>
      </c>
      <c r="J360" s="8">
        <v>17</v>
      </c>
      <c r="K360" s="68">
        <f t="shared" si="5"/>
        <v>2</v>
      </c>
    </row>
    <row r="361" spans="2:11" x14ac:dyDescent="0.25">
      <c r="B361" s="2">
        <v>41642</v>
      </c>
      <c r="C361" s="8" t="s">
        <v>45</v>
      </c>
      <c r="D361" s="8">
        <v>6</v>
      </c>
      <c r="E361" s="8">
        <v>24</v>
      </c>
      <c r="F361" s="8" t="s">
        <v>9</v>
      </c>
      <c r="G361" s="8" t="s">
        <v>9</v>
      </c>
      <c r="H361" s="8">
        <v>0</v>
      </c>
      <c r="I361" s="8">
        <v>216</v>
      </c>
      <c r="J361" s="8">
        <v>15</v>
      </c>
      <c r="K361" s="68">
        <f t="shared" si="5"/>
        <v>3</v>
      </c>
    </row>
    <row r="362" spans="2:11" x14ac:dyDescent="0.25">
      <c r="B362" s="2">
        <v>41643</v>
      </c>
      <c r="C362" s="8" t="s">
        <v>45</v>
      </c>
      <c r="D362" s="8">
        <v>6</v>
      </c>
      <c r="E362" s="8">
        <v>24</v>
      </c>
      <c r="F362" s="8" t="s">
        <v>9</v>
      </c>
      <c r="G362" s="8" t="s">
        <v>9</v>
      </c>
      <c r="H362" s="8">
        <v>0</v>
      </c>
      <c r="I362" s="8">
        <v>240</v>
      </c>
      <c r="J362" s="8">
        <v>0</v>
      </c>
      <c r="K362" s="68">
        <f t="shared" si="5"/>
        <v>4</v>
      </c>
    </row>
    <row r="363" spans="2:11" x14ac:dyDescent="0.25">
      <c r="B363" s="2">
        <v>41644</v>
      </c>
      <c r="C363" s="8" t="s">
        <v>45</v>
      </c>
      <c r="D363" s="8">
        <v>6</v>
      </c>
      <c r="E363" s="8">
        <v>24</v>
      </c>
      <c r="F363" s="8" t="s">
        <v>9</v>
      </c>
      <c r="G363" s="8" t="s">
        <v>9</v>
      </c>
      <c r="H363" s="8">
        <v>0</v>
      </c>
      <c r="I363" s="8">
        <v>192</v>
      </c>
      <c r="J363" s="8">
        <v>15</v>
      </c>
      <c r="K363" s="68">
        <f t="shared" si="5"/>
        <v>5</v>
      </c>
    </row>
    <row r="364" spans="2:11" x14ac:dyDescent="0.25">
      <c r="B364" s="2">
        <v>41645</v>
      </c>
      <c r="C364" s="8" t="s">
        <v>45</v>
      </c>
      <c r="D364" s="8">
        <v>6</v>
      </c>
      <c r="E364" s="8">
        <v>24</v>
      </c>
      <c r="F364" s="8" t="s">
        <v>9</v>
      </c>
      <c r="G364" s="8" t="s">
        <v>9</v>
      </c>
      <c r="H364" s="8">
        <v>0</v>
      </c>
      <c r="I364" s="8">
        <v>216</v>
      </c>
      <c r="J364" s="8">
        <v>2</v>
      </c>
      <c r="K364" s="68">
        <f t="shared" si="5"/>
        <v>6</v>
      </c>
    </row>
    <row r="365" spans="2:11" x14ac:dyDescent="0.25">
      <c r="B365" s="2">
        <v>41646</v>
      </c>
      <c r="C365" s="8" t="s">
        <v>45</v>
      </c>
      <c r="D365" s="8">
        <v>6</v>
      </c>
      <c r="E365" s="8">
        <v>24</v>
      </c>
      <c r="F365" s="8" t="s">
        <v>9</v>
      </c>
      <c r="G365" s="8" t="s">
        <v>9</v>
      </c>
      <c r="H365" s="8">
        <v>0</v>
      </c>
      <c r="I365" s="8">
        <v>264</v>
      </c>
      <c r="J365" s="8">
        <v>26</v>
      </c>
      <c r="K365" s="68">
        <f t="shared" si="5"/>
        <v>7</v>
      </c>
    </row>
    <row r="366" spans="2:11" x14ac:dyDescent="0.25">
      <c r="B366" s="2">
        <v>41647</v>
      </c>
      <c r="C366" s="8" t="s">
        <v>45</v>
      </c>
      <c r="D366" s="8">
        <v>6</v>
      </c>
      <c r="E366" s="8">
        <v>24</v>
      </c>
      <c r="F366" s="8" t="s">
        <v>9</v>
      </c>
      <c r="G366" s="8" t="s">
        <v>9</v>
      </c>
      <c r="H366" s="8">
        <v>0</v>
      </c>
      <c r="I366" s="8">
        <v>216</v>
      </c>
      <c r="J366" s="8">
        <v>4</v>
      </c>
      <c r="K366" s="68">
        <f t="shared" si="5"/>
        <v>8</v>
      </c>
    </row>
    <row r="367" spans="2:11" x14ac:dyDescent="0.25">
      <c r="B367" s="2">
        <v>41648</v>
      </c>
      <c r="C367" s="8" t="s">
        <v>45</v>
      </c>
      <c r="D367" s="8">
        <v>6</v>
      </c>
      <c r="E367" s="8">
        <v>24</v>
      </c>
      <c r="F367" s="8" t="s">
        <v>9</v>
      </c>
      <c r="G367" s="8" t="s">
        <v>9</v>
      </c>
      <c r="H367" s="8">
        <v>0</v>
      </c>
      <c r="I367" s="8">
        <v>264</v>
      </c>
      <c r="J367" s="8">
        <v>10</v>
      </c>
      <c r="K367" s="68">
        <f t="shared" si="5"/>
        <v>9</v>
      </c>
    </row>
    <row r="368" spans="2:11" x14ac:dyDescent="0.25">
      <c r="B368" s="2">
        <v>41649</v>
      </c>
      <c r="C368" s="8" t="s">
        <v>45</v>
      </c>
      <c r="D368" s="8">
        <v>6</v>
      </c>
      <c r="E368" s="8">
        <v>24</v>
      </c>
      <c r="F368" s="8" t="s">
        <v>9</v>
      </c>
      <c r="G368" s="8" t="s">
        <v>9</v>
      </c>
      <c r="H368" s="8">
        <v>0</v>
      </c>
      <c r="I368" s="8">
        <v>264</v>
      </c>
      <c r="J368" s="8">
        <v>18</v>
      </c>
      <c r="K368" s="68">
        <f t="shared" si="5"/>
        <v>10</v>
      </c>
    </row>
    <row r="369" spans="2:11" x14ac:dyDescent="0.25">
      <c r="B369" s="2">
        <v>41650</v>
      </c>
      <c r="C369" s="8" t="s">
        <v>45</v>
      </c>
      <c r="D369" s="8">
        <v>6</v>
      </c>
      <c r="E369" s="8">
        <v>24</v>
      </c>
      <c r="F369" s="8" t="s">
        <v>9</v>
      </c>
      <c r="G369" s="8" t="s">
        <v>9</v>
      </c>
      <c r="H369" s="8">
        <v>0</v>
      </c>
      <c r="I369" s="8">
        <v>192</v>
      </c>
      <c r="J369" s="8">
        <v>1</v>
      </c>
      <c r="K369" s="68">
        <f t="shared" si="5"/>
        <v>11</v>
      </c>
    </row>
    <row r="370" spans="2:11" x14ac:dyDescent="0.25">
      <c r="B370" s="2">
        <v>41651</v>
      </c>
      <c r="C370" s="8" t="s">
        <v>45</v>
      </c>
      <c r="D370" s="8">
        <v>6</v>
      </c>
      <c r="E370" s="8">
        <v>24</v>
      </c>
      <c r="F370" s="8" t="s">
        <v>9</v>
      </c>
      <c r="G370" s="8" t="s">
        <v>9</v>
      </c>
      <c r="H370" s="8">
        <v>0</v>
      </c>
      <c r="I370" s="8">
        <v>192</v>
      </c>
      <c r="J370" s="8">
        <v>19</v>
      </c>
      <c r="K370" s="68">
        <f t="shared" si="5"/>
        <v>12</v>
      </c>
    </row>
    <row r="371" spans="2:11" x14ac:dyDescent="0.25">
      <c r="B371" s="2">
        <v>41652</v>
      </c>
      <c r="C371" s="8" t="s">
        <v>45</v>
      </c>
      <c r="D371" s="8">
        <v>6</v>
      </c>
      <c r="E371" s="8">
        <v>24</v>
      </c>
      <c r="F371" s="8" t="s">
        <v>9</v>
      </c>
      <c r="G371" s="8" t="s">
        <v>9</v>
      </c>
      <c r="H371" s="8">
        <v>0</v>
      </c>
      <c r="I371" s="8">
        <v>240</v>
      </c>
      <c r="J371" s="8">
        <v>4</v>
      </c>
      <c r="K371" s="68">
        <f t="shared" si="5"/>
        <v>13</v>
      </c>
    </row>
    <row r="372" spans="2:11" x14ac:dyDescent="0.25">
      <c r="B372" s="2">
        <v>41653</v>
      </c>
      <c r="C372" s="8" t="s">
        <v>45</v>
      </c>
      <c r="D372" s="8">
        <v>6</v>
      </c>
      <c r="E372" s="8">
        <v>24</v>
      </c>
      <c r="F372" s="8" t="s">
        <v>9</v>
      </c>
      <c r="G372" s="8" t="s">
        <v>9</v>
      </c>
      <c r="H372" s="8">
        <v>0</v>
      </c>
      <c r="I372" s="8">
        <v>240</v>
      </c>
      <c r="J372" s="8">
        <v>26</v>
      </c>
      <c r="K372" s="68">
        <f t="shared" si="5"/>
        <v>14</v>
      </c>
    </row>
    <row r="373" spans="2:11" x14ac:dyDescent="0.25">
      <c r="B373" s="2">
        <v>41654</v>
      </c>
      <c r="C373" s="8" t="s">
        <v>45</v>
      </c>
      <c r="D373" s="8">
        <v>6</v>
      </c>
      <c r="E373" s="8">
        <v>24</v>
      </c>
      <c r="F373" s="8" t="s">
        <v>9</v>
      </c>
      <c r="G373" s="8" t="s">
        <v>9</v>
      </c>
      <c r="H373" s="8">
        <v>0</v>
      </c>
      <c r="I373" s="8">
        <v>216</v>
      </c>
      <c r="J373" s="8">
        <v>6</v>
      </c>
      <c r="K373" s="68">
        <f t="shared" si="5"/>
        <v>15</v>
      </c>
    </row>
    <row r="374" spans="2:11" x14ac:dyDescent="0.25">
      <c r="B374" s="2">
        <v>41656</v>
      </c>
      <c r="C374" s="8" t="s">
        <v>45</v>
      </c>
      <c r="D374" s="8">
        <v>6</v>
      </c>
      <c r="E374" s="8">
        <v>24</v>
      </c>
      <c r="F374" s="8" t="s">
        <v>9</v>
      </c>
      <c r="G374" s="8" t="s">
        <v>9</v>
      </c>
      <c r="H374" s="8">
        <v>0</v>
      </c>
      <c r="I374" s="8">
        <v>264</v>
      </c>
      <c r="J374" s="8">
        <v>5</v>
      </c>
      <c r="K374" s="68">
        <f t="shared" si="5"/>
        <v>17</v>
      </c>
    </row>
    <row r="375" spans="2:11" x14ac:dyDescent="0.25">
      <c r="B375" s="2">
        <v>41657</v>
      </c>
      <c r="C375" s="8" t="s">
        <v>45</v>
      </c>
      <c r="D375" s="8">
        <v>6</v>
      </c>
      <c r="E375" s="8">
        <v>24</v>
      </c>
      <c r="F375" s="8" t="s">
        <v>9</v>
      </c>
      <c r="G375" s="8" t="s">
        <v>9</v>
      </c>
      <c r="H375" s="8">
        <v>0</v>
      </c>
      <c r="I375" s="8">
        <v>192</v>
      </c>
      <c r="J375" s="8">
        <v>19</v>
      </c>
      <c r="K375" s="68">
        <f t="shared" si="5"/>
        <v>18</v>
      </c>
    </row>
    <row r="376" spans="2:11" x14ac:dyDescent="0.25">
      <c r="B376" s="2">
        <v>41658</v>
      </c>
      <c r="C376" s="8" t="s">
        <v>45</v>
      </c>
      <c r="D376" s="8">
        <v>6</v>
      </c>
      <c r="E376" s="8">
        <v>24</v>
      </c>
      <c r="F376" s="8" t="s">
        <v>9</v>
      </c>
      <c r="G376" s="8" t="s">
        <v>9</v>
      </c>
      <c r="H376" s="8">
        <v>0</v>
      </c>
      <c r="I376" s="8">
        <v>192</v>
      </c>
      <c r="J376" s="8">
        <v>7</v>
      </c>
      <c r="K376" s="68">
        <f t="shared" si="5"/>
        <v>19</v>
      </c>
    </row>
    <row r="377" spans="2:11" x14ac:dyDescent="0.25">
      <c r="B377" s="2">
        <v>41659</v>
      </c>
      <c r="C377" s="8" t="s">
        <v>45</v>
      </c>
      <c r="D377" s="8">
        <v>6</v>
      </c>
      <c r="E377" s="8">
        <v>24</v>
      </c>
      <c r="F377" s="8" t="s">
        <v>9</v>
      </c>
      <c r="G377" s="8" t="s">
        <v>9</v>
      </c>
      <c r="H377" s="8">
        <v>0</v>
      </c>
      <c r="I377" s="8">
        <v>240</v>
      </c>
      <c r="J377" s="8">
        <v>12</v>
      </c>
      <c r="K377" s="68">
        <f t="shared" si="5"/>
        <v>20</v>
      </c>
    </row>
    <row r="378" spans="2:11" x14ac:dyDescent="0.25">
      <c r="B378" s="2">
        <v>41660</v>
      </c>
      <c r="C378" s="8" t="s">
        <v>45</v>
      </c>
      <c r="D378" s="8">
        <v>6</v>
      </c>
      <c r="E378" s="8">
        <v>24</v>
      </c>
      <c r="F378" s="8" t="s">
        <v>9</v>
      </c>
      <c r="G378" s="8" t="s">
        <v>9</v>
      </c>
      <c r="H378" s="8">
        <v>0</v>
      </c>
      <c r="I378" s="8">
        <v>192</v>
      </c>
      <c r="J378" s="8">
        <v>1</v>
      </c>
      <c r="K378" s="68">
        <f t="shared" si="5"/>
        <v>21</v>
      </c>
    </row>
    <row r="379" spans="2:11" x14ac:dyDescent="0.25">
      <c r="B379" s="2">
        <v>41661</v>
      </c>
      <c r="C379" s="8" t="s">
        <v>45</v>
      </c>
      <c r="D379" s="8">
        <v>6</v>
      </c>
      <c r="E379" s="8">
        <v>24</v>
      </c>
      <c r="F379" s="8" t="s">
        <v>9</v>
      </c>
      <c r="G379" s="8" t="s">
        <v>9</v>
      </c>
      <c r="H379" s="8">
        <v>0</v>
      </c>
      <c r="I379" s="8">
        <v>264</v>
      </c>
      <c r="J379" s="8">
        <v>10</v>
      </c>
      <c r="K379" s="68">
        <f t="shared" si="5"/>
        <v>22</v>
      </c>
    </row>
    <row r="380" spans="2:11" x14ac:dyDescent="0.25">
      <c r="B380" s="2">
        <v>41662</v>
      </c>
      <c r="C380" s="8" t="s">
        <v>45</v>
      </c>
      <c r="D380" s="8">
        <v>6</v>
      </c>
      <c r="E380" s="8">
        <v>24</v>
      </c>
      <c r="F380" s="8" t="s">
        <v>9</v>
      </c>
      <c r="G380" s="8" t="s">
        <v>9</v>
      </c>
      <c r="H380" s="8">
        <v>0</v>
      </c>
      <c r="I380" s="8">
        <v>264</v>
      </c>
      <c r="J380" s="8">
        <v>21</v>
      </c>
      <c r="K380" s="68">
        <f t="shared" si="5"/>
        <v>23</v>
      </c>
    </row>
    <row r="381" spans="2:11" x14ac:dyDescent="0.25">
      <c r="B381" s="2">
        <v>41664</v>
      </c>
      <c r="C381" s="8" t="s">
        <v>45</v>
      </c>
      <c r="D381" s="8">
        <v>6</v>
      </c>
      <c r="E381" s="8">
        <v>24</v>
      </c>
      <c r="F381" s="8" t="s">
        <v>9</v>
      </c>
      <c r="G381" s="8" t="s">
        <v>9</v>
      </c>
      <c r="H381" s="8">
        <v>0</v>
      </c>
      <c r="I381" s="8">
        <v>192</v>
      </c>
      <c r="J381" s="8">
        <v>7</v>
      </c>
      <c r="K381" s="68">
        <f t="shared" si="5"/>
        <v>25</v>
      </c>
    </row>
    <row r="382" spans="2:11" x14ac:dyDescent="0.25">
      <c r="B382" s="2">
        <v>41665</v>
      </c>
      <c r="C382" s="8" t="s">
        <v>45</v>
      </c>
      <c r="D382" s="8">
        <v>6</v>
      </c>
      <c r="E382" s="8">
        <v>24</v>
      </c>
      <c r="F382" s="8" t="s">
        <v>9</v>
      </c>
      <c r="G382" s="8" t="s">
        <v>9</v>
      </c>
      <c r="H382" s="8">
        <v>0</v>
      </c>
      <c r="I382" s="8">
        <v>192</v>
      </c>
      <c r="J382" s="8">
        <v>11</v>
      </c>
      <c r="K382" s="68">
        <f t="shared" si="5"/>
        <v>26</v>
      </c>
    </row>
    <row r="383" spans="2:11" x14ac:dyDescent="0.25">
      <c r="B383" s="2">
        <v>41666</v>
      </c>
      <c r="C383" s="8" t="s">
        <v>45</v>
      </c>
      <c r="D383" s="8">
        <v>6</v>
      </c>
      <c r="E383" s="8">
        <v>24</v>
      </c>
      <c r="F383" s="8" t="s">
        <v>9</v>
      </c>
      <c r="G383" s="8" t="s">
        <v>9</v>
      </c>
      <c r="H383" s="8">
        <v>0</v>
      </c>
      <c r="I383" s="8">
        <v>264</v>
      </c>
      <c r="J383" s="8">
        <v>26</v>
      </c>
      <c r="K383" s="68">
        <f t="shared" si="5"/>
        <v>27</v>
      </c>
    </row>
    <row r="384" spans="2:11" x14ac:dyDescent="0.25">
      <c r="B384" s="2">
        <v>41667</v>
      </c>
      <c r="C384" s="8" t="s">
        <v>45</v>
      </c>
      <c r="D384" s="8">
        <v>6</v>
      </c>
      <c r="E384" s="8">
        <v>24</v>
      </c>
      <c r="F384" s="8" t="s">
        <v>9</v>
      </c>
      <c r="G384" s="8" t="s">
        <v>9</v>
      </c>
      <c r="H384" s="8">
        <v>0</v>
      </c>
      <c r="I384" s="8">
        <v>240</v>
      </c>
      <c r="J384" s="8">
        <v>2</v>
      </c>
      <c r="K384" s="68">
        <f t="shared" si="5"/>
        <v>28</v>
      </c>
    </row>
    <row r="385" spans="2:11" x14ac:dyDescent="0.25">
      <c r="B385" s="2">
        <v>41668</v>
      </c>
      <c r="C385" s="8" t="s">
        <v>45</v>
      </c>
      <c r="D385" s="8">
        <v>6</v>
      </c>
      <c r="E385" s="8">
        <v>24</v>
      </c>
      <c r="F385" s="8" t="s">
        <v>9</v>
      </c>
      <c r="G385" s="8" t="s">
        <v>9</v>
      </c>
      <c r="H385" s="8">
        <v>0</v>
      </c>
      <c r="I385" s="8">
        <v>240</v>
      </c>
      <c r="J385" s="8">
        <v>24</v>
      </c>
      <c r="K385" s="68">
        <f t="shared" si="5"/>
        <v>29</v>
      </c>
    </row>
    <row r="386" spans="2:11" x14ac:dyDescent="0.25">
      <c r="B386" s="2">
        <v>41669</v>
      </c>
      <c r="C386" s="8" t="s">
        <v>45</v>
      </c>
      <c r="D386" s="8">
        <v>6</v>
      </c>
      <c r="E386" s="8">
        <v>24</v>
      </c>
      <c r="F386" s="8" t="s">
        <v>9</v>
      </c>
      <c r="G386" s="8" t="s">
        <v>9</v>
      </c>
      <c r="H386" s="8">
        <v>0</v>
      </c>
      <c r="I386" s="8">
        <v>216</v>
      </c>
      <c r="J386" s="8">
        <v>6</v>
      </c>
      <c r="K386" s="68">
        <f t="shared" si="5"/>
        <v>30</v>
      </c>
    </row>
    <row r="387" spans="2:11" x14ac:dyDescent="0.25">
      <c r="B387" s="2">
        <v>41670</v>
      </c>
      <c r="C387" s="8" t="s">
        <v>45</v>
      </c>
      <c r="D387" s="8">
        <v>6</v>
      </c>
      <c r="E387" s="8">
        <v>24</v>
      </c>
      <c r="F387" s="8" t="s">
        <v>9</v>
      </c>
      <c r="G387" s="8" t="s">
        <v>9</v>
      </c>
      <c r="H387" s="8">
        <v>0</v>
      </c>
      <c r="I387" s="8">
        <v>240</v>
      </c>
      <c r="J387" s="8">
        <v>4</v>
      </c>
      <c r="K387" s="68">
        <f t="shared" si="5"/>
        <v>31</v>
      </c>
    </row>
    <row r="388" spans="2:11" x14ac:dyDescent="0.25">
      <c r="B388" s="2">
        <v>41640</v>
      </c>
      <c r="C388" s="8" t="s">
        <v>45</v>
      </c>
      <c r="D388" s="8">
        <v>7</v>
      </c>
      <c r="E388" s="8">
        <v>24</v>
      </c>
      <c r="F388" s="8" t="s">
        <v>9</v>
      </c>
      <c r="G388" s="8" t="s">
        <v>9</v>
      </c>
      <c r="H388" s="8">
        <v>0</v>
      </c>
      <c r="I388" s="8">
        <v>264</v>
      </c>
      <c r="J388" s="8">
        <v>15</v>
      </c>
      <c r="K388" s="68">
        <f t="shared" ref="K388:K451" si="6">DAY(B388)</f>
        <v>1</v>
      </c>
    </row>
    <row r="389" spans="2:11" x14ac:dyDescent="0.25">
      <c r="B389" s="2">
        <v>41642</v>
      </c>
      <c r="C389" s="8" t="s">
        <v>45</v>
      </c>
      <c r="D389" s="8">
        <v>7</v>
      </c>
      <c r="E389" s="8">
        <v>24</v>
      </c>
      <c r="F389" s="8" t="s">
        <v>9</v>
      </c>
      <c r="G389" s="8" t="s">
        <v>9</v>
      </c>
      <c r="H389" s="8">
        <v>0</v>
      </c>
      <c r="I389" s="8">
        <v>240</v>
      </c>
      <c r="J389" s="8">
        <v>4</v>
      </c>
      <c r="K389" s="68">
        <f t="shared" si="6"/>
        <v>3</v>
      </c>
    </row>
    <row r="390" spans="2:11" x14ac:dyDescent="0.25">
      <c r="B390" s="2">
        <v>41643</v>
      </c>
      <c r="C390" s="8" t="s">
        <v>45</v>
      </c>
      <c r="D390" s="8">
        <v>7</v>
      </c>
      <c r="E390" s="8">
        <v>24</v>
      </c>
      <c r="F390" s="8" t="s">
        <v>9</v>
      </c>
      <c r="G390" s="8" t="s">
        <v>9</v>
      </c>
      <c r="H390" s="8">
        <v>0</v>
      </c>
      <c r="I390" s="8">
        <v>192</v>
      </c>
      <c r="J390" s="8">
        <v>7</v>
      </c>
      <c r="K390" s="68">
        <f t="shared" si="6"/>
        <v>4</v>
      </c>
    </row>
    <row r="391" spans="2:11" x14ac:dyDescent="0.25">
      <c r="B391" s="2">
        <v>41644</v>
      </c>
      <c r="C391" s="8" t="s">
        <v>45</v>
      </c>
      <c r="D391" s="8">
        <v>7</v>
      </c>
      <c r="E391" s="8">
        <v>24</v>
      </c>
      <c r="F391" s="8" t="s">
        <v>9</v>
      </c>
      <c r="G391" s="8" t="s">
        <v>9</v>
      </c>
      <c r="H391" s="8">
        <v>0</v>
      </c>
      <c r="I391" s="8">
        <v>264</v>
      </c>
      <c r="J391" s="8">
        <v>15</v>
      </c>
      <c r="K391" s="68">
        <f t="shared" si="6"/>
        <v>5</v>
      </c>
    </row>
    <row r="392" spans="2:11" x14ac:dyDescent="0.25">
      <c r="B392" s="2">
        <v>41646</v>
      </c>
      <c r="C392" s="8" t="s">
        <v>45</v>
      </c>
      <c r="D392" s="8">
        <v>7</v>
      </c>
      <c r="E392" s="8">
        <v>24</v>
      </c>
      <c r="F392" s="8" t="s">
        <v>9</v>
      </c>
      <c r="G392" s="8" t="s">
        <v>9</v>
      </c>
      <c r="H392" s="8">
        <v>0</v>
      </c>
      <c r="I392" s="8">
        <v>192</v>
      </c>
      <c r="J392" s="8">
        <v>19</v>
      </c>
      <c r="K392" s="68">
        <f t="shared" si="6"/>
        <v>7</v>
      </c>
    </row>
    <row r="393" spans="2:11" x14ac:dyDescent="0.25">
      <c r="B393" s="2">
        <v>41647</v>
      </c>
      <c r="C393" s="8" t="s">
        <v>45</v>
      </c>
      <c r="D393" s="8">
        <v>7</v>
      </c>
      <c r="E393" s="8">
        <v>24</v>
      </c>
      <c r="F393" s="8" t="s">
        <v>9</v>
      </c>
      <c r="G393" s="8" t="s">
        <v>9</v>
      </c>
      <c r="H393" s="8">
        <v>0</v>
      </c>
      <c r="I393" s="8">
        <v>192</v>
      </c>
      <c r="J393" s="8">
        <v>19</v>
      </c>
      <c r="K393" s="68">
        <f t="shared" si="6"/>
        <v>8</v>
      </c>
    </row>
    <row r="394" spans="2:11" x14ac:dyDescent="0.25">
      <c r="B394" s="2">
        <v>41648</v>
      </c>
      <c r="C394" s="8" t="s">
        <v>45</v>
      </c>
      <c r="D394" s="8">
        <v>7</v>
      </c>
      <c r="E394" s="8">
        <v>24</v>
      </c>
      <c r="F394" s="8" t="s">
        <v>9</v>
      </c>
      <c r="G394" s="8" t="s">
        <v>9</v>
      </c>
      <c r="H394" s="8">
        <v>0</v>
      </c>
      <c r="I394" s="8">
        <v>240</v>
      </c>
      <c r="J394" s="8">
        <v>21</v>
      </c>
      <c r="K394" s="68">
        <f t="shared" si="6"/>
        <v>9</v>
      </c>
    </row>
    <row r="395" spans="2:11" x14ac:dyDescent="0.25">
      <c r="B395" s="2">
        <v>41649</v>
      </c>
      <c r="C395" s="8" t="s">
        <v>45</v>
      </c>
      <c r="D395" s="8">
        <v>7</v>
      </c>
      <c r="E395" s="8">
        <v>24</v>
      </c>
      <c r="F395" s="8" t="s">
        <v>9</v>
      </c>
      <c r="G395" s="8" t="s">
        <v>9</v>
      </c>
      <c r="H395" s="8">
        <v>0</v>
      </c>
      <c r="I395" s="8">
        <v>192</v>
      </c>
      <c r="J395" s="8">
        <v>15</v>
      </c>
      <c r="K395" s="68">
        <f t="shared" si="6"/>
        <v>10</v>
      </c>
    </row>
    <row r="396" spans="2:11" x14ac:dyDescent="0.25">
      <c r="B396" s="2">
        <v>41651</v>
      </c>
      <c r="C396" s="8" t="s">
        <v>45</v>
      </c>
      <c r="D396" s="8">
        <v>7</v>
      </c>
      <c r="E396" s="8">
        <v>24</v>
      </c>
      <c r="F396" s="8" t="s">
        <v>9</v>
      </c>
      <c r="G396" s="8" t="s">
        <v>9</v>
      </c>
      <c r="H396" s="8">
        <v>0</v>
      </c>
      <c r="I396" s="8">
        <v>216</v>
      </c>
      <c r="J396" s="8">
        <v>8</v>
      </c>
      <c r="K396" s="68">
        <f t="shared" si="6"/>
        <v>12</v>
      </c>
    </row>
    <row r="397" spans="2:11" x14ac:dyDescent="0.25">
      <c r="B397" s="2">
        <v>41652</v>
      </c>
      <c r="C397" s="8" t="s">
        <v>45</v>
      </c>
      <c r="D397" s="8">
        <v>7</v>
      </c>
      <c r="E397" s="8">
        <v>24</v>
      </c>
      <c r="F397" s="8" t="s">
        <v>9</v>
      </c>
      <c r="G397" s="8" t="s">
        <v>9</v>
      </c>
      <c r="H397" s="8">
        <v>0</v>
      </c>
      <c r="I397" s="8">
        <v>192</v>
      </c>
      <c r="J397" s="8">
        <v>9</v>
      </c>
      <c r="K397" s="68">
        <f t="shared" si="6"/>
        <v>13</v>
      </c>
    </row>
    <row r="398" spans="2:11" x14ac:dyDescent="0.25">
      <c r="B398" s="2">
        <v>41653</v>
      </c>
      <c r="C398" s="8" t="s">
        <v>45</v>
      </c>
      <c r="D398" s="8">
        <v>7</v>
      </c>
      <c r="E398" s="8">
        <v>24</v>
      </c>
      <c r="F398" s="8" t="s">
        <v>9</v>
      </c>
      <c r="G398" s="8" t="s">
        <v>9</v>
      </c>
      <c r="H398" s="8">
        <v>0</v>
      </c>
      <c r="I398" s="8">
        <v>240</v>
      </c>
      <c r="J398" s="8">
        <v>19</v>
      </c>
      <c r="K398" s="68">
        <f t="shared" si="6"/>
        <v>14</v>
      </c>
    </row>
    <row r="399" spans="2:11" x14ac:dyDescent="0.25">
      <c r="B399" s="2">
        <v>41654</v>
      </c>
      <c r="C399" s="8" t="s">
        <v>45</v>
      </c>
      <c r="D399" s="8">
        <v>7</v>
      </c>
      <c r="E399" s="8">
        <v>24</v>
      </c>
      <c r="F399" s="8" t="s">
        <v>9</v>
      </c>
      <c r="G399" s="8" t="s">
        <v>9</v>
      </c>
      <c r="H399" s="8">
        <v>0</v>
      </c>
      <c r="I399" s="8">
        <v>264</v>
      </c>
      <c r="J399" s="8">
        <v>15</v>
      </c>
      <c r="K399" s="68">
        <f t="shared" si="6"/>
        <v>15</v>
      </c>
    </row>
    <row r="400" spans="2:11" x14ac:dyDescent="0.25">
      <c r="B400" s="2">
        <v>41656</v>
      </c>
      <c r="C400" s="8" t="s">
        <v>45</v>
      </c>
      <c r="D400" s="8">
        <v>7</v>
      </c>
      <c r="E400" s="8">
        <v>24</v>
      </c>
      <c r="F400" s="8" t="s">
        <v>9</v>
      </c>
      <c r="G400" s="8" t="s">
        <v>9</v>
      </c>
      <c r="H400" s="8">
        <v>0</v>
      </c>
      <c r="I400" s="8">
        <v>240</v>
      </c>
      <c r="J400" s="8">
        <v>2</v>
      </c>
      <c r="K400" s="68">
        <f t="shared" si="6"/>
        <v>17</v>
      </c>
    </row>
    <row r="401" spans="2:11" x14ac:dyDescent="0.25">
      <c r="B401" s="2">
        <v>41657</v>
      </c>
      <c r="C401" s="8" t="s">
        <v>45</v>
      </c>
      <c r="D401" s="8">
        <v>7</v>
      </c>
      <c r="E401" s="8">
        <v>24</v>
      </c>
      <c r="F401" s="8" t="s">
        <v>9</v>
      </c>
      <c r="G401" s="8" t="s">
        <v>9</v>
      </c>
      <c r="H401" s="8">
        <v>0</v>
      </c>
      <c r="I401" s="8">
        <v>192</v>
      </c>
      <c r="J401" s="8">
        <v>5</v>
      </c>
      <c r="K401" s="68">
        <f t="shared" si="6"/>
        <v>18</v>
      </c>
    </row>
    <row r="402" spans="2:11" x14ac:dyDescent="0.25">
      <c r="B402" s="2">
        <v>41658</v>
      </c>
      <c r="C402" s="8" t="s">
        <v>45</v>
      </c>
      <c r="D402" s="8">
        <v>7</v>
      </c>
      <c r="E402" s="8">
        <v>24</v>
      </c>
      <c r="F402" s="8" t="s">
        <v>9</v>
      </c>
      <c r="G402" s="8" t="s">
        <v>9</v>
      </c>
      <c r="H402" s="8">
        <v>0</v>
      </c>
      <c r="I402" s="8">
        <v>240</v>
      </c>
      <c r="J402" s="8">
        <v>12</v>
      </c>
      <c r="K402" s="68">
        <f t="shared" si="6"/>
        <v>19</v>
      </c>
    </row>
    <row r="403" spans="2:11" x14ac:dyDescent="0.25">
      <c r="B403" s="2">
        <v>41659</v>
      </c>
      <c r="C403" s="8" t="s">
        <v>45</v>
      </c>
      <c r="D403" s="8">
        <v>7</v>
      </c>
      <c r="E403" s="8">
        <v>24</v>
      </c>
      <c r="F403" s="8" t="s">
        <v>9</v>
      </c>
      <c r="G403" s="8" t="s">
        <v>9</v>
      </c>
      <c r="H403" s="8">
        <v>0</v>
      </c>
      <c r="I403" s="8">
        <v>192</v>
      </c>
      <c r="J403" s="8">
        <v>17</v>
      </c>
      <c r="K403" s="68">
        <f t="shared" si="6"/>
        <v>20</v>
      </c>
    </row>
    <row r="404" spans="2:11" x14ac:dyDescent="0.25">
      <c r="B404" s="2">
        <v>41660</v>
      </c>
      <c r="C404" s="8" t="s">
        <v>45</v>
      </c>
      <c r="D404" s="8">
        <v>7</v>
      </c>
      <c r="E404" s="8">
        <v>24</v>
      </c>
      <c r="F404" s="8" t="s">
        <v>9</v>
      </c>
      <c r="G404" s="8" t="s">
        <v>9</v>
      </c>
      <c r="H404" s="8">
        <v>0</v>
      </c>
      <c r="I404" s="8">
        <v>192</v>
      </c>
      <c r="J404" s="8">
        <v>13</v>
      </c>
      <c r="K404" s="68">
        <f t="shared" si="6"/>
        <v>21</v>
      </c>
    </row>
    <row r="405" spans="2:11" x14ac:dyDescent="0.25">
      <c r="B405" s="2">
        <v>41662</v>
      </c>
      <c r="C405" s="8" t="s">
        <v>45</v>
      </c>
      <c r="D405" s="8">
        <v>7</v>
      </c>
      <c r="E405" s="8">
        <v>24</v>
      </c>
      <c r="F405" s="8" t="s">
        <v>9</v>
      </c>
      <c r="G405" s="8" t="s">
        <v>9</v>
      </c>
      <c r="H405" s="8">
        <v>0</v>
      </c>
      <c r="I405" s="8">
        <v>192</v>
      </c>
      <c r="J405" s="8">
        <v>7</v>
      </c>
      <c r="K405" s="68">
        <f t="shared" si="6"/>
        <v>23</v>
      </c>
    </row>
    <row r="406" spans="2:11" x14ac:dyDescent="0.25">
      <c r="B406" s="2">
        <v>41663</v>
      </c>
      <c r="C406" s="8" t="s">
        <v>45</v>
      </c>
      <c r="D406" s="8">
        <v>7</v>
      </c>
      <c r="E406" s="8">
        <v>24</v>
      </c>
      <c r="F406" s="8" t="s">
        <v>9</v>
      </c>
      <c r="G406" s="8" t="s">
        <v>9</v>
      </c>
      <c r="H406" s="8">
        <v>0</v>
      </c>
      <c r="I406" s="8">
        <v>264</v>
      </c>
      <c r="J406" s="8">
        <v>23</v>
      </c>
      <c r="K406" s="68">
        <f t="shared" si="6"/>
        <v>24</v>
      </c>
    </row>
    <row r="407" spans="2:11" x14ac:dyDescent="0.25">
      <c r="B407" s="2">
        <v>41664</v>
      </c>
      <c r="C407" s="8" t="s">
        <v>45</v>
      </c>
      <c r="D407" s="8">
        <v>7</v>
      </c>
      <c r="E407" s="8">
        <v>24</v>
      </c>
      <c r="F407" s="8" t="s">
        <v>9</v>
      </c>
      <c r="G407" s="8" t="s">
        <v>9</v>
      </c>
      <c r="H407" s="8">
        <v>0</v>
      </c>
      <c r="I407" s="8">
        <v>240</v>
      </c>
      <c r="J407" s="8">
        <v>16</v>
      </c>
      <c r="K407" s="68">
        <f t="shared" si="6"/>
        <v>25</v>
      </c>
    </row>
    <row r="408" spans="2:11" x14ac:dyDescent="0.25">
      <c r="B408" s="2">
        <v>41666</v>
      </c>
      <c r="C408" s="8" t="s">
        <v>45</v>
      </c>
      <c r="D408" s="8">
        <v>7</v>
      </c>
      <c r="E408" s="8">
        <v>24</v>
      </c>
      <c r="F408" s="8" t="s">
        <v>9</v>
      </c>
      <c r="G408" s="8" t="s">
        <v>9</v>
      </c>
      <c r="H408" s="8">
        <v>0</v>
      </c>
      <c r="I408" s="8">
        <v>192</v>
      </c>
      <c r="J408" s="8">
        <v>19</v>
      </c>
      <c r="K408" s="68">
        <f t="shared" si="6"/>
        <v>27</v>
      </c>
    </row>
    <row r="409" spans="2:11" x14ac:dyDescent="0.25">
      <c r="B409" s="2">
        <v>41667</v>
      </c>
      <c r="C409" s="8" t="s">
        <v>45</v>
      </c>
      <c r="D409" s="8">
        <v>7</v>
      </c>
      <c r="E409" s="8">
        <v>24</v>
      </c>
      <c r="F409" s="8" t="s">
        <v>9</v>
      </c>
      <c r="G409" s="8" t="s">
        <v>9</v>
      </c>
      <c r="H409" s="8">
        <v>0</v>
      </c>
      <c r="I409" s="8">
        <v>240</v>
      </c>
      <c r="J409" s="8">
        <v>2</v>
      </c>
      <c r="K409" s="68">
        <f t="shared" si="6"/>
        <v>28</v>
      </c>
    </row>
    <row r="410" spans="2:11" x14ac:dyDescent="0.25">
      <c r="B410" s="2">
        <v>41668</v>
      </c>
      <c r="C410" s="8" t="s">
        <v>45</v>
      </c>
      <c r="D410" s="8">
        <v>7</v>
      </c>
      <c r="E410" s="8">
        <v>24</v>
      </c>
      <c r="F410" s="8" t="s">
        <v>9</v>
      </c>
      <c r="G410" s="8" t="s">
        <v>9</v>
      </c>
      <c r="H410" s="8">
        <v>0</v>
      </c>
      <c r="I410" s="8">
        <v>240</v>
      </c>
      <c r="J410" s="8">
        <v>9</v>
      </c>
      <c r="K410" s="68">
        <f t="shared" si="6"/>
        <v>29</v>
      </c>
    </row>
    <row r="411" spans="2:11" x14ac:dyDescent="0.25">
      <c r="B411" s="2">
        <v>41669</v>
      </c>
      <c r="C411" s="8" t="s">
        <v>45</v>
      </c>
      <c r="D411" s="8">
        <v>7</v>
      </c>
      <c r="E411" s="8">
        <v>24</v>
      </c>
      <c r="F411" s="8" t="s">
        <v>9</v>
      </c>
      <c r="G411" s="8" t="s">
        <v>9</v>
      </c>
      <c r="H411" s="8">
        <v>0</v>
      </c>
      <c r="I411" s="8">
        <v>240</v>
      </c>
      <c r="J411" s="8">
        <v>14</v>
      </c>
      <c r="K411" s="68">
        <f t="shared" si="6"/>
        <v>30</v>
      </c>
    </row>
    <row r="412" spans="2:11" x14ac:dyDescent="0.25">
      <c r="B412" s="2">
        <v>41670</v>
      </c>
      <c r="C412" s="8" t="s">
        <v>45</v>
      </c>
      <c r="D412" s="8">
        <v>7</v>
      </c>
      <c r="E412" s="8">
        <v>24</v>
      </c>
      <c r="F412" s="8" t="s">
        <v>9</v>
      </c>
      <c r="G412" s="8" t="s">
        <v>9</v>
      </c>
      <c r="H412" s="8">
        <v>0</v>
      </c>
      <c r="I412" s="8">
        <v>216</v>
      </c>
      <c r="J412" s="8">
        <v>10</v>
      </c>
      <c r="K412" s="68">
        <f t="shared" si="6"/>
        <v>31</v>
      </c>
    </row>
    <row r="413" spans="2:11" x14ac:dyDescent="0.25">
      <c r="B413" s="2">
        <v>41640</v>
      </c>
      <c r="C413" s="8" t="s">
        <v>45</v>
      </c>
      <c r="D413" s="8">
        <v>8</v>
      </c>
      <c r="E413" s="8">
        <v>24</v>
      </c>
      <c r="F413" s="8" t="s">
        <v>9</v>
      </c>
      <c r="G413" s="8" t="s">
        <v>9</v>
      </c>
      <c r="H413" s="8">
        <v>0</v>
      </c>
      <c r="I413" s="8">
        <v>192</v>
      </c>
      <c r="J413" s="8">
        <v>13</v>
      </c>
      <c r="K413" s="68">
        <f t="shared" si="6"/>
        <v>1</v>
      </c>
    </row>
    <row r="414" spans="2:11" x14ac:dyDescent="0.25">
      <c r="B414" s="2">
        <v>41641</v>
      </c>
      <c r="C414" s="8" t="s">
        <v>45</v>
      </c>
      <c r="D414" s="8">
        <v>8</v>
      </c>
      <c r="E414" s="8">
        <v>24</v>
      </c>
      <c r="F414" s="8" t="s">
        <v>9</v>
      </c>
      <c r="G414" s="8" t="s">
        <v>9</v>
      </c>
      <c r="H414" s="8">
        <v>0</v>
      </c>
      <c r="I414" s="8">
        <v>216</v>
      </c>
      <c r="J414" s="8">
        <v>21</v>
      </c>
      <c r="K414" s="68">
        <f t="shared" si="6"/>
        <v>2</v>
      </c>
    </row>
    <row r="415" spans="2:11" x14ac:dyDescent="0.25">
      <c r="B415" s="2">
        <v>41642</v>
      </c>
      <c r="C415" s="8" t="s">
        <v>45</v>
      </c>
      <c r="D415" s="8">
        <v>8</v>
      </c>
      <c r="E415" s="8">
        <v>24</v>
      </c>
      <c r="F415" s="8" t="s">
        <v>9</v>
      </c>
      <c r="G415" s="8" t="s">
        <v>9</v>
      </c>
      <c r="H415" s="8">
        <v>0</v>
      </c>
      <c r="I415" s="8">
        <v>240</v>
      </c>
      <c r="J415" s="8">
        <v>9</v>
      </c>
      <c r="K415" s="68">
        <f t="shared" si="6"/>
        <v>3</v>
      </c>
    </row>
    <row r="416" spans="2:11" x14ac:dyDescent="0.25">
      <c r="B416" s="2">
        <v>41644</v>
      </c>
      <c r="C416" s="8" t="s">
        <v>45</v>
      </c>
      <c r="D416" s="8">
        <v>8</v>
      </c>
      <c r="E416" s="8">
        <v>24</v>
      </c>
      <c r="F416" s="8" t="s">
        <v>9</v>
      </c>
      <c r="G416" s="8" t="s">
        <v>9</v>
      </c>
      <c r="H416" s="8">
        <v>0</v>
      </c>
      <c r="I416" s="8">
        <v>192</v>
      </c>
      <c r="J416" s="8">
        <v>7</v>
      </c>
      <c r="K416" s="68">
        <f t="shared" si="6"/>
        <v>5</v>
      </c>
    </row>
    <row r="417" spans="2:11" x14ac:dyDescent="0.25">
      <c r="B417" s="2">
        <v>41645</v>
      </c>
      <c r="C417" s="8" t="s">
        <v>45</v>
      </c>
      <c r="D417" s="8">
        <v>8</v>
      </c>
      <c r="E417" s="8">
        <v>24</v>
      </c>
      <c r="F417" s="8" t="s">
        <v>9</v>
      </c>
      <c r="G417" s="8" t="s">
        <v>9</v>
      </c>
      <c r="H417" s="8">
        <v>0</v>
      </c>
      <c r="I417" s="8">
        <v>216</v>
      </c>
      <c r="J417" s="8">
        <v>0</v>
      </c>
      <c r="K417" s="68">
        <f t="shared" si="6"/>
        <v>6</v>
      </c>
    </row>
    <row r="418" spans="2:11" x14ac:dyDescent="0.25">
      <c r="B418" s="2">
        <v>41646</v>
      </c>
      <c r="C418" s="8" t="s">
        <v>45</v>
      </c>
      <c r="D418" s="8">
        <v>8</v>
      </c>
      <c r="E418" s="8">
        <v>24</v>
      </c>
      <c r="F418" s="8" t="s">
        <v>9</v>
      </c>
      <c r="G418" s="8" t="s">
        <v>9</v>
      </c>
      <c r="H418" s="8">
        <v>0</v>
      </c>
      <c r="I418" s="8">
        <v>192</v>
      </c>
      <c r="J418" s="8">
        <v>0</v>
      </c>
      <c r="K418" s="68">
        <f t="shared" si="6"/>
        <v>7</v>
      </c>
    </row>
    <row r="419" spans="2:11" x14ac:dyDescent="0.25">
      <c r="B419" s="2">
        <v>41647</v>
      </c>
      <c r="C419" s="8" t="s">
        <v>45</v>
      </c>
      <c r="D419" s="8">
        <v>8</v>
      </c>
      <c r="E419" s="8">
        <v>24</v>
      </c>
      <c r="F419" s="8" t="s">
        <v>9</v>
      </c>
      <c r="G419" s="8" t="s">
        <v>9</v>
      </c>
      <c r="H419" s="8">
        <v>0</v>
      </c>
      <c r="I419" s="8">
        <v>192</v>
      </c>
      <c r="J419" s="8">
        <v>15</v>
      </c>
      <c r="K419" s="68">
        <f t="shared" si="6"/>
        <v>8</v>
      </c>
    </row>
    <row r="420" spans="2:11" x14ac:dyDescent="0.25">
      <c r="B420" s="2">
        <v>41648</v>
      </c>
      <c r="C420" s="8" t="s">
        <v>45</v>
      </c>
      <c r="D420" s="8">
        <v>8</v>
      </c>
      <c r="E420" s="8">
        <v>24</v>
      </c>
      <c r="F420" s="8" t="s">
        <v>9</v>
      </c>
      <c r="G420" s="8" t="s">
        <v>9</v>
      </c>
      <c r="H420" s="8">
        <v>0</v>
      </c>
      <c r="I420" s="8">
        <v>216</v>
      </c>
      <c r="J420" s="8">
        <v>10</v>
      </c>
      <c r="K420" s="68">
        <f t="shared" si="6"/>
        <v>9</v>
      </c>
    </row>
    <row r="421" spans="2:11" x14ac:dyDescent="0.25">
      <c r="B421" s="2">
        <v>41649</v>
      </c>
      <c r="C421" s="8" t="s">
        <v>45</v>
      </c>
      <c r="D421" s="8">
        <v>8</v>
      </c>
      <c r="E421" s="8">
        <v>24</v>
      </c>
      <c r="F421" s="8" t="s">
        <v>9</v>
      </c>
      <c r="G421" s="8" t="s">
        <v>9</v>
      </c>
      <c r="H421" s="8">
        <v>0</v>
      </c>
      <c r="I421" s="8">
        <v>216</v>
      </c>
      <c r="J421" s="8">
        <v>19</v>
      </c>
      <c r="K421" s="68">
        <f t="shared" si="6"/>
        <v>10</v>
      </c>
    </row>
    <row r="422" spans="2:11" x14ac:dyDescent="0.25">
      <c r="B422" s="2">
        <v>41650</v>
      </c>
      <c r="C422" s="8" t="s">
        <v>45</v>
      </c>
      <c r="D422" s="8">
        <v>8</v>
      </c>
      <c r="E422" s="8">
        <v>24</v>
      </c>
      <c r="F422" s="8" t="s">
        <v>9</v>
      </c>
      <c r="G422" s="8" t="s">
        <v>9</v>
      </c>
      <c r="H422" s="8">
        <v>0</v>
      </c>
      <c r="I422" s="8">
        <v>264</v>
      </c>
      <c r="J422" s="8">
        <v>29</v>
      </c>
      <c r="K422" s="68">
        <f t="shared" si="6"/>
        <v>11</v>
      </c>
    </row>
    <row r="423" spans="2:11" x14ac:dyDescent="0.25">
      <c r="B423" s="2">
        <v>41652</v>
      </c>
      <c r="C423" s="8" t="s">
        <v>45</v>
      </c>
      <c r="D423" s="8">
        <v>8</v>
      </c>
      <c r="E423" s="8">
        <v>24</v>
      </c>
      <c r="F423" s="8" t="s">
        <v>9</v>
      </c>
      <c r="G423" s="8" t="s">
        <v>9</v>
      </c>
      <c r="H423" s="8">
        <v>0</v>
      </c>
      <c r="I423" s="8">
        <v>192</v>
      </c>
      <c r="J423" s="8">
        <v>1</v>
      </c>
      <c r="K423" s="68">
        <f t="shared" si="6"/>
        <v>13</v>
      </c>
    </row>
    <row r="424" spans="2:11" x14ac:dyDescent="0.25">
      <c r="B424" s="2">
        <v>41653</v>
      </c>
      <c r="C424" s="8" t="s">
        <v>45</v>
      </c>
      <c r="D424" s="8">
        <v>8</v>
      </c>
      <c r="E424" s="8">
        <v>24</v>
      </c>
      <c r="F424" s="8" t="s">
        <v>9</v>
      </c>
      <c r="G424" s="8" t="s">
        <v>9</v>
      </c>
      <c r="H424" s="8">
        <v>0</v>
      </c>
      <c r="I424" s="8">
        <v>216</v>
      </c>
      <c r="J424" s="8">
        <v>6</v>
      </c>
      <c r="K424" s="68">
        <f t="shared" si="6"/>
        <v>14</v>
      </c>
    </row>
    <row r="425" spans="2:11" x14ac:dyDescent="0.25">
      <c r="B425" s="2">
        <v>41654</v>
      </c>
      <c r="C425" s="8" t="s">
        <v>45</v>
      </c>
      <c r="D425" s="8">
        <v>8</v>
      </c>
      <c r="E425" s="8">
        <v>24</v>
      </c>
      <c r="F425" s="8" t="s">
        <v>9</v>
      </c>
      <c r="G425" s="8" t="s">
        <v>9</v>
      </c>
      <c r="H425" s="8">
        <v>0</v>
      </c>
      <c r="I425" s="8">
        <v>216</v>
      </c>
      <c r="J425" s="8">
        <v>4</v>
      </c>
      <c r="K425" s="68">
        <f t="shared" si="6"/>
        <v>15</v>
      </c>
    </row>
    <row r="426" spans="2:11" x14ac:dyDescent="0.25">
      <c r="B426" s="2">
        <v>41655</v>
      </c>
      <c r="C426" s="8" t="s">
        <v>45</v>
      </c>
      <c r="D426" s="8">
        <v>8</v>
      </c>
      <c r="E426" s="8">
        <v>24</v>
      </c>
      <c r="F426" s="8" t="s">
        <v>9</v>
      </c>
      <c r="G426" s="8" t="s">
        <v>9</v>
      </c>
      <c r="H426" s="8">
        <v>0</v>
      </c>
      <c r="I426" s="8">
        <v>216</v>
      </c>
      <c r="J426" s="8">
        <v>6</v>
      </c>
      <c r="K426" s="68">
        <f t="shared" si="6"/>
        <v>16</v>
      </c>
    </row>
    <row r="427" spans="2:11" x14ac:dyDescent="0.25">
      <c r="B427" s="2">
        <v>41657</v>
      </c>
      <c r="C427" s="8" t="s">
        <v>45</v>
      </c>
      <c r="D427" s="8">
        <v>8</v>
      </c>
      <c r="E427" s="8">
        <v>24</v>
      </c>
      <c r="F427" s="8" t="s">
        <v>9</v>
      </c>
      <c r="G427" s="8" t="s">
        <v>9</v>
      </c>
      <c r="H427" s="8">
        <v>0</v>
      </c>
      <c r="I427" s="8">
        <v>264</v>
      </c>
      <c r="J427" s="8">
        <v>10</v>
      </c>
      <c r="K427" s="68">
        <f t="shared" si="6"/>
        <v>18</v>
      </c>
    </row>
    <row r="428" spans="2:11" x14ac:dyDescent="0.25">
      <c r="B428" s="2">
        <v>41658</v>
      </c>
      <c r="C428" s="8" t="s">
        <v>45</v>
      </c>
      <c r="D428" s="8">
        <v>8</v>
      </c>
      <c r="E428" s="8">
        <v>24</v>
      </c>
      <c r="F428" s="8" t="s">
        <v>9</v>
      </c>
      <c r="G428" s="8" t="s">
        <v>9</v>
      </c>
      <c r="H428" s="8">
        <v>0</v>
      </c>
      <c r="I428" s="8">
        <v>216</v>
      </c>
      <c r="J428" s="8">
        <v>17</v>
      </c>
      <c r="K428" s="68">
        <f t="shared" si="6"/>
        <v>19</v>
      </c>
    </row>
    <row r="429" spans="2:11" x14ac:dyDescent="0.25">
      <c r="B429" s="2">
        <v>41659</v>
      </c>
      <c r="C429" s="8" t="s">
        <v>45</v>
      </c>
      <c r="D429" s="8">
        <v>8</v>
      </c>
      <c r="E429" s="8">
        <v>24</v>
      </c>
      <c r="F429" s="8" t="s">
        <v>9</v>
      </c>
      <c r="G429" s="8" t="s">
        <v>9</v>
      </c>
      <c r="H429" s="8">
        <v>0</v>
      </c>
      <c r="I429" s="8">
        <v>264</v>
      </c>
      <c r="J429" s="8">
        <v>18</v>
      </c>
      <c r="K429" s="68">
        <f t="shared" si="6"/>
        <v>20</v>
      </c>
    </row>
    <row r="430" spans="2:11" x14ac:dyDescent="0.25">
      <c r="B430" s="2">
        <v>41660</v>
      </c>
      <c r="C430" s="8" t="s">
        <v>45</v>
      </c>
      <c r="D430" s="8">
        <v>8</v>
      </c>
      <c r="E430" s="8">
        <v>24</v>
      </c>
      <c r="F430" s="8" t="s">
        <v>9</v>
      </c>
      <c r="G430" s="8" t="s">
        <v>9</v>
      </c>
      <c r="H430" s="8">
        <v>0</v>
      </c>
      <c r="I430" s="8">
        <v>240</v>
      </c>
      <c r="J430" s="8">
        <v>26</v>
      </c>
      <c r="K430" s="68">
        <f t="shared" si="6"/>
        <v>21</v>
      </c>
    </row>
    <row r="431" spans="2:11" x14ac:dyDescent="0.25">
      <c r="B431" s="2">
        <v>41662</v>
      </c>
      <c r="C431" s="8" t="s">
        <v>45</v>
      </c>
      <c r="D431" s="8">
        <v>8</v>
      </c>
      <c r="E431" s="8">
        <v>24</v>
      </c>
      <c r="F431" s="8" t="s">
        <v>9</v>
      </c>
      <c r="G431" s="8" t="s">
        <v>9</v>
      </c>
      <c r="H431" s="8">
        <v>0</v>
      </c>
      <c r="I431" s="8">
        <v>240</v>
      </c>
      <c r="J431" s="8">
        <v>12</v>
      </c>
      <c r="K431" s="68">
        <f t="shared" si="6"/>
        <v>23</v>
      </c>
    </row>
    <row r="432" spans="2:11" x14ac:dyDescent="0.25">
      <c r="B432" s="2">
        <v>41663</v>
      </c>
      <c r="C432" s="8" t="s">
        <v>45</v>
      </c>
      <c r="D432" s="8">
        <v>8</v>
      </c>
      <c r="E432" s="8">
        <v>24</v>
      </c>
      <c r="F432" s="8" t="s">
        <v>9</v>
      </c>
      <c r="G432" s="8" t="s">
        <v>9</v>
      </c>
      <c r="H432" s="8">
        <v>0</v>
      </c>
      <c r="I432" s="8">
        <v>240</v>
      </c>
      <c r="J432" s="8">
        <v>9</v>
      </c>
      <c r="K432" s="68">
        <f t="shared" si="6"/>
        <v>24</v>
      </c>
    </row>
    <row r="433" spans="2:11" x14ac:dyDescent="0.25">
      <c r="B433" s="2">
        <v>41665</v>
      </c>
      <c r="C433" s="8" t="s">
        <v>45</v>
      </c>
      <c r="D433" s="8">
        <v>8</v>
      </c>
      <c r="E433" s="8">
        <v>24</v>
      </c>
      <c r="F433" s="8" t="s">
        <v>9</v>
      </c>
      <c r="G433" s="8" t="s">
        <v>9</v>
      </c>
      <c r="H433" s="8">
        <v>0</v>
      </c>
      <c r="I433" s="8">
        <v>192</v>
      </c>
      <c r="J433" s="8">
        <v>7</v>
      </c>
      <c r="K433" s="68">
        <f t="shared" si="6"/>
        <v>26</v>
      </c>
    </row>
    <row r="434" spans="2:11" x14ac:dyDescent="0.25">
      <c r="B434" s="2">
        <v>41666</v>
      </c>
      <c r="C434" s="8" t="s">
        <v>45</v>
      </c>
      <c r="D434" s="8">
        <v>8</v>
      </c>
      <c r="E434" s="8">
        <v>24</v>
      </c>
      <c r="F434" s="8" t="s">
        <v>9</v>
      </c>
      <c r="G434" s="8" t="s">
        <v>9</v>
      </c>
      <c r="H434" s="8">
        <v>0</v>
      </c>
      <c r="I434" s="8">
        <v>240</v>
      </c>
      <c r="J434" s="8">
        <v>4</v>
      </c>
      <c r="K434" s="68">
        <f t="shared" si="6"/>
        <v>27</v>
      </c>
    </row>
    <row r="435" spans="2:11" x14ac:dyDescent="0.25">
      <c r="B435" s="2">
        <v>41667</v>
      </c>
      <c r="C435" s="8" t="s">
        <v>45</v>
      </c>
      <c r="D435" s="8">
        <v>8</v>
      </c>
      <c r="E435" s="8">
        <v>24</v>
      </c>
      <c r="F435" s="8" t="s">
        <v>9</v>
      </c>
      <c r="G435" s="8" t="s">
        <v>9</v>
      </c>
      <c r="H435" s="8">
        <v>0</v>
      </c>
      <c r="I435" s="8">
        <v>216</v>
      </c>
      <c r="J435" s="8">
        <v>21</v>
      </c>
      <c r="K435" s="68">
        <f t="shared" si="6"/>
        <v>28</v>
      </c>
    </row>
    <row r="436" spans="2:11" x14ac:dyDescent="0.25">
      <c r="B436" s="2">
        <v>41668</v>
      </c>
      <c r="C436" s="8" t="s">
        <v>45</v>
      </c>
      <c r="D436" s="8">
        <v>8</v>
      </c>
      <c r="E436" s="8">
        <v>24</v>
      </c>
      <c r="F436" s="8" t="s">
        <v>9</v>
      </c>
      <c r="G436" s="8" t="s">
        <v>9</v>
      </c>
      <c r="H436" s="8">
        <v>0</v>
      </c>
      <c r="I436" s="8">
        <v>216</v>
      </c>
      <c r="J436" s="8">
        <v>6</v>
      </c>
      <c r="K436" s="68">
        <f t="shared" si="6"/>
        <v>29</v>
      </c>
    </row>
    <row r="437" spans="2:11" x14ac:dyDescent="0.25">
      <c r="B437" s="2">
        <v>41669</v>
      </c>
      <c r="C437" s="8" t="s">
        <v>45</v>
      </c>
      <c r="D437" s="8">
        <v>8</v>
      </c>
      <c r="E437" s="8">
        <v>24</v>
      </c>
      <c r="F437" s="8" t="s">
        <v>9</v>
      </c>
      <c r="G437" s="8" t="s">
        <v>9</v>
      </c>
      <c r="H437" s="8">
        <v>0</v>
      </c>
      <c r="I437" s="8">
        <v>264</v>
      </c>
      <c r="J437" s="8">
        <v>7</v>
      </c>
      <c r="K437" s="68">
        <f t="shared" si="6"/>
        <v>30</v>
      </c>
    </row>
    <row r="438" spans="2:11" x14ac:dyDescent="0.25">
      <c r="B438" s="2">
        <v>41670</v>
      </c>
      <c r="C438" s="8" t="s">
        <v>45</v>
      </c>
      <c r="D438" s="8">
        <v>8</v>
      </c>
      <c r="E438" s="8">
        <v>24</v>
      </c>
      <c r="F438" s="8" t="s">
        <v>9</v>
      </c>
      <c r="G438" s="8" t="s">
        <v>9</v>
      </c>
      <c r="H438" s="8">
        <v>0</v>
      </c>
      <c r="I438" s="8">
        <v>192</v>
      </c>
      <c r="J438" s="8">
        <v>3</v>
      </c>
      <c r="K438" s="68">
        <f t="shared" si="6"/>
        <v>31</v>
      </c>
    </row>
    <row r="439" spans="2:11" x14ac:dyDescent="0.25">
      <c r="B439" s="2">
        <v>41640</v>
      </c>
      <c r="C439" s="8" t="s">
        <v>45</v>
      </c>
      <c r="D439" s="8">
        <v>9</v>
      </c>
      <c r="E439" s="8">
        <v>24</v>
      </c>
      <c r="F439" s="8" t="s">
        <v>9</v>
      </c>
      <c r="G439" s="8" t="s">
        <v>9</v>
      </c>
      <c r="H439" s="8">
        <v>0</v>
      </c>
      <c r="I439" s="8">
        <v>264</v>
      </c>
      <c r="J439" s="8">
        <v>0</v>
      </c>
      <c r="K439" s="68">
        <f t="shared" si="6"/>
        <v>1</v>
      </c>
    </row>
    <row r="440" spans="2:11" x14ac:dyDescent="0.25">
      <c r="B440" s="2">
        <v>41641</v>
      </c>
      <c r="C440" s="8" t="s">
        <v>45</v>
      </c>
      <c r="D440" s="8">
        <v>9</v>
      </c>
      <c r="E440" s="8">
        <v>24</v>
      </c>
      <c r="F440" s="8" t="s">
        <v>9</v>
      </c>
      <c r="G440" s="8" t="s">
        <v>9</v>
      </c>
      <c r="H440" s="8">
        <v>0</v>
      </c>
      <c r="I440" s="8">
        <v>240</v>
      </c>
      <c r="J440" s="8">
        <v>26</v>
      </c>
      <c r="K440" s="68">
        <f t="shared" si="6"/>
        <v>2</v>
      </c>
    </row>
    <row r="441" spans="2:11" x14ac:dyDescent="0.25">
      <c r="B441" s="2">
        <v>41642</v>
      </c>
      <c r="C441" s="8" t="s">
        <v>45</v>
      </c>
      <c r="D441" s="8">
        <v>9</v>
      </c>
      <c r="E441" s="8">
        <v>24</v>
      </c>
      <c r="F441" s="8" t="s">
        <v>9</v>
      </c>
      <c r="G441" s="8" t="s">
        <v>9</v>
      </c>
      <c r="H441" s="8">
        <v>0</v>
      </c>
      <c r="I441" s="8">
        <v>192</v>
      </c>
      <c r="J441" s="8">
        <v>21</v>
      </c>
      <c r="K441" s="68">
        <f t="shared" si="6"/>
        <v>3</v>
      </c>
    </row>
    <row r="442" spans="2:11" x14ac:dyDescent="0.25">
      <c r="B442" s="2">
        <v>41643</v>
      </c>
      <c r="C442" s="8" t="s">
        <v>45</v>
      </c>
      <c r="D442" s="8">
        <v>9</v>
      </c>
      <c r="E442" s="8">
        <v>24</v>
      </c>
      <c r="F442" s="8" t="s">
        <v>9</v>
      </c>
      <c r="G442" s="8" t="s">
        <v>9</v>
      </c>
      <c r="H442" s="8">
        <v>0</v>
      </c>
      <c r="I442" s="8">
        <v>264</v>
      </c>
      <c r="J442" s="8">
        <v>18</v>
      </c>
      <c r="K442" s="68">
        <f t="shared" si="6"/>
        <v>4</v>
      </c>
    </row>
    <row r="443" spans="2:11" x14ac:dyDescent="0.25">
      <c r="B443" s="2">
        <v>41645</v>
      </c>
      <c r="C443" s="8" t="s">
        <v>45</v>
      </c>
      <c r="D443" s="8">
        <v>9</v>
      </c>
      <c r="E443" s="8">
        <v>24</v>
      </c>
      <c r="F443" s="8" t="s">
        <v>9</v>
      </c>
      <c r="G443" s="8" t="s">
        <v>9</v>
      </c>
      <c r="H443" s="8">
        <v>0</v>
      </c>
      <c r="I443" s="8">
        <v>264</v>
      </c>
      <c r="J443" s="8">
        <v>21</v>
      </c>
      <c r="K443" s="68">
        <f t="shared" si="6"/>
        <v>6</v>
      </c>
    </row>
    <row r="444" spans="2:11" x14ac:dyDescent="0.25">
      <c r="B444" s="2">
        <v>41646</v>
      </c>
      <c r="C444" s="8" t="s">
        <v>45</v>
      </c>
      <c r="D444" s="8">
        <v>9</v>
      </c>
      <c r="E444" s="8">
        <v>24</v>
      </c>
      <c r="F444" s="8" t="s">
        <v>9</v>
      </c>
      <c r="G444" s="8" t="s">
        <v>9</v>
      </c>
      <c r="H444" s="8">
        <v>0</v>
      </c>
      <c r="I444" s="8">
        <v>216</v>
      </c>
      <c r="J444" s="8">
        <v>17</v>
      </c>
      <c r="K444" s="68">
        <f t="shared" si="6"/>
        <v>7</v>
      </c>
    </row>
    <row r="445" spans="2:11" x14ac:dyDescent="0.25">
      <c r="B445" s="2">
        <v>41647</v>
      </c>
      <c r="C445" s="8" t="s">
        <v>45</v>
      </c>
      <c r="D445" s="8">
        <v>9</v>
      </c>
      <c r="E445" s="8">
        <v>24</v>
      </c>
      <c r="F445" s="8" t="s">
        <v>9</v>
      </c>
      <c r="G445" s="8" t="s">
        <v>9</v>
      </c>
      <c r="H445" s="8">
        <v>0</v>
      </c>
      <c r="I445" s="8">
        <v>264</v>
      </c>
      <c r="J445" s="8">
        <v>7</v>
      </c>
      <c r="K445" s="68">
        <f t="shared" si="6"/>
        <v>8</v>
      </c>
    </row>
    <row r="446" spans="2:11" x14ac:dyDescent="0.25">
      <c r="B446" s="2">
        <v>41648</v>
      </c>
      <c r="C446" s="8" t="s">
        <v>45</v>
      </c>
      <c r="D446" s="8">
        <v>9</v>
      </c>
      <c r="E446" s="8">
        <v>24</v>
      </c>
      <c r="F446" s="8" t="s">
        <v>9</v>
      </c>
      <c r="G446" s="8" t="s">
        <v>9</v>
      </c>
      <c r="H446" s="8">
        <v>0</v>
      </c>
      <c r="I446" s="8">
        <v>216</v>
      </c>
      <c r="J446" s="8">
        <v>0</v>
      </c>
      <c r="K446" s="68">
        <f t="shared" si="6"/>
        <v>9</v>
      </c>
    </row>
    <row r="447" spans="2:11" x14ac:dyDescent="0.25">
      <c r="B447" s="2">
        <v>41649</v>
      </c>
      <c r="C447" s="8" t="s">
        <v>45</v>
      </c>
      <c r="D447" s="8">
        <v>9</v>
      </c>
      <c r="E447" s="8">
        <v>24</v>
      </c>
      <c r="F447" s="8" t="s">
        <v>9</v>
      </c>
      <c r="G447" s="8" t="s">
        <v>9</v>
      </c>
      <c r="H447" s="8">
        <v>0</v>
      </c>
      <c r="I447" s="8">
        <v>264</v>
      </c>
      <c r="J447" s="8">
        <v>23</v>
      </c>
      <c r="K447" s="68">
        <f t="shared" si="6"/>
        <v>10</v>
      </c>
    </row>
    <row r="448" spans="2:11" x14ac:dyDescent="0.25">
      <c r="B448" s="2">
        <v>41650</v>
      </c>
      <c r="C448" s="8" t="s">
        <v>45</v>
      </c>
      <c r="D448" s="8">
        <v>9</v>
      </c>
      <c r="E448" s="8">
        <v>24</v>
      </c>
      <c r="F448" s="8" t="s">
        <v>9</v>
      </c>
      <c r="G448" s="8" t="s">
        <v>9</v>
      </c>
      <c r="H448" s="8">
        <v>0</v>
      </c>
      <c r="I448" s="8">
        <v>240</v>
      </c>
      <c r="J448" s="8">
        <v>21</v>
      </c>
      <c r="K448" s="68">
        <f t="shared" si="6"/>
        <v>11</v>
      </c>
    </row>
    <row r="449" spans="2:11" x14ac:dyDescent="0.25">
      <c r="B449" s="2">
        <v>41651</v>
      </c>
      <c r="C449" s="8" t="s">
        <v>45</v>
      </c>
      <c r="D449" s="8">
        <v>9</v>
      </c>
      <c r="E449" s="8">
        <v>24</v>
      </c>
      <c r="F449" s="8" t="s">
        <v>9</v>
      </c>
      <c r="G449" s="8" t="s">
        <v>9</v>
      </c>
      <c r="H449" s="8">
        <v>0</v>
      </c>
      <c r="I449" s="8">
        <v>216</v>
      </c>
      <c r="J449" s="8">
        <v>0</v>
      </c>
      <c r="K449" s="68">
        <f t="shared" si="6"/>
        <v>12</v>
      </c>
    </row>
    <row r="450" spans="2:11" x14ac:dyDescent="0.25">
      <c r="B450" s="2">
        <v>41652</v>
      </c>
      <c r="C450" s="8" t="s">
        <v>45</v>
      </c>
      <c r="D450" s="8">
        <v>9</v>
      </c>
      <c r="E450" s="8">
        <v>24</v>
      </c>
      <c r="F450" s="8" t="s">
        <v>9</v>
      </c>
      <c r="G450" s="8" t="s">
        <v>9</v>
      </c>
      <c r="H450" s="8">
        <v>0</v>
      </c>
      <c r="I450" s="8">
        <v>264</v>
      </c>
      <c r="J450" s="8">
        <v>7</v>
      </c>
      <c r="K450" s="68">
        <f t="shared" si="6"/>
        <v>13</v>
      </c>
    </row>
    <row r="451" spans="2:11" x14ac:dyDescent="0.25">
      <c r="B451" s="2">
        <v>41654</v>
      </c>
      <c r="C451" s="8" t="s">
        <v>45</v>
      </c>
      <c r="D451" s="8">
        <v>9</v>
      </c>
      <c r="E451" s="8">
        <v>24</v>
      </c>
      <c r="F451" s="8" t="s">
        <v>9</v>
      </c>
      <c r="G451" s="8" t="s">
        <v>9</v>
      </c>
      <c r="H451" s="8">
        <v>0</v>
      </c>
      <c r="I451" s="8">
        <v>216</v>
      </c>
      <c r="J451" s="8">
        <v>15</v>
      </c>
      <c r="K451" s="68">
        <f t="shared" si="6"/>
        <v>15</v>
      </c>
    </row>
    <row r="452" spans="2:11" x14ac:dyDescent="0.25">
      <c r="B452" s="2">
        <v>41655</v>
      </c>
      <c r="C452" s="8" t="s">
        <v>45</v>
      </c>
      <c r="D452" s="8">
        <v>9</v>
      </c>
      <c r="E452" s="8">
        <v>24</v>
      </c>
      <c r="F452" s="8" t="s">
        <v>9</v>
      </c>
      <c r="G452" s="8" t="s">
        <v>9</v>
      </c>
      <c r="H452" s="8">
        <v>0</v>
      </c>
      <c r="I452" s="8">
        <v>192</v>
      </c>
      <c r="J452" s="8">
        <v>5</v>
      </c>
      <c r="K452" s="68">
        <f t="shared" ref="K452:K488" si="7">DAY(B452)</f>
        <v>16</v>
      </c>
    </row>
    <row r="453" spans="2:11" x14ac:dyDescent="0.25">
      <c r="B453" s="2">
        <v>41658</v>
      </c>
      <c r="C453" s="8" t="s">
        <v>45</v>
      </c>
      <c r="D453" s="8">
        <v>9</v>
      </c>
      <c r="E453" s="8">
        <v>24</v>
      </c>
      <c r="F453" s="8" t="s">
        <v>9</v>
      </c>
      <c r="G453" s="8" t="s">
        <v>9</v>
      </c>
      <c r="H453" s="8">
        <v>0</v>
      </c>
      <c r="I453" s="8">
        <v>264</v>
      </c>
      <c r="J453" s="8">
        <v>21</v>
      </c>
      <c r="K453" s="68">
        <f t="shared" si="7"/>
        <v>19</v>
      </c>
    </row>
    <row r="454" spans="2:11" x14ac:dyDescent="0.25">
      <c r="B454" s="2">
        <v>41659</v>
      </c>
      <c r="C454" s="8" t="s">
        <v>45</v>
      </c>
      <c r="D454" s="8">
        <v>9</v>
      </c>
      <c r="E454" s="8">
        <v>24</v>
      </c>
      <c r="F454" s="8" t="s">
        <v>9</v>
      </c>
      <c r="G454" s="8" t="s">
        <v>9</v>
      </c>
      <c r="H454" s="8">
        <v>0</v>
      </c>
      <c r="I454" s="8">
        <v>264</v>
      </c>
      <c r="J454" s="8">
        <v>10</v>
      </c>
      <c r="K454" s="68">
        <f t="shared" si="7"/>
        <v>20</v>
      </c>
    </row>
    <row r="455" spans="2:11" x14ac:dyDescent="0.25">
      <c r="B455" s="2">
        <v>41660</v>
      </c>
      <c r="C455" s="8" t="s">
        <v>45</v>
      </c>
      <c r="D455" s="8">
        <v>9</v>
      </c>
      <c r="E455" s="8">
        <v>24</v>
      </c>
      <c r="F455" s="8" t="s">
        <v>9</v>
      </c>
      <c r="G455" s="8" t="s">
        <v>9</v>
      </c>
      <c r="H455" s="8">
        <v>0</v>
      </c>
      <c r="I455" s="8">
        <v>216</v>
      </c>
      <c r="J455" s="8">
        <v>2</v>
      </c>
      <c r="K455" s="68">
        <f t="shared" si="7"/>
        <v>21</v>
      </c>
    </row>
    <row r="456" spans="2:11" x14ac:dyDescent="0.25">
      <c r="B456" s="2">
        <v>41661</v>
      </c>
      <c r="C456" s="8" t="s">
        <v>45</v>
      </c>
      <c r="D456" s="8">
        <v>9</v>
      </c>
      <c r="E456" s="8">
        <v>24</v>
      </c>
      <c r="F456" s="8" t="s">
        <v>9</v>
      </c>
      <c r="G456" s="8" t="s">
        <v>9</v>
      </c>
      <c r="H456" s="8">
        <v>0</v>
      </c>
      <c r="I456" s="8">
        <v>264</v>
      </c>
      <c r="J456" s="8">
        <v>13</v>
      </c>
      <c r="K456" s="68">
        <f t="shared" si="7"/>
        <v>22</v>
      </c>
    </row>
    <row r="457" spans="2:11" x14ac:dyDescent="0.25">
      <c r="B457" s="2">
        <v>41662</v>
      </c>
      <c r="C457" s="8" t="s">
        <v>45</v>
      </c>
      <c r="D457" s="8">
        <v>9</v>
      </c>
      <c r="E457" s="8">
        <v>24</v>
      </c>
      <c r="F457" s="8" t="s">
        <v>9</v>
      </c>
      <c r="G457" s="8" t="s">
        <v>9</v>
      </c>
      <c r="H457" s="8">
        <v>0</v>
      </c>
      <c r="I457" s="8">
        <v>216</v>
      </c>
      <c r="J457" s="8">
        <v>10</v>
      </c>
      <c r="K457" s="68">
        <f t="shared" si="7"/>
        <v>23</v>
      </c>
    </row>
    <row r="458" spans="2:11" x14ac:dyDescent="0.25">
      <c r="B458" s="2">
        <v>41664</v>
      </c>
      <c r="C458" s="8" t="s">
        <v>45</v>
      </c>
      <c r="D458" s="8">
        <v>9</v>
      </c>
      <c r="E458" s="8">
        <v>24</v>
      </c>
      <c r="F458" s="8" t="s">
        <v>9</v>
      </c>
      <c r="G458" s="8" t="s">
        <v>9</v>
      </c>
      <c r="H458" s="8">
        <v>0</v>
      </c>
      <c r="I458" s="8">
        <v>264</v>
      </c>
      <c r="J458" s="8">
        <v>21</v>
      </c>
      <c r="K458" s="68">
        <f t="shared" si="7"/>
        <v>25</v>
      </c>
    </row>
    <row r="459" spans="2:11" x14ac:dyDescent="0.25">
      <c r="B459" s="2">
        <v>41665</v>
      </c>
      <c r="C459" s="8" t="s">
        <v>45</v>
      </c>
      <c r="D459" s="8">
        <v>9</v>
      </c>
      <c r="E459" s="8">
        <v>24</v>
      </c>
      <c r="F459" s="8" t="s">
        <v>9</v>
      </c>
      <c r="G459" s="8" t="s">
        <v>9</v>
      </c>
      <c r="H459" s="8">
        <v>0</v>
      </c>
      <c r="I459" s="8">
        <v>216</v>
      </c>
      <c r="J459" s="8">
        <v>8</v>
      </c>
      <c r="K459" s="68">
        <f t="shared" si="7"/>
        <v>26</v>
      </c>
    </row>
    <row r="460" spans="2:11" x14ac:dyDescent="0.25">
      <c r="B460" s="2">
        <v>41667</v>
      </c>
      <c r="C460" s="8" t="s">
        <v>45</v>
      </c>
      <c r="D460" s="8">
        <v>9</v>
      </c>
      <c r="E460" s="8">
        <v>24</v>
      </c>
      <c r="F460" s="8" t="s">
        <v>9</v>
      </c>
      <c r="G460" s="8" t="s">
        <v>9</v>
      </c>
      <c r="H460" s="8">
        <v>0</v>
      </c>
      <c r="I460" s="8">
        <v>264</v>
      </c>
      <c r="J460" s="8">
        <v>0</v>
      </c>
      <c r="K460" s="68">
        <f t="shared" si="7"/>
        <v>28</v>
      </c>
    </row>
    <row r="461" spans="2:11" x14ac:dyDescent="0.25">
      <c r="B461" s="2">
        <v>41668</v>
      </c>
      <c r="C461" s="8" t="s">
        <v>45</v>
      </c>
      <c r="D461" s="8">
        <v>9</v>
      </c>
      <c r="E461" s="8">
        <v>24</v>
      </c>
      <c r="F461" s="8" t="s">
        <v>9</v>
      </c>
      <c r="G461" s="8" t="s">
        <v>9</v>
      </c>
      <c r="H461" s="8">
        <v>0</v>
      </c>
      <c r="I461" s="8">
        <v>264</v>
      </c>
      <c r="J461" s="8">
        <v>5</v>
      </c>
      <c r="K461" s="68">
        <f t="shared" si="7"/>
        <v>29</v>
      </c>
    </row>
    <row r="462" spans="2:11" x14ac:dyDescent="0.25">
      <c r="B462" s="2">
        <v>41669</v>
      </c>
      <c r="C462" s="8" t="s">
        <v>45</v>
      </c>
      <c r="D462" s="8">
        <v>9</v>
      </c>
      <c r="E462" s="8">
        <v>24</v>
      </c>
      <c r="F462" s="8" t="s">
        <v>9</v>
      </c>
      <c r="G462" s="8" t="s">
        <v>9</v>
      </c>
      <c r="H462" s="8">
        <v>0</v>
      </c>
      <c r="I462" s="8">
        <v>216</v>
      </c>
      <c r="J462" s="8">
        <v>0</v>
      </c>
      <c r="K462" s="68">
        <f t="shared" si="7"/>
        <v>30</v>
      </c>
    </row>
    <row r="463" spans="2:11" x14ac:dyDescent="0.25">
      <c r="B463" s="2">
        <v>41670</v>
      </c>
      <c r="C463" s="8" t="s">
        <v>45</v>
      </c>
      <c r="D463" s="8">
        <v>9</v>
      </c>
      <c r="E463" s="8">
        <v>24</v>
      </c>
      <c r="F463" s="8" t="s">
        <v>9</v>
      </c>
      <c r="G463" s="8" t="s">
        <v>9</v>
      </c>
      <c r="H463" s="8">
        <v>0</v>
      </c>
      <c r="I463" s="8">
        <v>192</v>
      </c>
      <c r="J463" s="8">
        <v>21</v>
      </c>
      <c r="K463" s="68">
        <f t="shared" si="7"/>
        <v>31</v>
      </c>
    </row>
    <row r="464" spans="2:11" x14ac:dyDescent="0.25">
      <c r="B464" s="2">
        <v>41640</v>
      </c>
      <c r="C464" s="8" t="s">
        <v>45</v>
      </c>
      <c r="D464" s="8">
        <v>10</v>
      </c>
      <c r="E464" s="8">
        <v>24</v>
      </c>
      <c r="F464" s="8" t="s">
        <v>9</v>
      </c>
      <c r="G464" s="8" t="s">
        <v>9</v>
      </c>
      <c r="H464" s="8">
        <v>0</v>
      </c>
      <c r="I464" s="8">
        <v>240</v>
      </c>
      <c r="J464" s="8">
        <v>9</v>
      </c>
      <c r="K464" s="68">
        <f t="shared" si="7"/>
        <v>1</v>
      </c>
    </row>
    <row r="465" spans="2:11" x14ac:dyDescent="0.25">
      <c r="B465" s="2">
        <v>41641</v>
      </c>
      <c r="C465" s="8" t="s">
        <v>45</v>
      </c>
      <c r="D465" s="8">
        <v>10</v>
      </c>
      <c r="E465" s="8">
        <v>24</v>
      </c>
      <c r="F465" s="8" t="s">
        <v>9</v>
      </c>
      <c r="G465" s="8" t="s">
        <v>9</v>
      </c>
      <c r="H465" s="8">
        <v>0</v>
      </c>
      <c r="I465" s="8">
        <v>192</v>
      </c>
      <c r="J465" s="8">
        <v>0</v>
      </c>
      <c r="K465" s="68">
        <f t="shared" si="7"/>
        <v>2</v>
      </c>
    </row>
    <row r="466" spans="2:11" x14ac:dyDescent="0.25">
      <c r="B466" s="2">
        <v>41643</v>
      </c>
      <c r="C466" s="8" t="s">
        <v>45</v>
      </c>
      <c r="D466" s="8">
        <v>10</v>
      </c>
      <c r="E466" s="8">
        <v>24</v>
      </c>
      <c r="F466" s="8" t="s">
        <v>9</v>
      </c>
      <c r="G466" s="8" t="s">
        <v>9</v>
      </c>
      <c r="H466" s="8">
        <v>0</v>
      </c>
      <c r="I466" s="8">
        <v>264</v>
      </c>
      <c r="J466" s="8">
        <v>15</v>
      </c>
      <c r="K466" s="68">
        <f t="shared" si="7"/>
        <v>4</v>
      </c>
    </row>
    <row r="467" spans="2:11" x14ac:dyDescent="0.25">
      <c r="B467" s="2">
        <v>41644</v>
      </c>
      <c r="C467" s="8" t="s">
        <v>45</v>
      </c>
      <c r="D467" s="8">
        <v>10</v>
      </c>
      <c r="E467" s="8">
        <v>24</v>
      </c>
      <c r="F467" s="8" t="s">
        <v>9</v>
      </c>
      <c r="G467" s="8" t="s">
        <v>9</v>
      </c>
      <c r="H467" s="8">
        <v>0</v>
      </c>
      <c r="I467" s="8">
        <v>192</v>
      </c>
      <c r="J467" s="8">
        <v>5</v>
      </c>
      <c r="K467" s="68">
        <f t="shared" si="7"/>
        <v>5</v>
      </c>
    </row>
    <row r="468" spans="2:11" x14ac:dyDescent="0.25">
      <c r="B468" s="2">
        <v>41645</v>
      </c>
      <c r="C468" s="8" t="s">
        <v>45</v>
      </c>
      <c r="D468" s="8">
        <v>10</v>
      </c>
      <c r="E468" s="8">
        <v>24</v>
      </c>
      <c r="F468" s="8" t="s">
        <v>9</v>
      </c>
      <c r="G468" s="8" t="s">
        <v>9</v>
      </c>
      <c r="H468" s="8">
        <v>0</v>
      </c>
      <c r="I468" s="8">
        <v>240</v>
      </c>
      <c r="J468" s="8">
        <v>26</v>
      </c>
      <c r="K468" s="68">
        <f t="shared" si="7"/>
        <v>6</v>
      </c>
    </row>
    <row r="469" spans="2:11" x14ac:dyDescent="0.25">
      <c r="B469" s="2">
        <v>41646</v>
      </c>
      <c r="C469" s="8" t="s">
        <v>45</v>
      </c>
      <c r="D469" s="8">
        <v>10</v>
      </c>
      <c r="E469" s="8">
        <v>24</v>
      </c>
      <c r="F469" s="8" t="s">
        <v>9</v>
      </c>
      <c r="G469" s="8" t="s">
        <v>9</v>
      </c>
      <c r="H469" s="8">
        <v>0</v>
      </c>
      <c r="I469" s="8">
        <v>240</v>
      </c>
      <c r="J469" s="8">
        <v>0</v>
      </c>
      <c r="K469" s="68">
        <f t="shared" si="7"/>
        <v>7</v>
      </c>
    </row>
    <row r="470" spans="2:11" x14ac:dyDescent="0.25">
      <c r="B470" s="2">
        <v>41647</v>
      </c>
      <c r="C470" s="8" t="s">
        <v>45</v>
      </c>
      <c r="D470" s="8">
        <v>10</v>
      </c>
      <c r="E470" s="8">
        <v>24</v>
      </c>
      <c r="F470" s="8" t="s">
        <v>9</v>
      </c>
      <c r="G470" s="8" t="s">
        <v>9</v>
      </c>
      <c r="H470" s="8">
        <v>0</v>
      </c>
      <c r="I470" s="8">
        <v>192</v>
      </c>
      <c r="J470" s="8">
        <v>21</v>
      </c>
      <c r="K470" s="68">
        <f t="shared" si="7"/>
        <v>8</v>
      </c>
    </row>
    <row r="471" spans="2:11" x14ac:dyDescent="0.25">
      <c r="B471" s="2">
        <v>41648</v>
      </c>
      <c r="C471" s="8" t="s">
        <v>45</v>
      </c>
      <c r="D471" s="8">
        <v>10</v>
      </c>
      <c r="E471" s="8">
        <v>24</v>
      </c>
      <c r="F471" s="8" t="s">
        <v>9</v>
      </c>
      <c r="G471" s="8" t="s">
        <v>9</v>
      </c>
      <c r="H471" s="8">
        <v>0</v>
      </c>
      <c r="I471" s="8">
        <v>216</v>
      </c>
      <c r="J471" s="8">
        <v>12</v>
      </c>
      <c r="K471" s="68">
        <f t="shared" si="7"/>
        <v>9</v>
      </c>
    </row>
    <row r="472" spans="2:11" x14ac:dyDescent="0.25">
      <c r="B472" s="2">
        <v>41649</v>
      </c>
      <c r="C472" s="8" t="s">
        <v>45</v>
      </c>
      <c r="D472" s="8">
        <v>10</v>
      </c>
      <c r="E472" s="8">
        <v>24</v>
      </c>
      <c r="F472" s="8" t="s">
        <v>9</v>
      </c>
      <c r="G472" s="8" t="s">
        <v>9</v>
      </c>
      <c r="H472" s="8">
        <v>0</v>
      </c>
      <c r="I472" s="8">
        <v>192</v>
      </c>
      <c r="J472" s="8">
        <v>9</v>
      </c>
      <c r="K472" s="68">
        <f t="shared" si="7"/>
        <v>10</v>
      </c>
    </row>
    <row r="473" spans="2:11" x14ac:dyDescent="0.25">
      <c r="B473" s="2">
        <v>41650</v>
      </c>
      <c r="C473" s="8" t="s">
        <v>45</v>
      </c>
      <c r="D473" s="8">
        <v>10</v>
      </c>
      <c r="E473" s="8">
        <v>24</v>
      </c>
      <c r="F473" s="8" t="s">
        <v>9</v>
      </c>
      <c r="G473" s="8" t="s">
        <v>9</v>
      </c>
      <c r="H473" s="8">
        <v>0</v>
      </c>
      <c r="I473" s="8">
        <v>240</v>
      </c>
      <c r="J473" s="8">
        <v>16</v>
      </c>
      <c r="K473" s="68">
        <f t="shared" si="7"/>
        <v>11</v>
      </c>
    </row>
    <row r="474" spans="2:11" x14ac:dyDescent="0.25">
      <c r="B474" s="2">
        <v>41652</v>
      </c>
      <c r="C474" s="8" t="s">
        <v>45</v>
      </c>
      <c r="D474" s="8">
        <v>10</v>
      </c>
      <c r="E474" s="8">
        <v>24</v>
      </c>
      <c r="F474" s="8" t="s">
        <v>9</v>
      </c>
      <c r="G474" s="8" t="s">
        <v>9</v>
      </c>
      <c r="H474" s="8">
        <v>0</v>
      </c>
      <c r="I474" s="8">
        <v>264</v>
      </c>
      <c r="J474" s="8">
        <v>0</v>
      </c>
      <c r="K474" s="68">
        <f t="shared" si="7"/>
        <v>13</v>
      </c>
    </row>
    <row r="475" spans="2:11" x14ac:dyDescent="0.25">
      <c r="B475" s="2">
        <v>41653</v>
      </c>
      <c r="C475" s="8" t="s">
        <v>45</v>
      </c>
      <c r="D475" s="8">
        <v>10</v>
      </c>
      <c r="E475" s="8">
        <v>24</v>
      </c>
      <c r="F475" s="8" t="s">
        <v>9</v>
      </c>
      <c r="G475" s="8" t="s">
        <v>9</v>
      </c>
      <c r="H475" s="8">
        <v>0</v>
      </c>
      <c r="I475" s="8">
        <v>240</v>
      </c>
      <c r="J475" s="8">
        <v>4</v>
      </c>
      <c r="K475" s="68">
        <f t="shared" si="7"/>
        <v>14</v>
      </c>
    </row>
    <row r="476" spans="2:11" x14ac:dyDescent="0.25">
      <c r="B476" s="2">
        <v>41654</v>
      </c>
      <c r="C476" s="8" t="s">
        <v>45</v>
      </c>
      <c r="D476" s="8">
        <v>10</v>
      </c>
      <c r="E476" s="8">
        <v>24</v>
      </c>
      <c r="F476" s="8" t="s">
        <v>9</v>
      </c>
      <c r="G476" s="8" t="s">
        <v>9</v>
      </c>
      <c r="H476" s="8">
        <v>0</v>
      </c>
      <c r="I476" s="8">
        <v>192</v>
      </c>
      <c r="J476" s="8">
        <v>3</v>
      </c>
      <c r="K476" s="68">
        <f t="shared" si="7"/>
        <v>15</v>
      </c>
    </row>
    <row r="477" spans="2:11" x14ac:dyDescent="0.25">
      <c r="B477" s="2">
        <v>41655</v>
      </c>
      <c r="C477" s="8" t="s">
        <v>45</v>
      </c>
      <c r="D477" s="8">
        <v>10</v>
      </c>
      <c r="E477" s="8">
        <v>24</v>
      </c>
      <c r="F477" s="8" t="s">
        <v>9</v>
      </c>
      <c r="G477" s="8" t="s">
        <v>9</v>
      </c>
      <c r="H477" s="8">
        <v>0</v>
      </c>
      <c r="I477" s="8">
        <v>240</v>
      </c>
      <c r="J477" s="8">
        <v>14</v>
      </c>
      <c r="K477" s="68">
        <f t="shared" si="7"/>
        <v>16</v>
      </c>
    </row>
    <row r="478" spans="2:11" x14ac:dyDescent="0.25">
      <c r="B478" s="2">
        <v>41657</v>
      </c>
      <c r="C478" s="8" t="s">
        <v>45</v>
      </c>
      <c r="D478" s="8">
        <v>10</v>
      </c>
      <c r="E478" s="8">
        <v>24</v>
      </c>
      <c r="F478" s="8" t="s">
        <v>9</v>
      </c>
      <c r="G478" s="8" t="s">
        <v>9</v>
      </c>
      <c r="H478" s="8">
        <v>0</v>
      </c>
      <c r="I478" s="8">
        <v>192</v>
      </c>
      <c r="J478" s="8">
        <v>11</v>
      </c>
      <c r="K478" s="68">
        <f t="shared" si="7"/>
        <v>18</v>
      </c>
    </row>
    <row r="479" spans="2:11" x14ac:dyDescent="0.25">
      <c r="B479" s="2">
        <v>41658</v>
      </c>
      <c r="C479" s="8" t="s">
        <v>45</v>
      </c>
      <c r="D479" s="8">
        <v>10</v>
      </c>
      <c r="E479" s="8">
        <v>24</v>
      </c>
      <c r="F479" s="8" t="s">
        <v>9</v>
      </c>
      <c r="G479" s="8" t="s">
        <v>9</v>
      </c>
      <c r="H479" s="8">
        <v>0</v>
      </c>
      <c r="I479" s="8">
        <v>192</v>
      </c>
      <c r="J479" s="8">
        <v>3</v>
      </c>
      <c r="K479" s="68">
        <f t="shared" si="7"/>
        <v>19</v>
      </c>
    </row>
    <row r="480" spans="2:11" x14ac:dyDescent="0.25">
      <c r="B480" s="2">
        <v>41659</v>
      </c>
      <c r="C480" s="8" t="s">
        <v>45</v>
      </c>
      <c r="D480" s="8">
        <v>10</v>
      </c>
      <c r="E480" s="8">
        <v>24</v>
      </c>
      <c r="F480" s="8" t="s">
        <v>9</v>
      </c>
      <c r="G480" s="8" t="s">
        <v>9</v>
      </c>
      <c r="H480" s="8">
        <v>0</v>
      </c>
      <c r="I480" s="8">
        <v>264</v>
      </c>
      <c r="J480" s="8">
        <v>0</v>
      </c>
      <c r="K480" s="68">
        <f t="shared" si="7"/>
        <v>20</v>
      </c>
    </row>
    <row r="481" spans="2:11" x14ac:dyDescent="0.25">
      <c r="B481" s="2">
        <v>41660</v>
      </c>
      <c r="C481" s="8" t="s">
        <v>45</v>
      </c>
      <c r="D481" s="8">
        <v>10</v>
      </c>
      <c r="E481" s="8">
        <v>24</v>
      </c>
      <c r="F481" s="8" t="s">
        <v>9</v>
      </c>
      <c r="G481" s="8" t="s">
        <v>9</v>
      </c>
      <c r="H481" s="8">
        <v>0</v>
      </c>
      <c r="I481" s="8">
        <v>192</v>
      </c>
      <c r="J481" s="8">
        <v>0</v>
      </c>
      <c r="K481" s="68">
        <f t="shared" si="7"/>
        <v>21</v>
      </c>
    </row>
    <row r="482" spans="2:11" x14ac:dyDescent="0.25">
      <c r="B482" s="2">
        <v>41662</v>
      </c>
      <c r="C482" s="8" t="s">
        <v>45</v>
      </c>
      <c r="D482" s="8">
        <v>10</v>
      </c>
      <c r="E482" s="8">
        <v>24</v>
      </c>
      <c r="F482" s="8" t="s">
        <v>9</v>
      </c>
      <c r="G482" s="8" t="s">
        <v>9</v>
      </c>
      <c r="H482" s="8">
        <v>0</v>
      </c>
      <c r="I482" s="8">
        <v>240</v>
      </c>
      <c r="J482" s="8">
        <v>9</v>
      </c>
      <c r="K482" s="68">
        <f t="shared" si="7"/>
        <v>23</v>
      </c>
    </row>
    <row r="483" spans="2:11" x14ac:dyDescent="0.25">
      <c r="B483" s="2">
        <v>41663</v>
      </c>
      <c r="C483" s="8" t="s">
        <v>45</v>
      </c>
      <c r="D483" s="8">
        <v>10</v>
      </c>
      <c r="E483" s="8">
        <v>24</v>
      </c>
      <c r="F483" s="8" t="s">
        <v>9</v>
      </c>
      <c r="G483" s="8" t="s">
        <v>9</v>
      </c>
      <c r="H483" s="8">
        <v>0</v>
      </c>
      <c r="I483" s="8">
        <v>216</v>
      </c>
      <c r="J483" s="8">
        <v>19</v>
      </c>
      <c r="K483" s="68">
        <f t="shared" si="7"/>
        <v>24</v>
      </c>
    </row>
    <row r="484" spans="2:11" x14ac:dyDescent="0.25">
      <c r="B484" s="2">
        <v>41664</v>
      </c>
      <c r="C484" s="8" t="s">
        <v>45</v>
      </c>
      <c r="D484" s="8">
        <v>10</v>
      </c>
      <c r="E484" s="8">
        <v>24</v>
      </c>
      <c r="F484" s="8" t="s">
        <v>9</v>
      </c>
      <c r="G484" s="8" t="s">
        <v>9</v>
      </c>
      <c r="H484" s="8">
        <v>0</v>
      </c>
      <c r="I484" s="8">
        <v>192</v>
      </c>
      <c r="J484" s="8">
        <v>11</v>
      </c>
      <c r="K484" s="68">
        <f t="shared" si="7"/>
        <v>25</v>
      </c>
    </row>
    <row r="485" spans="2:11" x14ac:dyDescent="0.25">
      <c r="B485" s="2">
        <v>41665</v>
      </c>
      <c r="C485" s="8" t="s">
        <v>45</v>
      </c>
      <c r="D485" s="8">
        <v>10</v>
      </c>
      <c r="E485" s="8">
        <v>24</v>
      </c>
      <c r="F485" s="8" t="s">
        <v>9</v>
      </c>
      <c r="G485" s="8" t="s">
        <v>9</v>
      </c>
      <c r="H485" s="8">
        <v>0</v>
      </c>
      <c r="I485" s="8">
        <v>240</v>
      </c>
      <c r="J485" s="8">
        <v>2</v>
      </c>
      <c r="K485" s="68">
        <f t="shared" si="7"/>
        <v>26</v>
      </c>
    </row>
    <row r="486" spans="2:11" x14ac:dyDescent="0.25">
      <c r="B486" s="2">
        <v>41667</v>
      </c>
      <c r="C486" s="8" t="s">
        <v>45</v>
      </c>
      <c r="D486" s="8">
        <v>10</v>
      </c>
      <c r="E486" s="8">
        <v>24</v>
      </c>
      <c r="F486" s="8" t="s">
        <v>9</v>
      </c>
      <c r="G486" s="8" t="s">
        <v>9</v>
      </c>
      <c r="H486" s="8">
        <v>0</v>
      </c>
      <c r="I486" s="8">
        <v>240</v>
      </c>
      <c r="J486" s="8">
        <v>21</v>
      </c>
      <c r="K486" s="68">
        <f t="shared" si="7"/>
        <v>28</v>
      </c>
    </row>
    <row r="487" spans="2:11" x14ac:dyDescent="0.25">
      <c r="B487" s="2">
        <v>41668</v>
      </c>
      <c r="C487" s="8" t="s">
        <v>45</v>
      </c>
      <c r="D487" s="8">
        <v>10</v>
      </c>
      <c r="E487" s="8">
        <v>24</v>
      </c>
      <c r="F487" s="8" t="s">
        <v>9</v>
      </c>
      <c r="G487" s="8" t="s">
        <v>9</v>
      </c>
      <c r="H487" s="8">
        <v>0</v>
      </c>
      <c r="I487" s="8">
        <v>216</v>
      </c>
      <c r="J487" s="8">
        <v>12</v>
      </c>
      <c r="K487" s="68">
        <f t="shared" si="7"/>
        <v>29</v>
      </c>
    </row>
    <row r="488" spans="2:11" x14ac:dyDescent="0.25">
      <c r="B488" s="2">
        <v>41669</v>
      </c>
      <c r="C488" s="8" t="s">
        <v>45</v>
      </c>
      <c r="D488" s="8">
        <v>10</v>
      </c>
      <c r="E488" s="8">
        <v>24</v>
      </c>
      <c r="F488" s="8" t="s">
        <v>9</v>
      </c>
      <c r="G488" s="8" t="s">
        <v>9</v>
      </c>
      <c r="H488" s="8">
        <v>0</v>
      </c>
      <c r="I488" s="8">
        <v>192</v>
      </c>
      <c r="J488" s="8">
        <v>17</v>
      </c>
      <c r="K488" s="68">
        <f t="shared" si="7"/>
        <v>30</v>
      </c>
    </row>
  </sheetData>
  <sortState ref="B3:J1242">
    <sortCondition ref="E3:E124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G8"/>
  <sheetViews>
    <sheetView showGridLines="0" zoomScaleNormal="100" workbookViewId="0"/>
  </sheetViews>
  <sheetFormatPr defaultRowHeight="15" x14ac:dyDescent="0.25"/>
  <cols>
    <col min="1" max="1" width="1.85546875" customWidth="1"/>
    <col min="3" max="7" width="17.7109375" style="8" customWidth="1"/>
  </cols>
  <sheetData>
    <row r="1" spans="2:7" x14ac:dyDescent="0.25">
      <c r="B1" s="4" t="s">
        <v>58</v>
      </c>
    </row>
    <row r="2" spans="2:7" x14ac:dyDescent="0.25">
      <c r="B2" s="28" t="s">
        <v>0</v>
      </c>
      <c r="C2" s="26" t="s">
        <v>5</v>
      </c>
      <c r="D2" s="26" t="s">
        <v>6</v>
      </c>
      <c r="E2" s="26" t="s">
        <v>7</v>
      </c>
      <c r="F2" s="26" t="s">
        <v>26</v>
      </c>
      <c r="G2" s="26" t="s">
        <v>46</v>
      </c>
    </row>
    <row r="3" spans="2:7" x14ac:dyDescent="0.25">
      <c r="B3" s="27">
        <v>41456</v>
      </c>
      <c r="C3" s="5">
        <v>0.85299999999999998</v>
      </c>
      <c r="D3" s="5">
        <v>0.97</v>
      </c>
      <c r="E3" s="5">
        <v>1</v>
      </c>
      <c r="F3" s="5">
        <v>0.6</v>
      </c>
      <c r="G3" s="5">
        <v>0.91</v>
      </c>
    </row>
    <row r="4" spans="2:7" x14ac:dyDescent="0.25">
      <c r="B4" s="27">
        <v>41487</v>
      </c>
      <c r="C4" s="5">
        <v>0.86299999999999999</v>
      </c>
      <c r="D4" s="5">
        <v>0.95</v>
      </c>
      <c r="E4" s="5">
        <v>1</v>
      </c>
      <c r="F4" s="5">
        <v>0.71</v>
      </c>
      <c r="G4" s="5">
        <v>0.94</v>
      </c>
    </row>
    <row r="5" spans="2:7" x14ac:dyDescent="0.25">
      <c r="B5" s="27">
        <v>41518</v>
      </c>
      <c r="C5" s="5">
        <v>0.87</v>
      </c>
      <c r="D5" s="5">
        <v>0.92100000000000004</v>
      </c>
      <c r="E5" s="5">
        <v>0.98</v>
      </c>
      <c r="F5" s="5">
        <v>0.72</v>
      </c>
      <c r="G5" s="5">
        <v>0.95</v>
      </c>
    </row>
    <row r="6" spans="2:7" x14ac:dyDescent="0.25">
      <c r="B6" s="27">
        <v>41548</v>
      </c>
      <c r="C6" s="5">
        <v>0.879</v>
      </c>
      <c r="D6" s="5">
        <v>0.88</v>
      </c>
      <c r="E6" s="5">
        <v>0.94</v>
      </c>
      <c r="F6" s="5">
        <v>0.57999999999999996</v>
      </c>
      <c r="G6" s="5">
        <v>0.92</v>
      </c>
    </row>
    <row r="7" spans="2:7" x14ac:dyDescent="0.25">
      <c r="B7" s="27">
        <v>41579</v>
      </c>
      <c r="C7" s="5">
        <v>0.88</v>
      </c>
      <c r="D7" s="5">
        <v>0.91</v>
      </c>
      <c r="E7" s="5">
        <v>0.97</v>
      </c>
      <c r="F7" s="5">
        <v>0.8</v>
      </c>
      <c r="G7" s="5">
        <v>0.91</v>
      </c>
    </row>
    <row r="8" spans="2:7" x14ac:dyDescent="0.25">
      <c r="B8" s="27">
        <v>41609</v>
      </c>
      <c r="C8" s="29">
        <v>0.876</v>
      </c>
      <c r="D8" s="29">
        <v>0.92</v>
      </c>
      <c r="E8" s="29">
        <v>0.92</v>
      </c>
      <c r="F8" s="29">
        <v>0.65</v>
      </c>
      <c r="G8" s="29">
        <v>0.89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74BF8F48870D49A65DA3EA907CAB8D" ma:contentTypeVersion="15" ma:contentTypeDescription="Crie um novo documento." ma:contentTypeScope="" ma:versionID="16b8cf75427b99ea2715904b2468d5fd">
  <xsd:schema xmlns:xsd="http://www.w3.org/2001/XMLSchema" xmlns:xs="http://www.w3.org/2001/XMLSchema" xmlns:p="http://schemas.microsoft.com/office/2006/metadata/properties" xmlns:ns2="cbb4d7a3-5c07-4bf5-b85d-bc2391539529" xmlns:ns3="e91dcd25-9560-4825-b4a9-3ba743c0900f" targetNamespace="http://schemas.microsoft.com/office/2006/metadata/properties" ma:root="true" ma:fieldsID="2ebbcff35b93358a01f36b805339c662" ns2:_="" ns3:_="">
    <xsd:import namespace="cbb4d7a3-5c07-4bf5-b85d-bc2391539529"/>
    <xsd:import namespace="e91dcd25-9560-4825-b4a9-3ba743c090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4d7a3-5c07-4bf5-b85d-bc23915395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0d179948-fc24-43cd-a33f-e8da3cc9ae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1dcd25-9560-4825-b4a9-3ba743c0900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af2c0bf4-c5c5-43da-b4ca-2dde7dcde375}" ma:internalName="TaxCatchAll" ma:showField="CatchAllData" ma:web="e91dcd25-9560-4825-b4a9-3ba743c090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583BB71-3364-4BB1-A204-97F72E3DC048}"/>
</file>

<file path=customXml/itemProps2.xml><?xml version="1.0" encoding="utf-8"?>
<ds:datastoreItem xmlns:ds="http://schemas.openxmlformats.org/officeDocument/2006/customXml" ds:itemID="{0FB8AFB9-E088-4739-87DD-60F595D385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</vt:lpstr>
      <vt:lpstr>RESUMO</vt:lpstr>
      <vt:lpstr>BASE</vt:lpstr>
      <vt:lpstr>HISTÓRICO 6 MESES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30019605</dc:creator>
  <cp:lastModifiedBy>Douglas Duarte</cp:lastModifiedBy>
  <cp:lastPrinted>2014-02-27T13:12:22Z</cp:lastPrinted>
  <dcterms:created xsi:type="dcterms:W3CDTF">2014-02-03T16:57:11Z</dcterms:created>
  <dcterms:modified xsi:type="dcterms:W3CDTF">2014-03-08T19:36:57Z</dcterms:modified>
</cp:coreProperties>
</file>