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trlProps/ctrlProp8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trlProps/ctrlProp4.xml" ContentType="application/vnd.ms-excel.controlproperties+xml"/>
  <Override PartName="/xl/ctrlProps/ctrlProp1.xml" ContentType="application/vnd.ms-excel.controlproperties+xml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13.xml" ContentType="application/vnd.ms-excel.controlproperties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10.xml" ContentType="application/vnd.ms-excel.controlproperties+xml"/>
  <Override PartName="/xl/ctrlProps/ctrlProp9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21.xml" ContentType="application/vnd.ms-excel.controlproperties+xml"/>
  <Override PartName="/xl/ctrlProps/ctrlProp20.xml" ContentType="application/vnd.ms-excel.controlproperties+xml"/>
  <Override PartName="/xl/ctrlProps/ctrlProp19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Override PartName="/xl/ctrlProps/ctrlProp7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95" windowHeight="8445"/>
  </bookViews>
  <sheets>
    <sheet name="DASHBOARD" sheetId="9" r:id="rId1"/>
    <sheet name="RESUMO" sheetId="12" r:id="rId2"/>
    <sheet name="BASE" sheetId="3" r:id="rId3"/>
  </sheets>
  <definedNames>
    <definedName name="_xlnm._FilterDatabase" localSheetId="2" hidden="1">BASE!$B$2:$W$1100</definedName>
    <definedName name="Acumulado_Gráfico_Enriquecimento">INDIRECT(RESUMO!$AA$14)</definedName>
    <definedName name="Dados_Gráfico_Categorias">INDIRECT(RESUMO!$S$16)</definedName>
    <definedName name="Rótulos_Gráfico_Categorias">INDIRECT(RESUMO!$R$16)</definedName>
    <definedName name="Rótulos_Gráfico_Enriquecimento">INDIRECT(RESUMO!$AA$13)</definedName>
    <definedName name="Tendência_Gráfico_Enriquecimento">INDIRECT(RESUMO!$AA$12)</definedName>
  </definedNames>
  <calcPr calcId="144525"/>
</workbook>
</file>

<file path=xl/calcChain.xml><?xml version="1.0" encoding="utf-8"?>
<calcChain xmlns="http://schemas.openxmlformats.org/spreadsheetml/2006/main">
  <c r="X5" i="12" l="1"/>
  <c r="AA14" i="12"/>
  <c r="X4" i="12"/>
  <c r="X6" i="12"/>
  <c r="W5" i="12"/>
  <c r="W4" i="12"/>
  <c r="AA13" i="12"/>
  <c r="AA12" i="12"/>
  <c r="V16" i="12"/>
  <c r="V4" i="12"/>
  <c r="V5" i="12"/>
  <c r="V6" i="12"/>
  <c r="V7" i="12"/>
  <c r="V8" i="12"/>
  <c r="V9" i="12"/>
  <c r="V10" i="12"/>
  <c r="V11" i="12"/>
  <c r="V12" i="12"/>
  <c r="V13" i="12"/>
  <c r="V14" i="12"/>
  <c r="V15" i="12"/>
  <c r="W6" i="12" l="1"/>
  <c r="W7" i="12" s="1"/>
  <c r="W8" i="12" s="1"/>
  <c r="W9" i="12" s="1"/>
  <c r="W10" i="12" s="1"/>
  <c r="W11" i="12" s="1"/>
  <c r="W12" i="12" s="1"/>
  <c r="W13" i="12" s="1"/>
  <c r="W14" i="12" s="1"/>
  <c r="W15" i="12" s="1"/>
  <c r="X7" i="12"/>
  <c r="X8" i="12" s="1"/>
  <c r="X9" i="12" s="1"/>
  <c r="X10" i="12" s="1"/>
  <c r="X11" i="12" s="1"/>
  <c r="X12" i="12" s="1"/>
  <c r="X13" i="12" s="1"/>
  <c r="X14" i="12" s="1"/>
  <c r="X15" i="12" s="1"/>
  <c r="V17" i="12" l="1"/>
  <c r="X16" i="12"/>
  <c r="E65" i="12"/>
  <c r="F65" i="12" s="1"/>
  <c r="G65" i="12" s="1"/>
  <c r="H65" i="12" s="1"/>
  <c r="I65" i="12" s="1"/>
  <c r="D65" i="12"/>
  <c r="B72" i="12"/>
  <c r="K50" i="12"/>
  <c r="K51" i="12" s="1"/>
  <c r="J51" i="12" s="1"/>
  <c r="J50" i="12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N30" i="12"/>
  <c r="BN23" i="9"/>
  <c r="BD23" i="9"/>
  <c r="K33" i="12"/>
  <c r="K35" i="12"/>
  <c r="J35" i="12" s="1"/>
  <c r="K17" i="12"/>
  <c r="K18" i="12" s="1"/>
  <c r="K12" i="12"/>
  <c r="J12" i="12" s="1"/>
  <c r="K7" i="12"/>
  <c r="K8" i="12" s="1"/>
  <c r="K4" i="12"/>
  <c r="J4" i="12" s="1"/>
  <c r="J17" i="12"/>
  <c r="J7" i="12"/>
  <c r="K37" i="12"/>
  <c r="J37" i="12" s="1"/>
  <c r="K38" i="12"/>
  <c r="J38" i="12" s="1"/>
  <c r="K39" i="12"/>
  <c r="K40" i="12" s="1"/>
  <c r="K43" i="12"/>
  <c r="J43" i="12" s="1"/>
  <c r="K26" i="12"/>
  <c r="J26" i="12" s="1"/>
  <c r="K28" i="12"/>
  <c r="K29" i="12" s="1"/>
  <c r="BO2" i="9"/>
  <c r="X17" i="12" l="1"/>
  <c r="V18" i="12"/>
  <c r="K36" i="12"/>
  <c r="J36" i="12" s="1"/>
  <c r="J28" i="12"/>
  <c r="J39" i="12"/>
  <c r="K13" i="12"/>
  <c r="K14" i="12" s="1"/>
  <c r="B71" i="12"/>
  <c r="J18" i="12"/>
  <c r="K19" i="12"/>
  <c r="K30" i="12"/>
  <c r="J29" i="12"/>
  <c r="K9" i="12"/>
  <c r="J8" i="12"/>
  <c r="K27" i="12"/>
  <c r="J27" i="12" s="1"/>
  <c r="K44" i="12"/>
  <c r="K5" i="12"/>
  <c r="K52" i="12"/>
  <c r="J52" i="12" s="1"/>
  <c r="J40" i="12"/>
  <c r="K41" i="12"/>
  <c r="J13" i="12"/>
  <c r="K34" i="12"/>
  <c r="J34" i="12" s="1"/>
  <c r="J33" i="12"/>
  <c r="V19" i="12" l="1"/>
  <c r="X18" i="12"/>
  <c r="B70" i="12"/>
  <c r="K31" i="12"/>
  <c r="J30" i="12"/>
  <c r="J5" i="12"/>
  <c r="K6" i="12"/>
  <c r="J6" i="12" s="1"/>
  <c r="J9" i="12"/>
  <c r="K10" i="12"/>
  <c r="K20" i="12"/>
  <c r="J19" i="12"/>
  <c r="K45" i="12"/>
  <c r="J44" i="12"/>
  <c r="J14" i="12"/>
  <c r="K15" i="12"/>
  <c r="K42" i="12"/>
  <c r="J42" i="12" s="1"/>
  <c r="J41" i="12"/>
  <c r="X19" i="12" l="1"/>
  <c r="V20" i="12"/>
  <c r="B69" i="12"/>
  <c r="S4" i="12"/>
  <c r="S16" i="12" s="1"/>
  <c r="R4" i="12"/>
  <c r="R16" i="12" s="1"/>
  <c r="J45" i="12"/>
  <c r="K46" i="12"/>
  <c r="J20" i="12"/>
  <c r="K21" i="12"/>
  <c r="K11" i="12"/>
  <c r="J11" i="12" s="1"/>
  <c r="J10" i="12"/>
  <c r="R5" i="12" s="1"/>
  <c r="J31" i="12"/>
  <c r="K32" i="12"/>
  <c r="J32" i="12" s="1"/>
  <c r="J15" i="12"/>
  <c r="K16" i="12"/>
  <c r="J16" i="12" s="1"/>
  <c r="V21" i="12" l="1"/>
  <c r="X20" i="12"/>
  <c r="B68" i="12"/>
  <c r="S5" i="12"/>
  <c r="J21" i="12"/>
  <c r="K22" i="12"/>
  <c r="J46" i="12"/>
  <c r="K47" i="12"/>
  <c r="R6" i="12"/>
  <c r="S6" i="12"/>
  <c r="X21" i="12" l="1"/>
  <c r="V22" i="12"/>
  <c r="B67" i="12"/>
  <c r="J47" i="12"/>
  <c r="K48" i="12"/>
  <c r="J22" i="12"/>
  <c r="K23" i="12"/>
  <c r="V23" i="12" l="1"/>
  <c r="X22" i="12"/>
  <c r="J23" i="12"/>
  <c r="K24" i="12"/>
  <c r="K49" i="12"/>
  <c r="J49" i="12" s="1"/>
  <c r="J48" i="12"/>
  <c r="X23" i="12" l="1"/>
  <c r="V24" i="12"/>
  <c r="J24" i="12"/>
  <c r="K25" i="12"/>
  <c r="J25" i="12" s="1"/>
  <c r="V25" i="12" l="1"/>
  <c r="X24" i="12"/>
  <c r="S7" i="12"/>
  <c r="S13" i="12"/>
  <c r="R12" i="12"/>
  <c r="S9" i="12"/>
  <c r="R10" i="12"/>
  <c r="R8" i="12"/>
  <c r="S12" i="12"/>
  <c r="S10" i="12"/>
  <c r="S14" i="12"/>
  <c r="R13" i="12"/>
  <c r="R14" i="12"/>
  <c r="S11" i="12"/>
  <c r="R7" i="12"/>
  <c r="S8" i="12"/>
  <c r="R11" i="12"/>
  <c r="R9" i="12"/>
  <c r="X25" i="12" l="1"/>
  <c r="V26" i="12"/>
  <c r="C27" i="12"/>
  <c r="C5" i="12"/>
  <c r="F5" i="12" s="1"/>
  <c r="D12" i="12"/>
  <c r="G12" i="12" s="1"/>
  <c r="N32" i="12"/>
  <c r="D7" i="12"/>
  <c r="G7" i="12" s="1"/>
  <c r="E57" i="12"/>
  <c r="C36" i="12"/>
  <c r="I62" i="12"/>
  <c r="I52" i="12"/>
  <c r="I56" i="12"/>
  <c r="I57" i="12"/>
  <c r="I47" i="12"/>
  <c r="I68" i="12" s="1"/>
  <c r="I58" i="12"/>
  <c r="I49" i="12"/>
  <c r="I70" i="12" s="1"/>
  <c r="I50" i="12"/>
  <c r="I71" i="12" s="1"/>
  <c r="I60" i="12"/>
  <c r="I46" i="12"/>
  <c r="I67" i="12" s="1"/>
  <c r="I48" i="12"/>
  <c r="I69" i="12" s="1"/>
  <c r="E49" i="12"/>
  <c r="E70" i="12" s="1"/>
  <c r="D8" i="12"/>
  <c r="G8" i="12" s="1"/>
  <c r="I55" i="12"/>
  <c r="I59" i="12"/>
  <c r="I54" i="12"/>
  <c r="I61" i="12"/>
  <c r="I51" i="12"/>
  <c r="I72" i="12" s="1"/>
  <c r="I53" i="12"/>
  <c r="U41" i="9" s="1"/>
  <c r="I63" i="12"/>
  <c r="E48" i="12"/>
  <c r="E69" i="12" s="1"/>
  <c r="E58" i="12"/>
  <c r="E54" i="12"/>
  <c r="E56" i="12"/>
  <c r="E52" i="12"/>
  <c r="E62" i="12"/>
  <c r="E60" i="12"/>
  <c r="E50" i="12"/>
  <c r="E71" i="12" s="1"/>
  <c r="N31" i="12"/>
  <c r="N28" i="12"/>
  <c r="E55" i="12"/>
  <c r="E51" i="12"/>
  <c r="E72" i="12" s="1"/>
  <c r="E53" i="12"/>
  <c r="E63" i="12"/>
  <c r="E59" i="12"/>
  <c r="E61" i="12"/>
  <c r="E46" i="12"/>
  <c r="E67" i="12" s="1"/>
  <c r="E47" i="12"/>
  <c r="E68" i="12" s="1"/>
  <c r="D25" i="12"/>
  <c r="D15" i="12"/>
  <c r="G15" i="12" s="1"/>
  <c r="D11" i="12"/>
  <c r="G11" i="12" s="1"/>
  <c r="D5" i="12"/>
  <c r="G5" i="12" s="1"/>
  <c r="D10" i="12"/>
  <c r="G10" i="12" s="1"/>
  <c r="N51" i="12"/>
  <c r="D9" i="12"/>
  <c r="G9" i="12" s="1"/>
  <c r="N35" i="12"/>
  <c r="N29" i="12"/>
  <c r="D13" i="12"/>
  <c r="G13" i="12" s="1"/>
  <c r="D14" i="12"/>
  <c r="G14" i="12" s="1"/>
  <c r="D16" i="12"/>
  <c r="G16" i="12" s="1"/>
  <c r="D6" i="12"/>
  <c r="G6" i="12" s="1"/>
  <c r="C38" i="12"/>
  <c r="N50" i="12"/>
  <c r="N13" i="12"/>
  <c r="N12" i="12"/>
  <c r="F53" i="12"/>
  <c r="F49" i="12"/>
  <c r="F70" i="12" s="1"/>
  <c r="F63" i="12"/>
  <c r="F59" i="12"/>
  <c r="F52" i="12"/>
  <c r="F48" i="12"/>
  <c r="F69" i="12" s="1"/>
  <c r="F61" i="12"/>
  <c r="F57" i="12"/>
  <c r="F46" i="12"/>
  <c r="F67" i="12" s="1"/>
  <c r="F60" i="12"/>
  <c r="F56" i="12"/>
  <c r="F54" i="12"/>
  <c r="F55" i="12"/>
  <c r="F51" i="12"/>
  <c r="F72" i="12" s="1"/>
  <c r="F47" i="12"/>
  <c r="F68" i="12" s="1"/>
  <c r="F62" i="12"/>
  <c r="N52" i="12"/>
  <c r="F50" i="12"/>
  <c r="F71" i="12" s="1"/>
  <c r="F58" i="12"/>
  <c r="D22" i="12"/>
  <c r="N23" i="12"/>
  <c r="N14" i="12"/>
  <c r="N27" i="12"/>
  <c r="N19" i="12"/>
  <c r="C39" i="12"/>
  <c r="N36" i="12"/>
  <c r="C41" i="12"/>
  <c r="N26" i="12"/>
  <c r="N41" i="12"/>
  <c r="N48" i="12"/>
  <c r="N42" i="12"/>
  <c r="G59" i="12"/>
  <c r="N49" i="12"/>
  <c r="G50" i="12"/>
  <c r="G71" i="12" s="1"/>
  <c r="N5" i="12"/>
  <c r="G51" i="12"/>
  <c r="G72" i="12" s="1"/>
  <c r="G58" i="12"/>
  <c r="G63" i="12"/>
  <c r="G55" i="12"/>
  <c r="G54" i="12"/>
  <c r="G57" i="12"/>
  <c r="G53" i="12"/>
  <c r="G49" i="12"/>
  <c r="G70" i="12" s="1"/>
  <c r="G60" i="12"/>
  <c r="C37" i="12"/>
  <c r="G47" i="12"/>
  <c r="G68" i="12" s="1"/>
  <c r="G62" i="12"/>
  <c r="D23" i="12"/>
  <c r="G46" i="12"/>
  <c r="G67" i="12" s="1"/>
  <c r="G48" i="12"/>
  <c r="G69" i="12" s="1"/>
  <c r="G56" i="12"/>
  <c r="N6" i="12"/>
  <c r="G61" i="12"/>
  <c r="G52" i="12"/>
  <c r="N4" i="12"/>
  <c r="N9" i="12"/>
  <c r="N8" i="12"/>
  <c r="C34" i="12"/>
  <c r="N7" i="12"/>
  <c r="C31" i="12"/>
  <c r="D31" i="12" s="1"/>
  <c r="N10" i="12"/>
  <c r="N11" i="12"/>
  <c r="N20" i="12"/>
  <c r="N21" i="12"/>
  <c r="N17" i="12"/>
  <c r="N24" i="12"/>
  <c r="C32" i="12"/>
  <c r="N22" i="12"/>
  <c r="N39" i="12"/>
  <c r="N45" i="12"/>
  <c r="N25" i="12"/>
  <c r="C35" i="12"/>
  <c r="N44" i="12"/>
  <c r="N43" i="12"/>
  <c r="N46" i="12"/>
  <c r="H57" i="12"/>
  <c r="H49" i="12"/>
  <c r="H70" i="12" s="1"/>
  <c r="N15" i="12"/>
  <c r="H53" i="12"/>
  <c r="H61" i="12"/>
  <c r="D24" i="12"/>
  <c r="H59" i="12"/>
  <c r="H54" i="12"/>
  <c r="H47" i="12"/>
  <c r="H68" i="12" s="1"/>
  <c r="H51" i="12"/>
  <c r="H72" i="12" s="1"/>
  <c r="H50" i="12"/>
  <c r="H71" i="12" s="1"/>
  <c r="H52" i="12"/>
  <c r="H56" i="12"/>
  <c r="H55" i="12"/>
  <c r="H60" i="12"/>
  <c r="H46" i="12"/>
  <c r="H67" i="12" s="1"/>
  <c r="H63" i="12"/>
  <c r="H48" i="12"/>
  <c r="H69" i="12" s="1"/>
  <c r="C33" i="12"/>
  <c r="D33" i="12" s="1"/>
  <c r="H58" i="12"/>
  <c r="H62" i="12"/>
  <c r="N47" i="12"/>
  <c r="N33" i="12"/>
  <c r="C40" i="12"/>
  <c r="N16" i="12"/>
  <c r="D49" i="12"/>
  <c r="D70" i="12" s="1"/>
  <c r="N37" i="12"/>
  <c r="D57" i="12"/>
  <c r="D61" i="12"/>
  <c r="E5" i="12"/>
  <c r="H5" i="12" s="1"/>
  <c r="E9" i="12"/>
  <c r="H9" i="12" s="1"/>
  <c r="E12" i="12"/>
  <c r="H12" i="12" s="1"/>
  <c r="N38" i="12"/>
  <c r="D56" i="12"/>
  <c r="D54" i="12"/>
  <c r="E7" i="12"/>
  <c r="H7" i="12" s="1"/>
  <c r="D55" i="12"/>
  <c r="D60" i="12"/>
  <c r="N34" i="12"/>
  <c r="D53" i="12"/>
  <c r="E11" i="12"/>
  <c r="H11" i="12" s="1"/>
  <c r="D52" i="12"/>
  <c r="D47" i="12"/>
  <c r="D68" i="12" s="1"/>
  <c r="E6" i="12"/>
  <c r="H6" i="12" s="1"/>
  <c r="E15" i="12"/>
  <c r="H15" i="12" s="1"/>
  <c r="D63" i="12"/>
  <c r="D48" i="12"/>
  <c r="D69" i="12" s="1"/>
  <c r="E16" i="12"/>
  <c r="H16" i="12" s="1"/>
  <c r="D62" i="12"/>
  <c r="D46" i="12"/>
  <c r="D67" i="12" s="1"/>
  <c r="E13" i="12"/>
  <c r="H13" i="12" s="1"/>
  <c r="D58" i="12"/>
  <c r="E14" i="12"/>
  <c r="H14" i="12" s="1"/>
  <c r="D50" i="12"/>
  <c r="D71" i="12" s="1"/>
  <c r="E10" i="12"/>
  <c r="H10" i="12" s="1"/>
  <c r="D59" i="12"/>
  <c r="N40" i="12"/>
  <c r="C51" i="12"/>
  <c r="E8" i="12"/>
  <c r="H8" i="12" s="1"/>
  <c r="D51" i="12"/>
  <c r="D72" i="12" s="1"/>
  <c r="C11" i="12"/>
  <c r="F11" i="12" s="1"/>
  <c r="C63" i="12"/>
  <c r="C50" i="12"/>
  <c r="C71" i="12" s="1"/>
  <c r="C62" i="12"/>
  <c r="N18" i="12"/>
  <c r="C58" i="12"/>
  <c r="C59" i="12"/>
  <c r="D21" i="12"/>
  <c r="C10" i="12"/>
  <c r="F10" i="12" s="1"/>
  <c r="C61" i="12"/>
  <c r="C55" i="12"/>
  <c r="C14" i="12"/>
  <c r="F14" i="12" s="1"/>
  <c r="C57" i="12"/>
  <c r="C6" i="12"/>
  <c r="F6" i="12" s="1"/>
  <c r="C46" i="12"/>
  <c r="C67" i="12" s="1"/>
  <c r="C9" i="12"/>
  <c r="F9" i="12" s="1"/>
  <c r="C53" i="12"/>
  <c r="C13" i="12"/>
  <c r="F13" i="12" s="1"/>
  <c r="C7" i="12"/>
  <c r="F7" i="12" s="1"/>
  <c r="C52" i="12"/>
  <c r="C48" i="12"/>
  <c r="C69" i="12" s="1"/>
  <c r="C60" i="12"/>
  <c r="C8" i="12"/>
  <c r="F8" i="12" s="1"/>
  <c r="C56" i="12"/>
  <c r="C54" i="12"/>
  <c r="C47" i="12"/>
  <c r="C68" i="12" s="1"/>
  <c r="C49" i="12"/>
  <c r="C70" i="12" s="1"/>
  <c r="C16" i="12"/>
  <c r="F16" i="12" s="1"/>
  <c r="C15" i="12"/>
  <c r="F15" i="12" s="1"/>
  <c r="C12" i="12"/>
  <c r="F12" i="12" s="1"/>
  <c r="V27" i="12" l="1"/>
  <c r="X26" i="12"/>
  <c r="U31" i="9"/>
  <c r="D32" i="12"/>
  <c r="D40" i="12"/>
  <c r="U37" i="9"/>
  <c r="U29" i="9"/>
  <c r="Z29" i="9"/>
  <c r="C72" i="12"/>
  <c r="D35" i="12"/>
  <c r="D34" i="12"/>
  <c r="D37" i="12"/>
  <c r="D39" i="12"/>
  <c r="D38" i="12"/>
  <c r="D36" i="12"/>
  <c r="C26" i="12"/>
  <c r="D41" i="12"/>
  <c r="Z37" i="9"/>
  <c r="U33" i="9"/>
  <c r="Z31" i="9"/>
  <c r="Z33" i="9"/>
  <c r="C22" i="12"/>
  <c r="C23" i="12" s="1"/>
  <c r="C24" i="12" s="1"/>
  <c r="C25" i="12" s="1"/>
  <c r="Z39" i="9"/>
  <c r="U39" i="9"/>
  <c r="Z35" i="9"/>
  <c r="U35" i="9"/>
  <c r="Z41" i="9"/>
  <c r="X27" i="12" l="1"/>
  <c r="V28" i="12"/>
  <c r="F39" i="12"/>
  <c r="G39" i="12" s="1"/>
  <c r="F41" i="12"/>
  <c r="G41" i="12" s="1"/>
  <c r="F33" i="12"/>
  <c r="G33" i="12" s="1"/>
  <c r="F36" i="12"/>
  <c r="G36" i="12" s="1"/>
  <c r="F38" i="12"/>
  <c r="G38" i="12" s="1"/>
  <c r="F35" i="12"/>
  <c r="G35" i="12" s="1"/>
  <c r="F31" i="12"/>
  <c r="F37" i="12"/>
  <c r="G37" i="12" s="1"/>
  <c r="F32" i="12"/>
  <c r="G32" i="12" s="1"/>
  <c r="F34" i="12"/>
  <c r="G34" i="12" s="1"/>
  <c r="F40" i="12"/>
  <c r="G40" i="12" s="1"/>
  <c r="V29" i="12" l="1"/>
  <c r="X28" i="12"/>
  <c r="G31" i="12"/>
  <c r="H31" i="12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X29" i="12" l="1"/>
  <c r="V30" i="12"/>
  <c r="V31" i="12" l="1"/>
  <c r="X30" i="12"/>
  <c r="X31" i="12" l="1"/>
  <c r="V32" i="12"/>
  <c r="X32" i="12" l="1"/>
  <c r="V33" i="12"/>
  <c r="X33" i="12" l="1"/>
  <c r="V34" i="12"/>
  <c r="X34" i="12" l="1"/>
  <c r="V35" i="12"/>
  <c r="V36" i="12" l="1"/>
  <c r="X35" i="12"/>
  <c r="X36" i="12" l="1"/>
  <c r="V37" i="12"/>
  <c r="V38" i="12" l="1"/>
  <c r="X37" i="12"/>
  <c r="X38" i="12" l="1"/>
  <c r="V39" i="12"/>
  <c r="V40" i="12" l="1"/>
  <c r="X39" i="12"/>
  <c r="X40" i="12" l="1"/>
  <c r="V41" i="12"/>
  <c r="V42" i="12" l="1"/>
  <c r="X41" i="12"/>
  <c r="X42" i="12" l="1"/>
  <c r="V43" i="12"/>
  <c r="V44" i="12" l="1"/>
  <c r="X43" i="12"/>
  <c r="X44" i="12" l="1"/>
  <c r="V45" i="12"/>
  <c r="V46" i="12" l="1"/>
  <c r="X45" i="12"/>
  <c r="V47" i="12" l="1"/>
  <c r="X46" i="12"/>
  <c r="X47" i="12" l="1"/>
  <c r="V48" i="12"/>
  <c r="V49" i="12" l="1"/>
  <c r="X48" i="12"/>
  <c r="V50" i="12" l="1"/>
  <c r="X49" i="12"/>
  <c r="X50" i="12" l="1"/>
  <c r="V51" i="12"/>
  <c r="V52" i="12" l="1"/>
  <c r="X51" i="12"/>
  <c r="X52" i="12" l="1"/>
  <c r="V53" i="12"/>
  <c r="V54" i="12" l="1"/>
  <c r="X53" i="12"/>
  <c r="X54" i="12" l="1"/>
  <c r="V55" i="12"/>
  <c r="V56" i="12" l="1"/>
  <c r="X55" i="12"/>
  <c r="X56" i="12" l="1"/>
  <c r="V57" i="12"/>
  <c r="V58" i="12" l="1"/>
  <c r="X57" i="12"/>
  <c r="X58" i="12" l="1"/>
  <c r="V59" i="12"/>
  <c r="X59" i="12" l="1"/>
  <c r="V60" i="12"/>
  <c r="X60" i="12" l="1"/>
  <c r="V61" i="12"/>
  <c r="V62" i="12" l="1"/>
  <c r="X61" i="12"/>
  <c r="X62" i="12" l="1"/>
  <c r="V63" i="12"/>
  <c r="X63" i="12" l="1"/>
  <c r="V64" i="12"/>
  <c r="V65" i="12" l="1"/>
  <c r="X64" i="12"/>
  <c r="V66" i="12" l="1"/>
  <c r="X65" i="12"/>
  <c r="X66" i="12" l="1"/>
  <c r="V67" i="12"/>
  <c r="V68" i="12" l="1"/>
  <c r="X67" i="12"/>
  <c r="V69" i="12" l="1"/>
  <c r="X68" i="12"/>
  <c r="V70" i="12" l="1"/>
  <c r="X69" i="12"/>
  <c r="X70" i="12" l="1"/>
  <c r="V71" i="12"/>
  <c r="V72" i="12" l="1"/>
  <c r="X71" i="12"/>
  <c r="X72" i="12" l="1"/>
  <c r="V73" i="12"/>
  <c r="V74" i="12" l="1"/>
  <c r="X73" i="12"/>
  <c r="X74" i="12" l="1"/>
  <c r="V75" i="12"/>
  <c r="X75" i="12" l="1"/>
  <c r="V76" i="12"/>
  <c r="V77" i="12" l="1"/>
  <c r="X76" i="12"/>
  <c r="V78" i="12" l="1"/>
  <c r="X77" i="12"/>
  <c r="X78" i="12" l="1"/>
  <c r="V79" i="12"/>
  <c r="X79" i="12" l="1"/>
  <c r="V80" i="12"/>
  <c r="X80" i="12" l="1"/>
  <c r="V81" i="12"/>
  <c r="V82" i="12" l="1"/>
  <c r="X81" i="12"/>
  <c r="X82" i="12" l="1"/>
  <c r="V83" i="12"/>
  <c r="V84" i="12" l="1"/>
  <c r="X83" i="12"/>
  <c r="X84" i="12" l="1"/>
  <c r="V85" i="12"/>
  <c r="V86" i="12" l="1"/>
  <c r="X85" i="12"/>
  <c r="X86" i="12" l="1"/>
  <c r="V87" i="12"/>
  <c r="V88" i="12" l="1"/>
  <c r="X87" i="12"/>
  <c r="X88" i="12" l="1"/>
  <c r="V89" i="12"/>
  <c r="V90" i="12" l="1"/>
  <c r="X89" i="12"/>
  <c r="V91" i="12" l="1"/>
  <c r="X90" i="12"/>
  <c r="V92" i="12" l="1"/>
  <c r="X91" i="12"/>
  <c r="V93" i="12" l="1"/>
  <c r="X92" i="12"/>
  <c r="X93" i="12" l="1"/>
  <c r="V94" i="12"/>
  <c r="X94" i="12" l="1"/>
  <c r="V95" i="12"/>
  <c r="V96" i="12" l="1"/>
  <c r="X95" i="12"/>
  <c r="X96" i="12" l="1"/>
  <c r="V97" i="12"/>
  <c r="V98" i="12" l="1"/>
  <c r="X97" i="12"/>
  <c r="X98" i="12" l="1"/>
  <c r="V99" i="12"/>
  <c r="V100" i="12" l="1"/>
  <c r="X99" i="12"/>
  <c r="X100" i="12" l="1"/>
  <c r="V101" i="12"/>
  <c r="X101" i="12" l="1"/>
  <c r="V102" i="12"/>
  <c r="X102" i="12" l="1"/>
  <c r="V103" i="12"/>
  <c r="V104" i="12" l="1"/>
  <c r="X103" i="12"/>
  <c r="X104" i="12" l="1"/>
  <c r="V105" i="12"/>
  <c r="X105" i="12" l="1"/>
  <c r="V106" i="12"/>
  <c r="V107" i="12" l="1"/>
  <c r="X106" i="12"/>
  <c r="V108" i="12" l="1"/>
  <c r="X107" i="12"/>
  <c r="X108" i="12" l="1"/>
  <c r="V109" i="12"/>
  <c r="X109" i="12" l="1"/>
  <c r="V110" i="12"/>
  <c r="X110" i="12" l="1"/>
  <c r="V111" i="12"/>
  <c r="V112" i="12" l="1"/>
  <c r="X111" i="12"/>
  <c r="X112" i="12" l="1"/>
  <c r="V113" i="12"/>
  <c r="V114" i="12" l="1"/>
  <c r="X113" i="12"/>
  <c r="X114" i="12" l="1"/>
  <c r="V115" i="12"/>
  <c r="X115" i="12" l="1"/>
  <c r="V116" i="12"/>
  <c r="V117" i="12" l="1"/>
  <c r="X116" i="12"/>
  <c r="V118" i="12" l="1"/>
  <c r="X117" i="12"/>
  <c r="X118" i="12" l="1"/>
  <c r="V119" i="12"/>
  <c r="X119" i="12" l="1"/>
  <c r="V120" i="12"/>
  <c r="X120" i="12" l="1"/>
  <c r="V121" i="12"/>
  <c r="V122" i="12" l="1"/>
  <c r="X121" i="12"/>
  <c r="X122" i="12" l="1"/>
  <c r="V123" i="12"/>
  <c r="V124" i="12" l="1"/>
  <c r="X123" i="12"/>
  <c r="X124" i="12" l="1"/>
  <c r="V125" i="12"/>
  <c r="V126" i="12" l="1"/>
  <c r="X125" i="12"/>
  <c r="X126" i="12" l="1"/>
  <c r="V127" i="12"/>
  <c r="V128" i="12" l="1"/>
  <c r="X127" i="12"/>
  <c r="V129" i="12" l="1"/>
  <c r="X128" i="12"/>
  <c r="V130" i="12" l="1"/>
  <c r="X129" i="12"/>
  <c r="V131" i="12" l="1"/>
  <c r="X130" i="12"/>
  <c r="V132" i="12" l="1"/>
  <c r="X131" i="12"/>
  <c r="X132" i="12" l="1"/>
  <c r="V133" i="12"/>
  <c r="V134" i="12" l="1"/>
  <c r="X133" i="12"/>
  <c r="X134" i="12" l="1"/>
  <c r="V135" i="12"/>
  <c r="V136" i="12" l="1"/>
  <c r="X135" i="12"/>
  <c r="V137" i="12" l="1"/>
  <c r="X136" i="12"/>
  <c r="X137" i="12" l="1"/>
  <c r="V138" i="12"/>
  <c r="X138" i="12" l="1"/>
  <c r="V139" i="12"/>
  <c r="V140" i="12" l="1"/>
  <c r="X139" i="12"/>
  <c r="V141" i="12" l="1"/>
  <c r="X140" i="12"/>
  <c r="V142" i="12" l="1"/>
  <c r="X141" i="12"/>
  <c r="X142" i="12" l="1"/>
  <c r="V143" i="12"/>
  <c r="X143" i="12" l="1"/>
  <c r="V144" i="12"/>
  <c r="V145" i="12" l="1"/>
  <c r="X144" i="12"/>
  <c r="V146" i="12" l="1"/>
  <c r="X145" i="12"/>
  <c r="V147" i="12" l="1"/>
  <c r="X146" i="12"/>
  <c r="X147" i="12" l="1"/>
  <c r="V148" i="12"/>
  <c r="V149" i="12" l="1"/>
  <c r="X148" i="12"/>
  <c r="V150" i="12" l="1"/>
  <c r="X149" i="12"/>
  <c r="V151" i="12" l="1"/>
  <c r="X150" i="12"/>
  <c r="V152" i="12" l="1"/>
  <c r="X151" i="12"/>
  <c r="V153" i="12" l="1"/>
  <c r="X152" i="12"/>
  <c r="V154" i="12" l="1"/>
  <c r="X153" i="12"/>
  <c r="V155" i="12" l="1"/>
  <c r="X154" i="12"/>
  <c r="V156" i="12" l="1"/>
  <c r="X155" i="12"/>
  <c r="V157" i="12" l="1"/>
  <c r="X156" i="12"/>
  <c r="X157" i="12" l="1"/>
  <c r="V158" i="12"/>
  <c r="V159" i="12" l="1"/>
  <c r="X158" i="12"/>
  <c r="X159" i="12" l="1"/>
  <c r="V160" i="12"/>
  <c r="X160" i="12" l="1"/>
  <c r="V161" i="12"/>
  <c r="V162" i="12" l="1"/>
  <c r="X161" i="12"/>
  <c r="X162" i="12" l="1"/>
  <c r="V163" i="12"/>
  <c r="V164" i="12" l="1"/>
  <c r="X163" i="12"/>
  <c r="V165" i="12" l="1"/>
  <c r="X164" i="12"/>
  <c r="V166" i="12" l="1"/>
  <c r="X165" i="12"/>
  <c r="V167" i="12" l="1"/>
  <c r="X166" i="12"/>
  <c r="V168" i="12" l="1"/>
  <c r="X167" i="12"/>
  <c r="V169" i="12" l="1"/>
  <c r="X168" i="12"/>
  <c r="V170" i="12" l="1"/>
  <c r="X169" i="12"/>
  <c r="V171" i="12" l="1"/>
  <c r="X170" i="12"/>
  <c r="V172" i="12" l="1"/>
  <c r="X171" i="12"/>
  <c r="V173" i="12" l="1"/>
  <c r="X172" i="12"/>
  <c r="V174" i="12" l="1"/>
  <c r="X173" i="12"/>
  <c r="X174" i="12" l="1"/>
  <c r="V175" i="12"/>
  <c r="V176" i="12" l="1"/>
  <c r="X175" i="12"/>
  <c r="V177" i="12" l="1"/>
  <c r="X176" i="12"/>
  <c r="V178" i="12" l="1"/>
  <c r="X177" i="12"/>
  <c r="V179" i="12" l="1"/>
  <c r="X178" i="12"/>
  <c r="V180" i="12" l="1"/>
  <c r="X179" i="12"/>
  <c r="V181" i="12" l="1"/>
  <c r="X180" i="12"/>
  <c r="V182" i="12" l="1"/>
  <c r="X181" i="12"/>
  <c r="V183" i="12" l="1"/>
  <c r="X182" i="12"/>
  <c r="V184" i="12" l="1"/>
  <c r="X183" i="12"/>
  <c r="V185" i="12" l="1"/>
  <c r="X184" i="12"/>
  <c r="V186" i="12" l="1"/>
  <c r="X185" i="12"/>
  <c r="X186" i="12" l="1"/>
  <c r="V187" i="12"/>
  <c r="X187" i="12" l="1"/>
  <c r="V188" i="12"/>
  <c r="X188" i="12" l="1"/>
  <c r="V189" i="12"/>
  <c r="V190" i="12" l="1"/>
  <c r="X189" i="12"/>
  <c r="X190" i="12" l="1"/>
  <c r="V191" i="12"/>
  <c r="V192" i="12" l="1"/>
  <c r="X191" i="12"/>
  <c r="V193" i="12" l="1"/>
  <c r="X192" i="12"/>
  <c r="X193" i="12" l="1"/>
  <c r="V194" i="12"/>
  <c r="V195" i="12" l="1"/>
  <c r="X194" i="12"/>
  <c r="X195" i="12" l="1"/>
  <c r="V196" i="12"/>
  <c r="V197" i="12" l="1"/>
  <c r="X196" i="12"/>
  <c r="V198" i="12" l="1"/>
  <c r="X197" i="12"/>
  <c r="V199" i="12" l="1"/>
  <c r="X198" i="12"/>
  <c r="X199" i="12" l="1"/>
  <c r="V200" i="12"/>
  <c r="V201" i="12" l="1"/>
  <c r="X200" i="12"/>
  <c r="V202" i="12" l="1"/>
  <c r="X201" i="12"/>
  <c r="V203" i="12" l="1"/>
  <c r="X202" i="12"/>
  <c r="V204" i="12" l="1"/>
  <c r="X203" i="12"/>
  <c r="X204" i="12" l="1"/>
  <c r="V205" i="12"/>
  <c r="V206" i="12" l="1"/>
  <c r="X205" i="12"/>
  <c r="V207" i="12" l="1"/>
  <c r="X206" i="12"/>
  <c r="X207" i="12" l="1"/>
  <c r="V208" i="12"/>
  <c r="V209" i="12" l="1"/>
  <c r="X208" i="12"/>
  <c r="V210" i="12" l="1"/>
  <c r="X209" i="12"/>
  <c r="V211" i="12" l="1"/>
  <c r="X210" i="12"/>
  <c r="V212" i="12" l="1"/>
  <c r="X211" i="12"/>
  <c r="V213" i="12" l="1"/>
  <c r="X212" i="12"/>
  <c r="V214" i="12" l="1"/>
  <c r="X213" i="12"/>
  <c r="V215" i="12" l="1"/>
  <c r="X214" i="12"/>
  <c r="V216" i="12" l="1"/>
  <c r="X215" i="12"/>
  <c r="X216" i="12" l="1"/>
  <c r="V217" i="12"/>
  <c r="V218" i="12" l="1"/>
  <c r="X217" i="12"/>
  <c r="V219" i="12" l="1"/>
  <c r="X218" i="12"/>
  <c r="V220" i="12" l="1"/>
  <c r="X219" i="12"/>
  <c r="V221" i="12" l="1"/>
  <c r="X220" i="12"/>
  <c r="V222" i="12" l="1"/>
  <c r="X221" i="12"/>
  <c r="V223" i="12" l="1"/>
  <c r="X222" i="12"/>
  <c r="V224" i="12" l="1"/>
  <c r="X223" i="12"/>
  <c r="X224" i="12" l="1"/>
  <c r="V225" i="12"/>
  <c r="V226" i="12" l="1"/>
  <c r="X225" i="12"/>
  <c r="V227" i="12" l="1"/>
  <c r="X226" i="12"/>
  <c r="V228" i="12" l="1"/>
  <c r="X227" i="12"/>
  <c r="V229" i="12" l="1"/>
  <c r="X228" i="12"/>
  <c r="V230" i="12" l="1"/>
  <c r="X229" i="12"/>
  <c r="V231" i="12" l="1"/>
  <c r="X230" i="12"/>
  <c r="X231" i="12" l="1"/>
  <c r="V232" i="12"/>
  <c r="V233" i="12" l="1"/>
  <c r="X232" i="12"/>
  <c r="V234" i="12" l="1"/>
  <c r="X233" i="12"/>
  <c r="X234" i="12" l="1"/>
  <c r="V235" i="12"/>
  <c r="X235" i="12" l="1"/>
  <c r="V236" i="12"/>
  <c r="V237" i="12" l="1"/>
  <c r="X236" i="12"/>
  <c r="V238" i="12" l="1"/>
  <c r="X237" i="12"/>
  <c r="X238" i="12" l="1"/>
  <c r="V239" i="12"/>
  <c r="X239" i="12" l="1"/>
  <c r="V240" i="12"/>
  <c r="V241" i="12" l="1"/>
  <c r="X240" i="12"/>
  <c r="V242" i="12" l="1"/>
  <c r="X241" i="12"/>
  <c r="X242" i="12" l="1"/>
  <c r="V243" i="12"/>
  <c r="X243" i="12" l="1"/>
  <c r="V244" i="12"/>
  <c r="V245" i="12" l="1"/>
  <c r="X244" i="12"/>
  <c r="V246" i="12" l="1"/>
  <c r="X245" i="12"/>
  <c r="V247" i="12" l="1"/>
  <c r="X246" i="12"/>
  <c r="X247" i="12" l="1"/>
  <c r="V248" i="12"/>
  <c r="V249" i="12" l="1"/>
  <c r="X248" i="12"/>
  <c r="V250" i="12" l="1"/>
  <c r="X249" i="12"/>
  <c r="V251" i="12" l="1"/>
  <c r="X250" i="12"/>
  <c r="V252" i="12" l="1"/>
  <c r="X251" i="12"/>
  <c r="X252" i="12" l="1"/>
  <c r="V253" i="12"/>
  <c r="X253" i="12" l="1"/>
  <c r="V254" i="12"/>
  <c r="V255" i="12" l="1"/>
  <c r="X254" i="12"/>
  <c r="V256" i="12" l="1"/>
  <c r="X255" i="12"/>
  <c r="V257" i="12" l="1"/>
  <c r="X256" i="12"/>
  <c r="X257" i="12" l="1"/>
  <c r="V258" i="12"/>
  <c r="V259" i="12" l="1"/>
  <c r="X258" i="12"/>
  <c r="V260" i="12" l="1"/>
  <c r="X259" i="12"/>
  <c r="X260" i="12" l="1"/>
  <c r="V261" i="12"/>
  <c r="V262" i="12" l="1"/>
  <c r="X261" i="12"/>
  <c r="V263" i="12" l="1"/>
  <c r="X262" i="12"/>
  <c r="V264" i="12" l="1"/>
  <c r="X263" i="12"/>
  <c r="V265" i="12" l="1"/>
  <c r="X264" i="12"/>
  <c r="V266" i="12" l="1"/>
  <c r="X265" i="12"/>
  <c r="X266" i="12" l="1"/>
  <c r="V267" i="12"/>
  <c r="X267" i="12" l="1"/>
  <c r="V268" i="12"/>
  <c r="X268" i="12" l="1"/>
  <c r="V269" i="12"/>
  <c r="V270" i="12" l="1"/>
  <c r="X269" i="12"/>
  <c r="X270" i="12" l="1"/>
  <c r="V271" i="12"/>
  <c r="V272" i="12" l="1"/>
  <c r="X271" i="12"/>
  <c r="V273" i="12" l="1"/>
  <c r="X272" i="12"/>
  <c r="V274" i="12" l="1"/>
  <c r="X273" i="12"/>
  <c r="X274" i="12" l="1"/>
  <c r="V275" i="12"/>
  <c r="V276" i="12" l="1"/>
  <c r="X275" i="12"/>
  <c r="V277" i="12" l="1"/>
  <c r="X276" i="12"/>
  <c r="V278" i="12" l="1"/>
  <c r="X277" i="12"/>
  <c r="V279" i="12" l="1"/>
  <c r="X278" i="12"/>
  <c r="V280" i="12" l="1"/>
  <c r="X279" i="12"/>
  <c r="X280" i="12" l="1"/>
  <c r="V281" i="12"/>
  <c r="V282" i="12" l="1"/>
  <c r="X281" i="12"/>
  <c r="V283" i="12" l="1"/>
  <c r="X282" i="12"/>
  <c r="V284" i="12" l="1"/>
  <c r="X283" i="12"/>
  <c r="V285" i="12" l="1"/>
  <c r="X284" i="12"/>
  <c r="X285" i="12" l="1"/>
  <c r="V286" i="12"/>
  <c r="X286" i="12" l="1"/>
  <c r="V287" i="12"/>
  <c r="V288" i="12" l="1"/>
  <c r="X287" i="12"/>
  <c r="X288" i="12" l="1"/>
  <c r="V289" i="12"/>
  <c r="V290" i="12" l="1"/>
  <c r="X289" i="12"/>
  <c r="V291" i="12" l="1"/>
  <c r="X290" i="12"/>
  <c r="V292" i="12" l="1"/>
  <c r="X291" i="12"/>
  <c r="V293" i="12" l="1"/>
  <c r="X292" i="12"/>
  <c r="V294" i="12" l="1"/>
  <c r="X293" i="12"/>
  <c r="V295" i="12" l="1"/>
  <c r="X294" i="12"/>
  <c r="X295" i="12" l="1"/>
  <c r="V296" i="12"/>
  <c r="V297" i="12" l="1"/>
  <c r="X296" i="12"/>
  <c r="V298" i="12" l="1"/>
  <c r="X297" i="12"/>
  <c r="V299" i="12" l="1"/>
  <c r="X298" i="12"/>
  <c r="V300" i="12" l="1"/>
  <c r="X299" i="12"/>
  <c r="X300" i="12" l="1"/>
  <c r="V301" i="12"/>
  <c r="X301" i="12" l="1"/>
  <c r="V302" i="12"/>
  <c r="X302" i="12" l="1"/>
  <c r="V303" i="12"/>
  <c r="V304" i="12" l="1"/>
  <c r="X303" i="12"/>
  <c r="V305" i="12" l="1"/>
  <c r="X304" i="12"/>
  <c r="V306" i="12" l="1"/>
  <c r="X305" i="12"/>
  <c r="X306" i="12" l="1"/>
  <c r="V307" i="12"/>
  <c r="V308" i="12" l="1"/>
  <c r="X307" i="12"/>
  <c r="V309" i="12" l="1"/>
  <c r="X308" i="12"/>
  <c r="V310" i="12" l="1"/>
  <c r="X309" i="12"/>
  <c r="V311" i="12" l="1"/>
  <c r="X310" i="12"/>
  <c r="X311" i="12" l="1"/>
  <c r="V312" i="12"/>
  <c r="V313" i="12" l="1"/>
  <c r="X312" i="12"/>
  <c r="V314" i="12" l="1"/>
  <c r="X313" i="12"/>
  <c r="X314" i="12" l="1"/>
  <c r="V315" i="12"/>
  <c r="X315" i="12" l="1"/>
</calcChain>
</file>

<file path=xl/sharedStrings.xml><?xml version="1.0" encoding="utf-8"?>
<sst xmlns="http://schemas.openxmlformats.org/spreadsheetml/2006/main" count="5807" uniqueCount="131">
  <si>
    <t>Receitas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</si>
  <si>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</si>
  <si>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</si>
  <si>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</si>
  <si>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</si>
  <si>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</si>
  <si>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</si>
  <si>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</si>
  <si>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</si>
  <si>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</si>
  <si>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</si>
  <si>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</si>
  <si>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</si>
  <si>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</si>
  <si>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</si>
  <si>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</si>
  <si>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</si>
  <si>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</si>
  <si>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</si>
  <si>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</si>
  <si>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</si>
  <si>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</si>
  <si>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</si>
  <si>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</si>
  <si>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Extras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</si>
  <si>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</si>
  <si>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</si>
  <si>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</si>
  <si>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</si>
  <si>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</si>
  <si>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</si>
  <si>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</si>
  <si>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</si>
  <si>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Mês</t>
  </si>
  <si>
    <t>Previdência privada</t>
  </si>
  <si>
    <t>Uniforme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</si>
  <si>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</si>
  <si>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</si>
  <si>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</si>
  <si>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</si>
  <si>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</si>
  <si>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</si>
  <si>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</si>
  <si>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</si>
  <si>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</si>
  <si>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</si>
  <si>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</si>
  <si>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</si>
  <si>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</si>
  <si>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</si>
  <si>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</si>
  <si>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</si>
  <si>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</si>
  <si>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</si>
  <si>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</si>
  <si>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</si>
  <si>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</si>
  <si>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</si>
  <si>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Categoria</t>
  </si>
  <si>
    <t>Outros</t>
  </si>
  <si>
    <t>13º salário</t>
  </si>
  <si>
    <t>Férias</t>
  </si>
  <si>
    <t>Renda fixa</t>
  </si>
  <si>
    <t>Seguro saúde</t>
  </si>
  <si>
    <t>Plano de saúde</t>
  </si>
  <si>
    <t>Seguro de vida</t>
  </si>
  <si>
    <t>Cuidados pessoais</t>
  </si>
  <si>
    <t>Cabeleireiro</t>
  </si>
  <si>
    <t>Cinema/teatro</t>
  </si>
  <si>
    <t>Restaurantes/bares</t>
  </si>
  <si>
    <t>Material escolar</t>
  </si>
  <si>
    <t>Locadora DVD</t>
  </si>
  <si>
    <t>Adicionais</t>
  </si>
  <si>
    <t>Tipo</t>
  </si>
  <si>
    <t>Grupo</t>
  </si>
  <si>
    <t>Despesas Fixas</t>
  </si>
  <si>
    <t>Despesas Variáveis</t>
  </si>
  <si>
    <t>Festas</t>
  </si>
  <si>
    <t>Indicador</t>
  </si>
  <si>
    <t>Realizado</t>
  </si>
  <si>
    <t>Tipo Macro</t>
  </si>
  <si>
    <t>Despesas</t>
  </si>
  <si>
    <t>Dados</t>
  </si>
  <si>
    <t>Gráfico</t>
  </si>
  <si>
    <t>Lucro Líquido</t>
  </si>
  <si>
    <t>Investido</t>
  </si>
  <si>
    <t>% Acum</t>
  </si>
  <si>
    <t>Concatenado</t>
  </si>
  <si>
    <t>Contador</t>
  </si>
  <si>
    <t>Valores</t>
  </si>
  <si>
    <t>Rótulo</t>
  </si>
  <si>
    <t>Indicadores</t>
  </si>
  <si>
    <t>Mês Anterior</t>
  </si>
  <si>
    <t>Tendência</t>
  </si>
  <si>
    <t>Atualização:</t>
  </si>
  <si>
    <t>ACOMPANHAMENTO - FINANÇAS PESSOAIS</t>
  </si>
  <si>
    <t>Taxa</t>
  </si>
  <si>
    <t>VISÃO ANUAL</t>
  </si>
  <si>
    <t>VISÃO MENSAL</t>
  </si>
  <si>
    <t>Mês de Referência</t>
  </si>
  <si>
    <t>Despesas Extras/Receita (%)</t>
  </si>
  <si>
    <t>Depesas Variáveis/Receita (%)</t>
  </si>
  <si>
    <t>Despesas Fixas/Receita (%)</t>
  </si>
  <si>
    <t>Despesas/Receita (%)</t>
  </si>
  <si>
    <t>Manutenção</t>
  </si>
  <si>
    <t>Evolução Anual</t>
  </si>
  <si>
    <t>Base</t>
  </si>
  <si>
    <t>Estratificação Financeira</t>
  </si>
  <si>
    <t>Pareto - Faturamento por cliente</t>
  </si>
  <si>
    <t>Cont</t>
  </si>
  <si>
    <t>Faturamento</t>
  </si>
  <si>
    <t>Cliente</t>
  </si>
  <si>
    <t>Ord.</t>
  </si>
  <si>
    <t>Cliente Ord.</t>
  </si>
  <si>
    <t>Informações por Categoria</t>
  </si>
  <si>
    <t>Informações do Gráfico por categoria</t>
  </si>
  <si>
    <t>Número</t>
  </si>
  <si>
    <t>Acumulado</t>
  </si>
  <si>
    <t>Meta</t>
  </si>
  <si>
    <t>Meta:</t>
  </si>
  <si>
    <t>em</t>
  </si>
  <si>
    <t>Lucro Líquido (R$)</t>
  </si>
  <si>
    <t>Investimento/Receita (%)</t>
  </si>
  <si>
    <t>Tendência (6 meses)</t>
  </si>
  <si>
    <t>Locadora</t>
  </si>
  <si>
    <t>Despesas Adicionais/Receita (%)</t>
  </si>
  <si>
    <t>Poupança</t>
  </si>
  <si>
    <t>Ajuste</t>
  </si>
  <si>
    <t>Minigráficos</t>
  </si>
  <si>
    <t>Inicial</t>
  </si>
  <si>
    <t>Projeção de riqueza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</si>
</sst>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 &quot;* #,##0.00_);_(&quot;R$ &quot;* \(#,##0.00\);_(&quot;R$ &quot;* &quot;-&quot;??_);_(@_)"/>
    <numFmt numFmtId="165" formatCode="0.0%"/>
    <numFmt numFmtId="166" formatCode="0.0"/>
    <numFmt numFmtId="167" formatCode="&quot;R$ &quot;#,##0"/>
  </numFmts>
  <fonts count="2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i/>
      <u val="singleAccounting"/>
      <sz val="12"/>
      <color theme="1" tint="0.249977111117893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0"/>
      <color theme="9" tint="-0.499984740745262"/>
      <name val="Arial"/>
      <family val="2"/>
    </font>
    <font>
      <b/>
      <i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16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/>
    <xf numFmtId="0" fontId="0" fillId="3" borderId="0" xfId="0" applyFill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" fontId="0" fillId="0" borderId="0" xfId="0" applyNumberFormat="1" applyFill="1"/>
    <xf numFmtId="17" fontId="0" fillId="0" borderId="0" xfId="0" applyNumberForma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left"/>
    </xf>
    <xf numFmtId="17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166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  <xf numFmtId="164" fontId="1" fillId="3" borderId="0" xfId="1" applyFont="1" applyFill="1" applyAlignment="1">
      <alignment horizontal="center"/>
    </xf>
    <xf numFmtId="17" fontId="16" fillId="0" borderId="0" xfId="1" applyNumberFormat="1" applyFont="1" applyFill="1" applyAlignment="1">
      <alignment horizontal="center"/>
    </xf>
    <xf numFmtId="164" fontId="16" fillId="0" borderId="0" xfId="1" applyFont="1" applyFill="1" applyAlignment="1">
      <alignment horizontal="center"/>
    </xf>
    <xf numFmtId="165" fontId="12" fillId="0" borderId="0" xfId="2" applyNumberFormat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14" fontId="18" fillId="3" borderId="0" xfId="0" applyNumberFormat="1" applyFont="1" applyFill="1" applyBorder="1" applyAlignment="1">
      <alignment horizontal="center" vertical="center"/>
    </xf>
    <xf numFmtId="0" fontId="1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7" fontId="15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16" fillId="0" borderId="0" xfId="1" applyFont="1" applyFill="1" applyAlignment="1">
      <alignment horizontal="center" vertical="center"/>
    </xf>
    <xf numFmtId="164" fontId="5" fillId="0" borderId="0" xfId="1" applyFont="1" applyFill="1" applyAlignment="1">
      <alignment horizontal="center"/>
    </xf>
    <xf numFmtId="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 vertical="center"/>
    </xf>
    <xf numFmtId="167" fontId="12" fillId="0" borderId="2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 b="1" i="0" baseline="0"/>
              <a:t>Evolução Financeira - 2014 (R$)</a:t>
            </a:r>
            <a:endParaRPr lang="pt-BR" sz="1200"/>
          </a:p>
        </c:rich>
      </c:tx>
      <c:layout>
        <c:manualLayout>
          <c:xMode val="edge"/>
          <c:yMode val="edge"/>
          <c:x val="0.13088131618402471"/>
          <c:y val="1.59408314701403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RESUMO!$G$4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RESUMO!$B$5:$B$16</c:f>
              <c:numCache>
                <c:formatCode>mmm\-yy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RESUMO!$G$5:$G$16</c:f>
              <c:numCache>
                <c:formatCode>#,##0</c:formatCode>
                <c:ptCount val="12"/>
                <c:pt idx="0">
                  <c:v>5697.65</c:v>
                </c:pt>
                <c:pt idx="1">
                  <c:v>5276.65</c:v>
                </c:pt>
                <c:pt idx="2">
                  <c:v>4813.6499999999996</c:v>
                </c:pt>
                <c:pt idx="3">
                  <c:v>4966.6499999999996</c:v>
                </c:pt>
                <c:pt idx="4">
                  <c:v>5162.6499999999996</c:v>
                </c:pt>
                <c:pt idx="5">
                  <c:v>5475.65</c:v>
                </c:pt>
                <c:pt idx="6">
                  <c:v>5694.75</c:v>
                </c:pt>
                <c:pt idx="7">
                  <c:v>4435.75</c:v>
                </c:pt>
                <c:pt idx="8">
                  <c:v>4913.75</c:v>
                </c:pt>
                <c:pt idx="9">
                  <c:v>5895.75</c:v>
                </c:pt>
                <c:pt idx="10">
                  <c:v>6884.75</c:v>
                </c:pt>
                <c:pt idx="11">
                  <c:v>4974.75</c:v>
                </c:pt>
              </c:numCache>
            </c:numRef>
          </c:val>
        </c:ser>
        <c:ser>
          <c:idx val="2"/>
          <c:order val="2"/>
          <c:tx>
            <c:strRef>
              <c:f>RESUMO!$H$4</c:f>
              <c:strCache>
                <c:ptCount val="1"/>
                <c:pt idx="0">
                  <c:v>Investimentos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numRef>
              <c:f>RESUMO!$B$5:$B$16</c:f>
              <c:numCache>
                <c:formatCode>mmm\-yy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RESUMO!$H$5:$H$16</c:f>
              <c:numCache>
                <c:formatCode>#,##0</c:formatCode>
                <c:ptCount val="12"/>
                <c:pt idx="0">
                  <c:v>2668.0210000000002</c:v>
                </c:pt>
                <c:pt idx="1">
                  <c:v>2314.8475000000003</c:v>
                </c:pt>
                <c:pt idx="2">
                  <c:v>3058.8960000000002</c:v>
                </c:pt>
                <c:pt idx="3">
                  <c:v>3003.3475000000003</c:v>
                </c:pt>
                <c:pt idx="4">
                  <c:v>2723.8560000000002</c:v>
                </c:pt>
                <c:pt idx="5">
                  <c:v>2246.6715000000004</c:v>
                </c:pt>
                <c:pt idx="6">
                  <c:v>9769.8824999999997</c:v>
                </c:pt>
                <c:pt idx="7">
                  <c:v>3350.395</c:v>
                </c:pt>
                <c:pt idx="8">
                  <c:v>3636.7625000000003</c:v>
                </c:pt>
                <c:pt idx="9">
                  <c:v>3318.6124999999997</c:v>
                </c:pt>
                <c:pt idx="10">
                  <c:v>4654.8775000000005</c:v>
                </c:pt>
                <c:pt idx="11">
                  <c:v>11722.724999999999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63360"/>
        <c:axId val="113265280"/>
      </c:barChart>
      <c:lineChart>
        <c:grouping val="standard"/>
        <c:varyColors val="0"/>
        <c:ser>
          <c:idx val="0"/>
          <c:order val="0"/>
          <c:tx>
            <c:strRef>
              <c:f>RESUMO!$F$4</c:f>
              <c:strCache>
                <c:ptCount val="1"/>
                <c:pt idx="0">
                  <c:v>Receitas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</c:spPr>
          </c:marker>
          <c:cat>
            <c:numRef>
              <c:f>RESUMO!$B$5:$B$16</c:f>
              <c:numCache>
                <c:formatCode>mmm\-yy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RESUMO!$F$5:$F$16</c:f>
              <c:numCache>
                <c:formatCode>#,##0</c:formatCode>
                <c:ptCount val="12"/>
                <c:pt idx="0">
                  <c:v>8800</c:v>
                </c:pt>
                <c:pt idx="1">
                  <c:v>8000</c:v>
                </c:pt>
                <c:pt idx="2">
                  <c:v>8000</c:v>
                </c:pt>
                <c:pt idx="3">
                  <c:v>8500</c:v>
                </c:pt>
                <c:pt idx="4">
                  <c:v>8000</c:v>
                </c:pt>
                <c:pt idx="5">
                  <c:v>8000</c:v>
                </c:pt>
                <c:pt idx="6">
                  <c:v>16200</c:v>
                </c:pt>
                <c:pt idx="7">
                  <c:v>8000</c:v>
                </c:pt>
                <c:pt idx="8">
                  <c:v>9000</c:v>
                </c:pt>
                <c:pt idx="9">
                  <c:v>9800</c:v>
                </c:pt>
                <c:pt idx="10">
                  <c:v>12000</c:v>
                </c:pt>
                <c:pt idx="11">
                  <c:v>18000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3360"/>
        <c:axId val="113265280"/>
      </c:lineChart>
      <c:dateAx>
        <c:axId val="113263360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crossAx val="113265280"/>
        <c:crosses val="autoZero"/>
        <c:auto val="1"/>
        <c:lblOffset val="100"/>
        <c:baseTimeUnit val="months"/>
      </c:dateAx>
      <c:valAx>
        <c:axId val="113265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113263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Detalhamento das Despesas</a:t>
            </a:r>
            <a:r>
              <a:rPr lang="pt-BR" sz="1200" baseline="0"/>
              <a:t> por Grupo (R$;%)</a:t>
            </a:r>
            <a:endParaRPr lang="pt-BR" sz="1200"/>
          </a:p>
        </c:rich>
      </c:tx>
      <c:layout>
        <c:manualLayout>
          <c:xMode val="edge"/>
          <c:yMode val="edge"/>
          <c:x val="0.26279378154653721"/>
          <c:y val="0"/>
        </c:manualLayout>
      </c:layout>
      <c:overlay val="0"/>
    </c:title>
    <c:autoTitleDeleted val="0"/>
    <c:view3D>
      <c:rotX val="30"/>
      <c:rotY val="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410032648866382"/>
          <c:y val="0.1423939263158614"/>
          <c:w val="0.58533636377792397"/>
          <c:h val="0.84886429014434561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B w="0" h="0"/>
            </a:sp3d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scene3d>
                <a:camera prst="orthographicFront"/>
                <a:lightRig rig="threePt" dir="t"/>
              </a:scene3d>
              <a:sp3d>
                <a:bevelB w="0" h="0"/>
              </a:sp3d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scene3d>
                <a:camera prst="orthographicFront"/>
                <a:lightRig rig="threePt" dir="t"/>
              </a:scene3d>
              <a:sp3d>
                <a:bevelB w="0" h="0"/>
              </a:sp3d>
            </c:spPr>
          </c:dPt>
          <c:dPt>
            <c:idx val="2"/>
            <c:bubble3D val="0"/>
            <c:spPr>
              <a:solidFill>
                <a:schemeClr val="accent6"/>
              </a:solidFill>
              <a:scene3d>
                <a:camera prst="orthographicFront"/>
                <a:lightRig rig="threePt" dir="t"/>
              </a:scene3d>
              <a:sp3d>
                <a:bevelB w="0" h="0"/>
              </a:sp3d>
            </c:spPr>
          </c:dPt>
          <c:dLbls>
            <c:numFmt formatCode="0.0%" sourceLinked="0"/>
            <c:txPr>
              <a:bodyPr/>
              <a:lstStyle/>
              <a:p>
                <a:pPr>
                  <a:defRPr sz="1100" b="1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[0]!Rótulos_Gráfico_Categorias</c:f>
              <c:strCache>
                <c:ptCount val="3"/>
                <c:pt idx="0">
                  <c:v>Feira</c:v>
                </c:pt>
                <c:pt idx="1">
                  <c:v>Padaria</c:v>
                </c:pt>
                <c:pt idx="2">
                  <c:v>Supermercado</c:v>
                </c:pt>
              </c:strCache>
            </c:strRef>
          </c:cat>
          <c:val>
            <c:numRef>
              <c:f>[0]!Dados_Gráfico_Categorias</c:f>
              <c:numCache>
                <c:formatCode>General</c:formatCode>
                <c:ptCount val="3"/>
                <c:pt idx="0">
                  <c:v>38</c:v>
                </c:pt>
                <c:pt idx="1">
                  <c:v>46</c:v>
                </c:pt>
                <c:pt idx="2">
                  <c:v>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1.2181869573995559E-2"/>
          <c:y val="0.12328847073029615"/>
          <c:w val="0.19797052291540482"/>
          <c:h val="0.8767115292697043"/>
        </c:manualLayout>
      </c:layout>
      <c:overlay val="0"/>
      <c:txPr>
        <a:bodyPr/>
        <a:lstStyle/>
        <a:p>
          <a:pPr rtl="0">
            <a:defRPr sz="1100"/>
          </a:pPr>
          <a:endParaRPr lang="pt-B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Principais Despesas</a:t>
            </a:r>
            <a:r>
              <a:rPr lang="pt-BR" sz="1200" baseline="0"/>
              <a:t> por Categoria (R$)</a:t>
            </a:r>
            <a:endParaRPr lang="pt-BR" sz="1200"/>
          </a:p>
        </c:rich>
      </c:tx>
      <c:layout>
        <c:manualLayout>
          <c:xMode val="edge"/>
          <c:yMode val="edge"/>
          <c:x val="0.288043010752688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230737246953104E-2"/>
          <c:y val="7.0830351077251552E-2"/>
          <c:w val="0.86083885553909811"/>
          <c:h val="0.57322196881469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RESUMO!$F$30</c:f>
              <c:strCache>
                <c:ptCount val="1"/>
                <c:pt idx="0">
                  <c:v>Ord.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txPr>
              <a:bodyPr rot="5400000" vert="horz"/>
              <a:lstStyle/>
              <a:p>
                <a:pPr>
                  <a:defRPr/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RESUMO!$G$31:$G$41</c:f>
              <c:strCache>
                <c:ptCount val="11"/>
                <c:pt idx="0">
                  <c:v>Habitação</c:v>
                </c:pt>
                <c:pt idx="1">
                  <c:v>Impostos</c:v>
                </c:pt>
                <c:pt idx="2">
                  <c:v>Transporte</c:v>
                </c:pt>
                <c:pt idx="3">
                  <c:v>Vestuário</c:v>
                </c:pt>
                <c:pt idx="4">
                  <c:v>Alimentação</c:v>
                </c:pt>
                <c:pt idx="5">
                  <c:v>Lazer</c:v>
                </c:pt>
                <c:pt idx="6">
                  <c:v>Cuidados pessoais</c:v>
                </c:pt>
                <c:pt idx="7">
                  <c:v>Saúde</c:v>
                </c:pt>
                <c:pt idx="8">
                  <c:v>Outros</c:v>
                </c:pt>
                <c:pt idx="9">
                  <c:v>Manutenção</c:v>
                </c:pt>
                <c:pt idx="10">
                  <c:v>Educação</c:v>
                </c:pt>
              </c:strCache>
            </c:strRef>
          </c:cat>
          <c:val>
            <c:numRef>
              <c:f>RESUMO!$F$31:$F$41</c:f>
              <c:numCache>
                <c:formatCode>#,##0</c:formatCode>
                <c:ptCount val="11"/>
                <c:pt idx="0">
                  <c:v>2289.00000000001</c:v>
                </c:pt>
                <c:pt idx="1">
                  <c:v>1200</c:v>
                </c:pt>
                <c:pt idx="2">
                  <c:v>620.65</c:v>
                </c:pt>
                <c:pt idx="3">
                  <c:v>480</c:v>
                </c:pt>
                <c:pt idx="4">
                  <c:v>437</c:v>
                </c:pt>
                <c:pt idx="5">
                  <c:v>301</c:v>
                </c:pt>
                <c:pt idx="6">
                  <c:v>265</c:v>
                </c:pt>
                <c:pt idx="7">
                  <c:v>105</c:v>
                </c:pt>
                <c:pt idx="8">
                  <c:v>1.9999999999999999E-11</c:v>
                </c:pt>
                <c:pt idx="9">
                  <c:v>9.9999999999999994E-12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10371968"/>
        <c:axId val="110373504"/>
      </c:barChart>
      <c:lineChart>
        <c:grouping val="standard"/>
        <c:varyColors val="0"/>
        <c:ser>
          <c:idx val="1"/>
          <c:order val="1"/>
          <c:tx>
            <c:strRef>
              <c:f>RESUMO!$H$30</c:f>
              <c:strCache>
                <c:ptCount val="1"/>
                <c:pt idx="0">
                  <c:v>% Acum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RESUMO!$G$31:$G$41</c:f>
              <c:strCache>
                <c:ptCount val="11"/>
                <c:pt idx="0">
                  <c:v>Habitação</c:v>
                </c:pt>
                <c:pt idx="1">
                  <c:v>Impostos</c:v>
                </c:pt>
                <c:pt idx="2">
                  <c:v>Transporte</c:v>
                </c:pt>
                <c:pt idx="3">
                  <c:v>Vestuário</c:v>
                </c:pt>
                <c:pt idx="4">
                  <c:v>Alimentação</c:v>
                </c:pt>
                <c:pt idx="5">
                  <c:v>Lazer</c:v>
                </c:pt>
                <c:pt idx="6">
                  <c:v>Cuidados pessoais</c:v>
                </c:pt>
                <c:pt idx="7">
                  <c:v>Saúde</c:v>
                </c:pt>
                <c:pt idx="8">
                  <c:v>Outros</c:v>
                </c:pt>
                <c:pt idx="9">
                  <c:v>Manutenção</c:v>
                </c:pt>
                <c:pt idx="10">
                  <c:v>Educação</c:v>
                </c:pt>
              </c:strCache>
            </c:strRef>
          </c:cat>
          <c:val>
            <c:numRef>
              <c:f>RESUMO!$H$31:$H$41</c:f>
              <c:numCache>
                <c:formatCode>0.0%</c:formatCode>
                <c:ptCount val="11"/>
                <c:pt idx="0">
                  <c:v>0.4017445789053371</c:v>
                </c:pt>
                <c:pt idx="1">
                  <c:v>0.61235772643106989</c:v>
                </c:pt>
                <c:pt idx="2">
                  <c:v>0.72128860144094165</c:v>
                </c:pt>
                <c:pt idx="3">
                  <c:v>0.80553386045123476</c:v>
                </c:pt>
                <c:pt idx="4">
                  <c:v>0.88223214834185582</c:v>
                </c:pt>
                <c:pt idx="5">
                  <c:v>0.93506094617956048</c:v>
                </c:pt>
                <c:pt idx="6">
                  <c:v>0.98157134959149317</c:v>
                </c:pt>
                <c:pt idx="7">
                  <c:v>0.99999999999999478</c:v>
                </c:pt>
                <c:pt idx="8">
                  <c:v>0.99999999999999833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87584"/>
        <c:axId val="110389120"/>
      </c:lineChart>
      <c:catAx>
        <c:axId val="1103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 sz="1000"/>
            </a:pPr>
            <a:endParaRPr lang="pt-BR"/>
          </a:p>
        </c:txPr>
        <c:crossAx val="110373504"/>
        <c:crosses val="autoZero"/>
        <c:auto val="1"/>
        <c:lblAlgn val="ctr"/>
        <c:lblOffset val="100"/>
        <c:noMultiLvlLbl val="0"/>
      </c:catAx>
      <c:valAx>
        <c:axId val="110373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crossAx val="110371968"/>
        <c:crosses val="autoZero"/>
        <c:crossBetween val="between"/>
      </c:valAx>
      <c:catAx>
        <c:axId val="1103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389120"/>
        <c:crosses val="autoZero"/>
        <c:auto val="1"/>
        <c:lblAlgn val="ctr"/>
        <c:lblOffset val="100"/>
        <c:noMultiLvlLbl val="0"/>
      </c:catAx>
      <c:valAx>
        <c:axId val="110389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10387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Estratificação Financeira por</a:t>
            </a:r>
            <a:r>
              <a:rPr lang="pt-BR" sz="1200" baseline="0"/>
              <a:t> Grupo (R$)</a:t>
            </a:r>
            <a:endParaRPr lang="pt-BR" sz="1200"/>
          </a:p>
        </c:rich>
      </c:tx>
      <c:layout>
        <c:manualLayout>
          <c:xMode val="edge"/>
          <c:yMode val="edge"/>
          <c:x val="0.2512965114333382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291184609879284E-2"/>
          <c:y val="9.4433168622020738E-2"/>
          <c:w val="0.90778748209894711"/>
          <c:h val="0.7148069305487085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5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RESUMO!$B$21:$B$27</c:f>
              <c:strCache>
                <c:ptCount val="7"/>
                <c:pt idx="0">
                  <c:v>Receitas</c:v>
                </c:pt>
                <c:pt idx="1">
                  <c:v>Despesas Fixas</c:v>
                </c:pt>
                <c:pt idx="2">
                  <c:v>Despesas Variáveis</c:v>
                </c:pt>
                <c:pt idx="3">
                  <c:v>Extras</c:v>
                </c:pt>
                <c:pt idx="4">
                  <c:v>Adicionais</c:v>
                </c:pt>
                <c:pt idx="5">
                  <c:v>Lucro Líquido</c:v>
                </c:pt>
                <c:pt idx="6">
                  <c:v>Investimentos</c:v>
                </c:pt>
              </c:strCache>
            </c:strRef>
          </c:cat>
          <c:val>
            <c:numRef>
              <c:f>RESUMO!$C$21:$C$27</c:f>
              <c:numCache>
                <c:formatCode>#,##0</c:formatCode>
                <c:ptCount val="7"/>
                <c:pt idx="1">
                  <c:v>5665</c:v>
                </c:pt>
                <c:pt idx="2">
                  <c:v>3883.35</c:v>
                </c:pt>
                <c:pt idx="3">
                  <c:v>3883.35</c:v>
                </c:pt>
                <c:pt idx="4">
                  <c:v>3102.35</c:v>
                </c:pt>
                <c:pt idx="5">
                  <c:v>3102.3500000000004</c:v>
                </c:pt>
                <c:pt idx="6">
                  <c:v>2668.0210000000002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RESUMO!$B$21:$B$27</c:f>
              <c:strCache>
                <c:ptCount val="7"/>
                <c:pt idx="0">
                  <c:v>Receitas</c:v>
                </c:pt>
                <c:pt idx="1">
                  <c:v>Despesas Fixas</c:v>
                </c:pt>
                <c:pt idx="2">
                  <c:v>Despesas Variáveis</c:v>
                </c:pt>
                <c:pt idx="3">
                  <c:v>Extras</c:v>
                </c:pt>
                <c:pt idx="4">
                  <c:v>Adicionais</c:v>
                </c:pt>
                <c:pt idx="5">
                  <c:v>Lucro Líquido</c:v>
                </c:pt>
                <c:pt idx="6">
                  <c:v>Investimentos</c:v>
                </c:pt>
              </c:strCache>
            </c:strRef>
          </c:cat>
          <c:val>
            <c:numRef>
              <c:f>RESUMO!$D$21:$D$27</c:f>
              <c:numCache>
                <c:formatCode>#,##0</c:formatCode>
                <c:ptCount val="7"/>
                <c:pt idx="0">
                  <c:v>8800</c:v>
                </c:pt>
                <c:pt idx="1">
                  <c:v>3135</c:v>
                </c:pt>
                <c:pt idx="2">
                  <c:v>1781.65</c:v>
                </c:pt>
                <c:pt idx="3">
                  <c:v>0</c:v>
                </c:pt>
                <c:pt idx="4">
                  <c:v>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13696"/>
        <c:axId val="110427136"/>
      </c:barChart>
      <c:catAx>
        <c:axId val="1104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110427136"/>
        <c:crosses val="autoZero"/>
        <c:auto val="1"/>
        <c:lblAlgn val="ctr"/>
        <c:lblOffset val="100"/>
        <c:noMultiLvlLbl val="0"/>
      </c:catAx>
      <c:valAx>
        <c:axId val="110427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crossAx val="11041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Projeção de Riqueza Acumulada (R$)</a:t>
            </a:r>
          </a:p>
        </c:rich>
      </c:tx>
      <c:layout>
        <c:manualLayout>
          <c:xMode val="edge"/>
          <c:yMode val="edge"/>
          <c:x val="0.282319971783632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647919010123738E-3"/>
          <c:y val="8.1679756903508566E-2"/>
          <c:w val="0.99341863517060358"/>
          <c:h val="0.7434510762776126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RESUMO!$Z$14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[0]!Acumulado_Gráfico_Enriquecimento</c:f>
              <c:numCache>
                <c:formatCode>#,##0</c:formatCode>
                <c:ptCount val="12"/>
                <c:pt idx="0">
                  <c:v>17668.021000000001</c:v>
                </c:pt>
                <c:pt idx="1">
                  <c:v>19982.8685</c:v>
                </c:pt>
                <c:pt idx="2">
                  <c:v>23041.764500000001</c:v>
                </c:pt>
                <c:pt idx="3">
                  <c:v>26045.112000000001</c:v>
                </c:pt>
                <c:pt idx="4">
                  <c:v>28768.968000000001</c:v>
                </c:pt>
                <c:pt idx="5">
                  <c:v>31015.639500000001</c:v>
                </c:pt>
                <c:pt idx="6">
                  <c:v>40785.521999999997</c:v>
                </c:pt>
                <c:pt idx="7">
                  <c:v>44135.916999999994</c:v>
                </c:pt>
                <c:pt idx="8">
                  <c:v>47772.679499999991</c:v>
                </c:pt>
                <c:pt idx="9">
                  <c:v>51091.291999999994</c:v>
                </c:pt>
                <c:pt idx="10">
                  <c:v>55746.169499999996</c:v>
                </c:pt>
                <c:pt idx="11">
                  <c:v>67468.894499999995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69888"/>
        <c:axId val="110471424"/>
      </c:barChart>
      <c:lineChart>
        <c:grouping val="standard"/>
        <c:varyColors val="0"/>
        <c:ser>
          <c:idx val="0"/>
          <c:order val="0"/>
          <c:tx>
            <c:strRef>
              <c:f>RESUMO!$Z$12</c:f>
              <c:strCache>
                <c:ptCount val="1"/>
                <c:pt idx="0">
                  <c:v>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numFmt formatCode="\R\$\ #,##0" sourceLinked="0"/>
            <c:txPr>
              <a:bodyPr rot="5400000" vert="horz"/>
              <a:lstStyle/>
              <a:p>
                <a:pPr>
                  <a:defRPr sz="105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[0]!Rótulos_Gráfico_Enriquecimento</c:f>
              <c:numCache>
                <c:formatCode>mmm\-yy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[0]!Tendência_Gráfico_Enriquecimento</c:f>
              <c:numCache>
                <c:formatCode>_("R$ "* #,##0.00_);_("R$ "* \(#,##0.00\);_("R$ "* "-"??_);_(@_)</c:formatCode>
                <c:ptCount val="12"/>
                <c:pt idx="0">
                  <c:v>17668.021000000001</c:v>
                </c:pt>
                <c:pt idx="1">
                  <c:v>20150.7146995</c:v>
                </c:pt>
                <c:pt idx="2">
                  <c:v>23401.042489145253</c:v>
                </c:pt>
                <c:pt idx="3">
                  <c:v>26626.699892792134</c:v>
                </c:pt>
                <c:pt idx="4">
                  <c:v>29603.509541773659</c:v>
                </c:pt>
                <c:pt idx="5">
                  <c:v>32131.414382420513</c:v>
                </c:pt>
                <c:pt idx="6">
                  <c:v>42206.545319053504</c:v>
                </c:pt>
                <c:pt idx="7">
                  <c:v>45957.90249958451</c:v>
                </c:pt>
                <c:pt idx="8">
                  <c:v>50031.265073330564</c:v>
                </c:pt>
                <c:pt idx="9">
                  <c:v>53825.174591527211</c:v>
                </c:pt>
                <c:pt idx="10">
                  <c:v>58991.391250146728</c:v>
                </c:pt>
                <c:pt idx="11">
                  <c:v>71274.534467023128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9888"/>
        <c:axId val="110471424"/>
      </c:lineChart>
      <c:dateAx>
        <c:axId val="110469888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pt-BR"/>
          </a:p>
        </c:txPr>
        <c:crossAx val="110471424"/>
        <c:crosses val="autoZero"/>
        <c:auto val="1"/>
        <c:lblOffset val="100"/>
        <c:baseTimeUnit val="months"/>
      </c:dateAx>
      <c:valAx>
        <c:axId val="11047142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11046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4711858661646356E-2"/>
          <c:y val="0.91628296462942138"/>
          <c:w val="0.38867149459720701"/>
          <c:h val="8.371703537057871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trlProps/ctrlProp1.xml><?xml version="1.0" encoding="utf-8"?>
<formControlPr xmlns="http://schemas.microsoft.com/office/spreadsheetml/2009/9/main" objectType="GBox"/>
</file>

<file path=xl/ctrlProps/ctrlProp10.xml><?xml version="1.0" encoding="utf-8"?>
<formControlPr xmlns="http://schemas.microsoft.com/office/spreadsheetml/2009/9/main" objectType="Radio" checked="Checked" firstButton="1" fmlaLink="RESUMO!$P$16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RESUMO!$F$17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Scroll" dx="15" fmlaLink="RESUMO!$Z$11" horiz="1" max="100" min="1" page="0"/>
</file>

<file path=xl/ctrlProps/ctrlProp3.xml><?xml version="1.0" encoding="utf-8"?>
<formControlPr xmlns="http://schemas.microsoft.com/office/spreadsheetml/2009/9/main" objectType="CheckBox" checked="Checked" fmlaLink="RESUMO!$G$17" lockText="1" noThreeD="1"/>
</file>

<file path=xl/ctrlProps/ctrlProp4.xml><?xml version="1.0" encoding="utf-8"?>
<formControlPr xmlns="http://schemas.microsoft.com/office/spreadsheetml/2009/9/main" objectType="CheckBox" checked="Checked" fmlaLink="RESUMO!$H$17" lockText="1" noThreeD="1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G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152400</xdr:rowOff>
    </xdr:from>
    <xdr:to>
      <xdr:col>39</xdr:col>
      <xdr:colOff>66675</xdr:colOff>
      <xdr:row>24</xdr:row>
      <xdr:rowOff>161925</xdr:rowOff>
    </xdr:to>
    <xdr:graphicFrame macro="">
      <xdr:nvGraphicFramePr>
        <xdr:cNvPr id="291865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85725</xdr:colOff>
      <xdr:row>47</xdr:row>
      <xdr:rowOff>47625</xdr:rowOff>
    </xdr:from>
    <xdr:to>
      <xdr:col>69</xdr:col>
      <xdr:colOff>123825</xdr:colOff>
      <xdr:row>65</xdr:row>
      <xdr:rowOff>114300</xdr:rowOff>
    </xdr:to>
    <xdr:graphicFrame macro="">
      <xdr:nvGraphicFramePr>
        <xdr:cNvPr id="291865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44</xdr:row>
      <xdr:rowOff>85725</xdr:rowOff>
    </xdr:from>
    <xdr:to>
      <xdr:col>34</xdr:col>
      <xdr:colOff>123825</xdr:colOff>
      <xdr:row>68</xdr:row>
      <xdr:rowOff>28575</xdr:rowOff>
    </xdr:to>
    <xdr:graphicFrame macro="">
      <xdr:nvGraphicFramePr>
        <xdr:cNvPr id="291866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133350</xdr:colOff>
      <xdr:row>26</xdr:row>
      <xdr:rowOff>247650</xdr:rowOff>
    </xdr:from>
    <xdr:to>
      <xdr:col>69</xdr:col>
      <xdr:colOff>114300</xdr:colOff>
      <xdr:row>43</xdr:row>
      <xdr:rowOff>133350</xdr:rowOff>
    </xdr:to>
    <xdr:graphicFrame macro="">
      <xdr:nvGraphicFramePr>
        <xdr:cNvPr id="291866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52028</xdr:colOff>
      <xdr:row>4</xdr:row>
      <xdr:rowOff>15206</xdr:rowOff>
    </xdr:from>
    <xdr:to>
      <xdr:col>2</xdr:col>
      <xdr:colOff>707</xdr:colOff>
      <xdr:row>4</xdr:row>
      <xdr:rowOff>195206</xdr:rowOff>
    </xdr:to>
    <xdr:sp macro="" textlink="">
      <xdr:nvSpPr>
        <xdr:cNvPr id="7" name="Retângulo de cantos arredondados 6"/>
        <xdr:cNvSpPr/>
      </xdr:nvSpPr>
      <xdr:spPr>
        <a:xfrm>
          <a:off x="52028" y="641135"/>
          <a:ext cx="180000" cy="18000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 editAs="oneCell">
    <xdr:from>
      <xdr:col>0</xdr:col>
      <xdr:colOff>52028</xdr:colOff>
      <xdr:row>25</xdr:row>
      <xdr:rowOff>28812</xdr:rowOff>
    </xdr:from>
    <xdr:to>
      <xdr:col>2</xdr:col>
      <xdr:colOff>707</xdr:colOff>
      <xdr:row>25</xdr:row>
      <xdr:rowOff>208812</xdr:rowOff>
    </xdr:to>
    <xdr:sp macro="" textlink="">
      <xdr:nvSpPr>
        <xdr:cNvPr id="8" name="Retângulo de cantos arredondados 7"/>
        <xdr:cNvSpPr/>
      </xdr:nvSpPr>
      <xdr:spPr>
        <a:xfrm>
          <a:off x="52028" y="4165383"/>
          <a:ext cx="180000" cy="180000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>
    <xdr:from>
      <xdr:col>39</xdr:col>
      <xdr:colOff>81996</xdr:colOff>
      <xdr:row>5</xdr:row>
      <xdr:rowOff>124653</xdr:rowOff>
    </xdr:from>
    <xdr:to>
      <xdr:col>69</xdr:col>
      <xdr:colOff>110571</xdr:colOff>
      <xdr:row>23</xdr:row>
      <xdr:rowOff>6626</xdr:rowOff>
    </xdr:to>
    <xdr:graphicFrame macro="">
      <xdr:nvGraphicFramePr>
        <xdr:cNvPr id="291866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5</xdr:row>
          <xdr:rowOff>85725</xdr:rowOff>
        </xdr:from>
        <xdr:to>
          <xdr:col>39</xdr:col>
          <xdr:colOff>0</xdr:colOff>
          <xdr:row>24</xdr:row>
          <xdr:rowOff>104775</xdr:rowOff>
        </xdr:to>
        <xdr:sp macro="" textlink="">
          <xdr:nvSpPr>
            <xdr:cNvPr id="143361" name="Group Box 1" hidden="1">
              <a:extLst>
                <a:ext uri="{63B3BB69-23CF-44E3-9099-C40C66FF867C}">
                  <a14:compatExt spid="_x0000_s14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EVOLUÇÃO ANUAL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104775</xdr:colOff>
          <xdr:row>5</xdr:row>
          <xdr:rowOff>152400</xdr:rowOff>
        </xdr:from>
        <xdr:to>
          <xdr:col>29</xdr:col>
          <xdr:colOff>95250</xdr:colOff>
          <xdr:row>7</xdr:row>
          <xdr:rowOff>38100</xdr:rowOff>
        </xdr:to>
        <xdr:sp macro="" textlink="">
          <xdr:nvSpPr>
            <xdr:cNvPr id="143362" name="Check Box 2" hidden="1">
              <a:extLst>
                <a:ext uri="{63B3BB69-23CF-44E3-9099-C40C66FF867C}">
                  <a14:compatExt spid="_x0000_s14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RECEITA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5</xdr:row>
          <xdr:rowOff>152400</xdr:rowOff>
        </xdr:from>
        <xdr:to>
          <xdr:col>33</xdr:col>
          <xdr:colOff>142875</xdr:colOff>
          <xdr:row>7</xdr:row>
          <xdr:rowOff>38100</xdr:rowOff>
        </xdr:to>
        <xdr:sp macro="" textlink="">
          <xdr:nvSpPr>
            <xdr:cNvPr id="143363" name="Check Box 3" hidden="1">
              <a:extLst>
                <a:ext uri="{63B3BB69-23CF-44E3-9099-C40C66FF867C}">
                  <a14:compatExt spid="_x0000_s14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DESPESAS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5</xdr:row>
          <xdr:rowOff>152400</xdr:rowOff>
        </xdr:from>
        <xdr:to>
          <xdr:col>38</xdr:col>
          <xdr:colOff>47625</xdr:colOff>
          <xdr:row>7</xdr:row>
          <xdr:rowOff>38100</xdr:rowOff>
        </xdr:to>
        <xdr:sp macro="" textlink="">
          <xdr:nvSpPr>
            <xdr:cNvPr id="143364" name="Check Box 4" hidden="1">
              <a:extLst>
                <a:ext uri="{63B3BB69-23CF-44E3-9099-C40C66FF867C}">
                  <a14:compatExt spid="_x0000_s14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INVESTIMENTO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26</xdr:row>
          <xdr:rowOff>161925</xdr:rowOff>
        </xdr:from>
        <xdr:to>
          <xdr:col>40</xdr:col>
          <xdr:colOff>57150</xdr:colOff>
          <xdr:row>43</xdr:row>
          <xdr:rowOff>38100</xdr:rowOff>
        </xdr:to>
        <xdr:sp macro="" textlink="">
          <xdr:nvSpPr>
            <xdr:cNvPr id="144233" name="Group Box 873" hidden="1">
              <a:extLst>
                <a:ext uri="{63B3BB69-23CF-44E3-9099-C40C66FF867C}">
                  <a14:compatExt spid="_x0000_s144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INDICADORES FINANCEIROS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95250</xdr:colOff>
          <xdr:row>26</xdr:row>
          <xdr:rowOff>161925</xdr:rowOff>
        </xdr:from>
        <xdr:to>
          <xdr:col>69</xdr:col>
          <xdr:colOff>161925</xdr:colOff>
          <xdr:row>43</xdr:row>
          <xdr:rowOff>38100</xdr:rowOff>
        </xdr:to>
        <xdr:sp macro="" textlink="">
          <xdr:nvSpPr>
            <xdr:cNvPr id="144258" name="Group Box 898" hidden="1">
              <a:extLst>
                <a:ext uri="{63B3BB69-23CF-44E3-9099-C40C66FF867C}">
                  <a14:compatExt spid="_x0000_s144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ESTRATIFICAÇÃO FINANCEIRA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43</xdr:row>
          <xdr:rowOff>95250</xdr:rowOff>
        </xdr:from>
        <xdr:to>
          <xdr:col>34</xdr:col>
          <xdr:colOff>152400</xdr:colOff>
          <xdr:row>65</xdr:row>
          <xdr:rowOff>152400</xdr:rowOff>
        </xdr:to>
        <xdr:sp macro="" textlink="">
          <xdr:nvSpPr>
            <xdr:cNvPr id="144266" name="Group Box 906" hidden="1">
              <a:extLst>
                <a:ext uri="{63B3BB69-23CF-44E3-9099-C40C66FF867C}">
                  <a14:compatExt spid="_x0000_s144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DESPESAS POR CATEGORIA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28575</xdr:colOff>
          <xdr:row>43</xdr:row>
          <xdr:rowOff>95250</xdr:rowOff>
        </xdr:from>
        <xdr:to>
          <xdr:col>70</xdr:col>
          <xdr:colOff>0</xdr:colOff>
          <xdr:row>65</xdr:row>
          <xdr:rowOff>152400</xdr:rowOff>
        </xdr:to>
        <xdr:sp macro="" textlink="">
          <xdr:nvSpPr>
            <xdr:cNvPr id="144267" name="Group Box 907" hidden="1">
              <a:extLst>
                <a:ext uri="{63B3BB69-23CF-44E3-9099-C40C66FF867C}">
                  <a14:compatExt spid="_x0000_s144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DETALHAMENTO DAS CATEGORIAS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28575</xdr:colOff>
          <xdr:row>5</xdr:row>
          <xdr:rowOff>85725</xdr:rowOff>
        </xdr:from>
        <xdr:to>
          <xdr:col>69</xdr:col>
          <xdr:colOff>152400</xdr:colOff>
          <xdr:row>24</xdr:row>
          <xdr:rowOff>104775</xdr:rowOff>
        </xdr:to>
        <xdr:sp macro="" textlink="">
          <xdr:nvSpPr>
            <xdr:cNvPr id="144286" name="Group Box 926" hidden="1">
              <a:extLst>
                <a:ext uri="{63B3BB69-23CF-44E3-9099-C40C66FF867C}">
                  <a14:compatExt spid="_x0000_s144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META DE ENRIQUECIMENTO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66675</xdr:colOff>
          <xdr:row>44</xdr:row>
          <xdr:rowOff>66675</xdr:rowOff>
        </xdr:from>
        <xdr:to>
          <xdr:col>41</xdr:col>
          <xdr:colOff>123825</xdr:colOff>
          <xdr:row>45</xdr:row>
          <xdr:rowOff>104775</xdr:rowOff>
        </xdr:to>
        <xdr:sp macro="" textlink="">
          <xdr:nvSpPr>
            <xdr:cNvPr id="1395276" name="Option Button 1612" hidden="1">
              <a:extLst>
                <a:ext uri="{63B3BB69-23CF-44E3-9099-C40C66FF867C}">
                  <a14:compatExt spid="_x0000_s1395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ALIMENTAÇÃO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9525</xdr:colOff>
          <xdr:row>44</xdr:row>
          <xdr:rowOff>66675</xdr:rowOff>
        </xdr:from>
        <xdr:to>
          <xdr:col>48</xdr:col>
          <xdr:colOff>95250</xdr:colOff>
          <xdr:row>45</xdr:row>
          <xdr:rowOff>123825</xdr:rowOff>
        </xdr:to>
        <xdr:sp macro="" textlink="">
          <xdr:nvSpPr>
            <xdr:cNvPr id="1395277" name="Option Button 1613" hidden="1">
              <a:extLst>
                <a:ext uri="{63B3BB69-23CF-44E3-9099-C40C66FF867C}">
                  <a14:compatExt spid="_x0000_s1395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CUIDADOS PESSOAI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66675</xdr:colOff>
          <xdr:row>44</xdr:row>
          <xdr:rowOff>85725</xdr:rowOff>
        </xdr:from>
        <xdr:to>
          <xdr:col>54</xdr:col>
          <xdr:colOff>123825</xdr:colOff>
          <xdr:row>45</xdr:row>
          <xdr:rowOff>123825</xdr:rowOff>
        </xdr:to>
        <xdr:sp macro="" textlink="">
          <xdr:nvSpPr>
            <xdr:cNvPr id="1395278" name="Option Button 1614" hidden="1">
              <a:extLst>
                <a:ext uri="{63B3BB69-23CF-44E3-9099-C40C66FF867C}">
                  <a14:compatExt spid="_x0000_s1395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EDUCAÇÃO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104775</xdr:colOff>
          <xdr:row>44</xdr:row>
          <xdr:rowOff>85725</xdr:rowOff>
        </xdr:from>
        <xdr:to>
          <xdr:col>59</xdr:col>
          <xdr:colOff>161925</xdr:colOff>
          <xdr:row>45</xdr:row>
          <xdr:rowOff>123825</xdr:rowOff>
        </xdr:to>
        <xdr:sp macro="" textlink="">
          <xdr:nvSpPr>
            <xdr:cNvPr id="1395279" name="Option Button 1615" hidden="1">
              <a:extLst>
                <a:ext uri="{63B3BB69-23CF-44E3-9099-C40C66FF867C}">
                  <a14:compatExt spid="_x0000_s1395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HABITAÇÃO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133350</xdr:colOff>
          <xdr:row>44</xdr:row>
          <xdr:rowOff>66675</xdr:rowOff>
        </xdr:from>
        <xdr:to>
          <xdr:col>66</xdr:col>
          <xdr:colOff>9525</xdr:colOff>
          <xdr:row>45</xdr:row>
          <xdr:rowOff>114300</xdr:rowOff>
        </xdr:to>
        <xdr:sp macro="" textlink="">
          <xdr:nvSpPr>
            <xdr:cNvPr id="1395280" name="Option Button 1616" hidden="1">
              <a:extLst>
                <a:ext uri="{63B3BB69-23CF-44E3-9099-C40C66FF867C}">
                  <a14:compatExt spid="_x0000_s1395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IMPOSTOS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65</xdr:col>
          <xdr:colOff>123825</xdr:colOff>
          <xdr:row>44</xdr:row>
          <xdr:rowOff>66675</xdr:rowOff>
        </xdr:from>
        <xdr:to>
          <xdr:col>69</xdr:col>
          <xdr:colOff>9525</xdr:colOff>
          <xdr:row>45</xdr:row>
          <xdr:rowOff>123825</xdr:rowOff>
        </xdr:to>
        <xdr:sp macro="" textlink="">
          <xdr:nvSpPr>
            <xdr:cNvPr id="1395281" name="Option Button 1617" hidden="1">
              <a:extLst>
                <a:ext uri="{63B3BB69-23CF-44E3-9099-C40C66FF867C}">
                  <a14:compatExt spid="_x0000_s1395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LAZER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123825</xdr:colOff>
          <xdr:row>45</xdr:row>
          <xdr:rowOff>152400</xdr:rowOff>
        </xdr:from>
        <xdr:to>
          <xdr:col>44</xdr:col>
          <xdr:colOff>0</xdr:colOff>
          <xdr:row>47</xdr:row>
          <xdr:rowOff>28575</xdr:rowOff>
        </xdr:to>
        <xdr:sp macro="" textlink="">
          <xdr:nvSpPr>
            <xdr:cNvPr id="1395282" name="Option Button 1618" hidden="1">
              <a:extLst>
                <a:ext uri="{63B3BB69-23CF-44E3-9099-C40C66FF867C}">
                  <a14:compatExt spid="_x0000_s1395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MANUTENÇÃO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104775</xdr:colOff>
          <xdr:row>45</xdr:row>
          <xdr:rowOff>133350</xdr:rowOff>
        </xdr:from>
        <xdr:to>
          <xdr:col>50</xdr:col>
          <xdr:colOff>161925</xdr:colOff>
          <xdr:row>47</xdr:row>
          <xdr:rowOff>19050</xdr:rowOff>
        </xdr:to>
        <xdr:sp macro="" textlink="">
          <xdr:nvSpPr>
            <xdr:cNvPr id="1395283" name="Option Button 1619" hidden="1">
              <a:extLst>
                <a:ext uri="{63B3BB69-23CF-44E3-9099-C40C66FF867C}">
                  <a14:compatExt spid="_x0000_s1395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OUTROS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104775</xdr:colOff>
          <xdr:row>45</xdr:row>
          <xdr:rowOff>133350</xdr:rowOff>
        </xdr:from>
        <xdr:to>
          <xdr:col>54</xdr:col>
          <xdr:colOff>95250</xdr:colOff>
          <xdr:row>47</xdr:row>
          <xdr:rowOff>28575</xdr:rowOff>
        </xdr:to>
        <xdr:sp macro="" textlink="">
          <xdr:nvSpPr>
            <xdr:cNvPr id="1395284" name="Option Button 1620" hidden="1">
              <a:extLst>
                <a:ext uri="{63B3BB69-23CF-44E3-9099-C40C66FF867C}">
                  <a14:compatExt spid="_x0000_s1395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SAÚDE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45</xdr:row>
          <xdr:rowOff>133350</xdr:rowOff>
        </xdr:from>
        <xdr:to>
          <xdr:col>62</xdr:col>
          <xdr:colOff>57150</xdr:colOff>
          <xdr:row>47</xdr:row>
          <xdr:rowOff>9525</xdr:rowOff>
        </xdr:to>
        <xdr:sp macro="" textlink="">
          <xdr:nvSpPr>
            <xdr:cNvPr id="1395285" name="Option Button 1621" hidden="1">
              <a:extLst>
                <a:ext uri="{63B3BB69-23CF-44E3-9099-C40C66FF867C}">
                  <a14:compatExt spid="_x0000_s1395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TRANSPORTE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133350</xdr:colOff>
          <xdr:row>45</xdr:row>
          <xdr:rowOff>133350</xdr:rowOff>
        </xdr:from>
        <xdr:to>
          <xdr:col>69</xdr:col>
          <xdr:colOff>19050</xdr:colOff>
          <xdr:row>47</xdr:row>
          <xdr:rowOff>9525</xdr:rowOff>
        </xdr:to>
        <xdr:sp macro="" textlink="">
          <xdr:nvSpPr>
            <xdr:cNvPr id="1395286" name="Option Button 1622" hidden="1">
              <a:extLst>
                <a:ext uri="{63B3BB69-23CF-44E3-9099-C40C66FF867C}">
                  <a14:compatExt spid="_x0000_s1395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VESTUÁRIO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85725</xdr:colOff>
          <xdr:row>23</xdr:row>
          <xdr:rowOff>9525</xdr:rowOff>
        </xdr:from>
        <xdr:to>
          <xdr:col>69</xdr:col>
          <xdr:colOff>57150</xdr:colOff>
          <xdr:row>24</xdr:row>
          <xdr:rowOff>0</xdr:rowOff>
        </xdr:to>
        <xdr:sp macro="" textlink="">
          <xdr:nvSpPr>
            <xdr:cNvPr id="1395681" name="Scroll Bar 2017" hidden="1">
              <a:extLst>
                <a:ext uri="{63B3BB69-23CF-44E3-9099-C40C66FF867C}">
                  <a14:compatExt spid="_x0000_s1395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A57"/>
  <sheetViews>
    <sheetView showGridLines="0" tabSelected="1" zoomScaleNormal="100" workbookViewId="0">
      <selection activeCell="BN23" sqref="BN23:BQ23"/>
    </sheetView>
  </sheetViews>
  <sheetFormatPr defaultRowHeight="12.75" x14ac:dyDescent="0.2"/>
  <cols>
    <col min="1" max="1" width="0.85546875" style="8" customWidth="1"/>
    <col min="2" max="70" width="2.7109375" style="8" customWidth="1"/>
    <col min="71" max="71" width="0.85546875" style="8" customWidth="1"/>
    <col min="72" max="16384" width="9.140625" style="8"/>
  </cols>
  <sheetData>
    <row r="1" spans="1:79" ht="6.95" customHeight="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</row>
    <row r="2" spans="1:79" ht="23.25" x14ac:dyDescent="0.2">
      <c r="A2"/>
      <c r="B2" s="12"/>
      <c r="C2" s="12"/>
      <c r="D2" s="12"/>
      <c r="E2" s="12"/>
      <c r="F2" s="12"/>
      <c r="G2" s="12"/>
      <c r="H2" s="12"/>
      <c r="I2" s="54" t="s">
        <v>95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13" t="s">
        <v>94</v>
      </c>
      <c r="BK2" s="13"/>
      <c r="BL2" s="13"/>
      <c r="BM2" s="13"/>
      <c r="BN2" s="13"/>
      <c r="BO2" s="55">
        <f ca="1">TODAY()</f>
        <v>41817</v>
      </c>
      <c r="BP2" s="56"/>
      <c r="BQ2" s="56"/>
      <c r="BR2" s="56"/>
      <c r="BS2"/>
      <c r="CA2" s="34">
        <v>41640</v>
      </c>
    </row>
    <row r="3" spans="1:79" ht="15" x14ac:dyDescent="0.2">
      <c r="A3"/>
      <c r="B3" s="12"/>
      <c r="C3" s="12"/>
      <c r="D3" s="12"/>
      <c r="E3" s="12"/>
      <c r="F3" s="12"/>
      <c r="G3" s="12"/>
      <c r="H3" s="12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14"/>
      <c r="BL3" s="14"/>
      <c r="BM3" s="14"/>
      <c r="BN3" s="14"/>
      <c r="BO3" s="14"/>
      <c r="BP3" s="14"/>
      <c r="BQ3" s="14"/>
      <c r="BR3" s="14"/>
      <c r="BS3"/>
      <c r="CA3" s="34">
        <v>41671</v>
      </c>
    </row>
    <row r="4" spans="1:79" ht="5.0999999999999996" customHeight="1" x14ac:dyDescent="0.2">
      <c r="B4" s="9"/>
      <c r="C4" s="9"/>
      <c r="D4" s="9"/>
      <c r="E4" s="9"/>
      <c r="F4" s="9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1"/>
      <c r="BL4" s="11"/>
      <c r="BM4" s="11"/>
      <c r="BN4" s="11"/>
      <c r="BO4" s="11"/>
      <c r="BP4" s="11"/>
      <c r="BQ4" s="11"/>
      <c r="BR4" s="11"/>
      <c r="CA4" s="34">
        <v>41699</v>
      </c>
    </row>
    <row r="5" spans="1:79" ht="19.5" thickBot="1" x14ac:dyDescent="0.25">
      <c r="A5"/>
      <c r="B5" s="18"/>
      <c r="C5" s="17" t="s">
        <v>97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CA5" s="34">
        <v>41730</v>
      </c>
    </row>
    <row r="6" spans="1:79" x14ac:dyDescent="0.2">
      <c r="CA6" s="34">
        <v>41760</v>
      </c>
    </row>
    <row r="7" spans="1:79" x14ac:dyDescent="0.2">
      <c r="CA7" s="34">
        <v>41791</v>
      </c>
    </row>
    <row r="8" spans="1:79" x14ac:dyDescent="0.2">
      <c r="CA8" s="34">
        <v>41821</v>
      </c>
    </row>
    <row r="9" spans="1:79" x14ac:dyDescent="0.2">
      <c r="CA9" s="34">
        <v>41852</v>
      </c>
    </row>
    <row r="10" spans="1:79" x14ac:dyDescent="0.2">
      <c r="CA10" s="34">
        <v>41883</v>
      </c>
    </row>
    <row r="11" spans="1:79" x14ac:dyDescent="0.2">
      <c r="CA11" s="34">
        <v>41913</v>
      </c>
    </row>
    <row r="12" spans="1:79" x14ac:dyDescent="0.2">
      <c r="CA12" s="34">
        <v>41944</v>
      </c>
    </row>
    <row r="13" spans="1:79" x14ac:dyDescent="0.2">
      <c r="CA13" s="34">
        <v>41974</v>
      </c>
    </row>
    <row r="23" spans="1:70" x14ac:dyDescent="0.2">
      <c r="BA23" s="61" t="s">
        <v>119</v>
      </c>
      <c r="BB23" s="61"/>
      <c r="BC23" s="61"/>
      <c r="BD23" s="62">
        <f>RESUMO!AA5</f>
        <v>1000000</v>
      </c>
      <c r="BE23" s="62"/>
      <c r="BF23" s="62"/>
      <c r="BG23" s="62"/>
      <c r="BH23" s="62"/>
      <c r="BI23" s="62"/>
      <c r="BJ23" s="62"/>
      <c r="BK23" s="62"/>
      <c r="BL23" s="63" t="s">
        <v>120</v>
      </c>
      <c r="BM23" s="63"/>
      <c r="BN23" s="50">
        <f>RESUMO!U42</f>
        <v>42795</v>
      </c>
      <c r="BO23" s="51"/>
      <c r="BP23" s="51"/>
      <c r="BQ23" s="51"/>
    </row>
    <row r="25" spans="1:70" ht="16.5" customHeight="1" x14ac:dyDescent="0.2"/>
    <row r="26" spans="1:70" ht="19.5" thickBot="1" x14ac:dyDescent="0.25">
      <c r="A26"/>
      <c r="B26" s="18"/>
      <c r="C26" s="17" t="s">
        <v>98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 t="s">
        <v>99</v>
      </c>
      <c r="U26" s="17"/>
      <c r="V26" s="17"/>
      <c r="W26" s="17"/>
      <c r="X26" s="17"/>
      <c r="Y26" s="17"/>
      <c r="Z26" s="17"/>
      <c r="AA26" s="17"/>
      <c r="AB26" s="17"/>
      <c r="AC26" s="59">
        <v>41640</v>
      </c>
      <c r="AD26" s="60"/>
      <c r="AE26" s="60"/>
      <c r="AF26" s="60"/>
      <c r="AG26" s="60"/>
      <c r="AH26" s="60"/>
      <c r="AI26" s="60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25.5" customHeight="1" x14ac:dyDescent="0.2"/>
    <row r="28" spans="1:70" ht="18" x14ac:dyDescent="0.4">
      <c r="C28" s="58" t="s">
        <v>91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 t="s">
        <v>118</v>
      </c>
      <c r="Q28" s="58"/>
      <c r="R28" s="58"/>
      <c r="S28" s="58"/>
      <c r="T28" s="58"/>
      <c r="U28" s="58" t="s">
        <v>79</v>
      </c>
      <c r="V28" s="58"/>
      <c r="W28" s="58"/>
      <c r="X28" s="58"/>
      <c r="Y28" s="58"/>
      <c r="Z28" s="58" t="s">
        <v>92</v>
      </c>
      <c r="AA28" s="58"/>
      <c r="AB28" s="58"/>
      <c r="AC28" s="58"/>
      <c r="AD28" s="58"/>
      <c r="AE28" s="58" t="s">
        <v>123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20"/>
    </row>
    <row r="29" spans="1:70" ht="12.75" customHeight="1" x14ac:dyDescent="0.2">
      <c r="C29" s="69" t="s">
        <v>121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>
        <v>1</v>
      </c>
      <c r="P29" s="67">
        <v>2500</v>
      </c>
      <c r="Q29" s="67"/>
      <c r="R29" s="67"/>
      <c r="S29" s="67"/>
      <c r="T29" s="67"/>
      <c r="U29" s="67">
        <f>VLOOKUP($AC$26,RESUMO!$B$46:$I$63,2,0)</f>
        <v>3102.3500000000004</v>
      </c>
      <c r="V29" s="67"/>
      <c r="W29" s="67"/>
      <c r="X29" s="67"/>
      <c r="Y29" s="67"/>
      <c r="Z29" s="67">
        <f>VLOOKUP(($AC$26-1)-DAY(EOMONTH($AC$26-1,0))+1,RESUMO!$B$46:$I$63,2,0)</f>
        <v>11315.35</v>
      </c>
      <c r="AA29" s="67"/>
      <c r="AB29" s="67"/>
      <c r="AC29" s="67"/>
      <c r="AD29" s="67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19"/>
    </row>
    <row r="30" spans="1:70" ht="12.75" customHeight="1" x14ac:dyDescent="0.2"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19"/>
    </row>
    <row r="31" spans="1:70" ht="12.75" customHeight="1" x14ac:dyDescent="0.2">
      <c r="C31" s="69" t="s">
        <v>122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1">
        <v>1</v>
      </c>
      <c r="P31" s="64">
        <v>0.25</v>
      </c>
      <c r="Q31" s="65"/>
      <c r="R31" s="65"/>
      <c r="S31" s="65"/>
      <c r="T31" s="65"/>
      <c r="U31" s="52">
        <f>VLOOKUP($AC$26,RESUMO!$B$46:$I$63,3,0)</f>
        <v>0.30318420454545458</v>
      </c>
      <c r="V31" s="52"/>
      <c r="W31" s="52"/>
      <c r="X31" s="52"/>
      <c r="Y31" s="52"/>
      <c r="Z31" s="52">
        <f>VLOOKUP(($AC$26-1)-DAY(EOMONTH($AC$26-1,0))+1,RESUMO!$B$46:$I$63,3,0)</f>
        <v>0.63648843750000006</v>
      </c>
      <c r="AA31" s="52"/>
      <c r="AB31" s="52"/>
      <c r="AC31" s="52"/>
      <c r="AD31" s="52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19"/>
    </row>
    <row r="32" spans="1:70" ht="12.75" customHeight="1" x14ac:dyDescent="0.2"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66"/>
      <c r="Q32" s="66"/>
      <c r="R32" s="66"/>
      <c r="S32" s="66"/>
      <c r="T32" s="66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19"/>
    </row>
    <row r="33" spans="3:74" ht="12.75" customHeight="1" x14ac:dyDescent="0.2">
      <c r="C33" s="69" t="s">
        <v>103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71">
        <v>2</v>
      </c>
      <c r="P33" s="64">
        <v>0.65</v>
      </c>
      <c r="Q33" s="65"/>
      <c r="R33" s="65"/>
      <c r="S33" s="65"/>
      <c r="T33" s="65"/>
      <c r="U33" s="52">
        <f>VLOOKUP($AC$26,RESUMO!$B$46:$I$63,4,0)</f>
        <v>0.64746022727272723</v>
      </c>
      <c r="V33" s="52"/>
      <c r="W33" s="52"/>
      <c r="X33" s="52"/>
      <c r="Y33" s="52"/>
      <c r="Z33" s="52">
        <f>VLOOKUP(($AC$26-1)-DAY(EOMONTH($AC$26-1,0))+1,RESUMO!$B$46:$I$63,4,0)</f>
        <v>0.29279062499999997</v>
      </c>
      <c r="AA33" s="52"/>
      <c r="AB33" s="52"/>
      <c r="AC33" s="52"/>
      <c r="AD33" s="52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19"/>
    </row>
    <row r="34" spans="3:74" ht="12.75" customHeight="1" x14ac:dyDescent="0.2"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66"/>
      <c r="Q34" s="66"/>
      <c r="R34" s="66"/>
      <c r="S34" s="66"/>
      <c r="T34" s="66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19"/>
    </row>
    <row r="35" spans="3:74" ht="12.75" customHeight="1" x14ac:dyDescent="0.2">
      <c r="C35" s="69" t="s">
        <v>102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71">
        <v>2</v>
      </c>
      <c r="P35" s="64">
        <v>0.25</v>
      </c>
      <c r="Q35" s="65"/>
      <c r="R35" s="65"/>
      <c r="S35" s="65"/>
      <c r="T35" s="65"/>
      <c r="U35" s="52">
        <f>VLOOKUP($AC$26,RESUMO!$B$46:$I$63,5,0)</f>
        <v>0.35625000000000001</v>
      </c>
      <c r="V35" s="52"/>
      <c r="W35" s="52"/>
      <c r="X35" s="52"/>
      <c r="Y35" s="52"/>
      <c r="Z35" s="52">
        <f>VLOOKUP(($AC$26-1)-DAY(EOMONTH($AC$26-1,0))+1,RESUMO!$B$46:$I$63,5,0)</f>
        <v>9.5312499999999994E-2</v>
      </c>
      <c r="AA35" s="52"/>
      <c r="AB35" s="52"/>
      <c r="AC35" s="52"/>
      <c r="AD35" s="52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19"/>
    </row>
    <row r="36" spans="3:74" ht="12.75" customHeight="1" x14ac:dyDescent="0.2"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66"/>
      <c r="Q36" s="66"/>
      <c r="R36" s="66"/>
      <c r="S36" s="66"/>
      <c r="T36" s="66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19"/>
    </row>
    <row r="37" spans="3:74" ht="12.75" customHeight="1" x14ac:dyDescent="0.2">
      <c r="C37" s="69" t="s">
        <v>101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1">
        <v>2</v>
      </c>
      <c r="P37" s="64">
        <v>0.2</v>
      </c>
      <c r="Q37" s="65"/>
      <c r="R37" s="65"/>
      <c r="S37" s="65"/>
      <c r="T37" s="65"/>
      <c r="U37" s="52">
        <f>VLOOKUP($AC$26,RESUMO!$B$46:$I$63,6,0)</f>
        <v>0.20246022727272728</v>
      </c>
      <c r="V37" s="52"/>
      <c r="W37" s="52"/>
      <c r="X37" s="52"/>
      <c r="Y37" s="52"/>
      <c r="Z37" s="52">
        <f>VLOOKUP(($AC$26-1)-DAY(EOMONTH($AC$26-1,0))+1,RESUMO!$B$46:$I$63,6,0)</f>
        <v>0.101978125</v>
      </c>
      <c r="AA37" s="52"/>
      <c r="AB37" s="52"/>
      <c r="AC37" s="52"/>
      <c r="AD37" s="52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19"/>
    </row>
    <row r="38" spans="3:74" ht="12.75" customHeight="1" x14ac:dyDescent="0.2"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66"/>
      <c r="Q38" s="66"/>
      <c r="R38" s="66"/>
      <c r="S38" s="66"/>
      <c r="T38" s="66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19"/>
    </row>
    <row r="39" spans="3:74" ht="12.75" customHeight="1" x14ac:dyDescent="0.2">
      <c r="C39" s="69" t="s">
        <v>100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71">
        <v>2</v>
      </c>
      <c r="P39" s="64">
        <v>0.05</v>
      </c>
      <c r="Q39" s="65"/>
      <c r="R39" s="65"/>
      <c r="S39" s="65"/>
      <c r="T39" s="65"/>
      <c r="U39" s="52">
        <f>VLOOKUP($AC$26,RESUMO!$B$46:$I$63,7,0)</f>
        <v>0</v>
      </c>
      <c r="V39" s="52"/>
      <c r="W39" s="52"/>
      <c r="X39" s="52"/>
      <c r="Y39" s="52"/>
      <c r="Z39" s="52">
        <f>VLOOKUP(($AC$26-1)-DAY(EOMONTH($AC$26-1,0))+1,RESUMO!$B$46:$I$63,7,0)</f>
        <v>1.5625E-2</v>
      </c>
      <c r="AA39" s="52"/>
      <c r="AB39" s="52"/>
      <c r="AC39" s="52"/>
      <c r="AD39" s="52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19"/>
    </row>
    <row r="40" spans="3:74" ht="12.75" customHeight="1" x14ac:dyDescent="0.2"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66"/>
      <c r="Q40" s="66"/>
      <c r="R40" s="66"/>
      <c r="S40" s="66"/>
      <c r="T40" s="66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19"/>
    </row>
    <row r="41" spans="3:74" ht="12.75" customHeight="1" x14ac:dyDescent="0.2">
      <c r="C41" s="69" t="s">
        <v>125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71">
        <v>2</v>
      </c>
      <c r="P41" s="64">
        <v>0.15</v>
      </c>
      <c r="Q41" s="65"/>
      <c r="R41" s="65"/>
      <c r="S41" s="65"/>
      <c r="T41" s="65"/>
      <c r="U41" s="52">
        <f>VLOOKUP($AC$26,RESUMO!$B$46:$I$63,8,0)</f>
        <v>8.8749999999999996E-2</v>
      </c>
      <c r="V41" s="52"/>
      <c r="W41" s="52"/>
      <c r="X41" s="52"/>
      <c r="Y41" s="52"/>
      <c r="Z41" s="52">
        <f>VLOOKUP(($AC$26-1)-DAY(EOMONTH($AC$26-1,0))+1,RESUMO!$B$46:$I$63,8,0)</f>
        <v>7.9875000000000002E-2</v>
      </c>
      <c r="AA41" s="52"/>
      <c r="AB41" s="52"/>
      <c r="AC41" s="52"/>
      <c r="AD41" s="52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19"/>
    </row>
    <row r="42" spans="3:74" ht="12.75" customHeight="1" x14ac:dyDescent="0.2"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66"/>
      <c r="Q42" s="66"/>
      <c r="R42" s="66"/>
      <c r="S42" s="66"/>
      <c r="T42" s="66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19"/>
    </row>
    <row r="47" spans="3:74" x14ac:dyDescent="0.2">
      <c r="BV47"/>
    </row>
    <row r="48" spans="3:74" x14ac:dyDescent="0.2">
      <c r="BV48"/>
    </row>
    <row r="49" spans="74:74" x14ac:dyDescent="0.2">
      <c r="BV49"/>
    </row>
    <row r="50" spans="74:74" x14ac:dyDescent="0.2">
      <c r="BV50"/>
    </row>
    <row r="51" spans="74:74" x14ac:dyDescent="0.2">
      <c r="BV51"/>
    </row>
    <row r="52" spans="74:74" x14ac:dyDescent="0.2">
      <c r="BV52"/>
    </row>
    <row r="53" spans="74:74" x14ac:dyDescent="0.2">
      <c r="BV53" s="27"/>
    </row>
    <row r="54" spans="74:74" x14ac:dyDescent="0.2">
      <c r="BV54"/>
    </row>
    <row r="55" spans="74:74" x14ac:dyDescent="0.2">
      <c r="BV55"/>
    </row>
    <row r="56" spans="74:74" x14ac:dyDescent="0.2">
      <c r="BV56"/>
    </row>
    <row r="57" spans="74:74" x14ac:dyDescent="0.2">
      <c r="BV57"/>
    </row>
  </sheetData>
  <mergeCells count="55">
    <mergeCell ref="O35:O36"/>
    <mergeCell ref="O37:O38"/>
    <mergeCell ref="O39:O40"/>
    <mergeCell ref="O41:O42"/>
    <mergeCell ref="C29:N30"/>
    <mergeCell ref="C31:N32"/>
    <mergeCell ref="C33:N34"/>
    <mergeCell ref="C35:N36"/>
    <mergeCell ref="C37:N38"/>
    <mergeCell ref="C39:N40"/>
    <mergeCell ref="C41:N42"/>
    <mergeCell ref="P28:T28"/>
    <mergeCell ref="C28:O28"/>
    <mergeCell ref="P29:T30"/>
    <mergeCell ref="P31:T32"/>
    <mergeCell ref="P33:T34"/>
    <mergeCell ref="O29:O30"/>
    <mergeCell ref="O33:O34"/>
    <mergeCell ref="O31:O32"/>
    <mergeCell ref="AE41:AN42"/>
    <mergeCell ref="AE37:AN38"/>
    <mergeCell ref="AE39:AN40"/>
    <mergeCell ref="P35:T36"/>
    <mergeCell ref="P37:T38"/>
    <mergeCell ref="P41:T42"/>
    <mergeCell ref="U29:Y30"/>
    <mergeCell ref="U31:Y32"/>
    <mergeCell ref="U33:Y34"/>
    <mergeCell ref="Z39:AD40"/>
    <mergeCell ref="Z41:AD42"/>
    <mergeCell ref="Z29:AD30"/>
    <mergeCell ref="Z31:AD32"/>
    <mergeCell ref="Z33:AD34"/>
    <mergeCell ref="Z37:AD38"/>
    <mergeCell ref="P39:T40"/>
    <mergeCell ref="U35:Y36"/>
    <mergeCell ref="U37:Y38"/>
    <mergeCell ref="U39:Y40"/>
    <mergeCell ref="U41:Y42"/>
    <mergeCell ref="BN23:BQ23"/>
    <mergeCell ref="Z35:AD36"/>
    <mergeCell ref="I2:BI2"/>
    <mergeCell ref="BO2:BR2"/>
    <mergeCell ref="I3:BJ3"/>
    <mergeCell ref="U28:Y28"/>
    <mergeCell ref="AC26:AI26"/>
    <mergeCell ref="BA23:BC23"/>
    <mergeCell ref="BD23:BK23"/>
    <mergeCell ref="BL23:BM23"/>
    <mergeCell ref="AE28:AN28"/>
    <mergeCell ref="AE29:AN30"/>
    <mergeCell ref="AE31:AN32"/>
    <mergeCell ref="AE33:AN34"/>
    <mergeCell ref="AE35:AN36"/>
    <mergeCell ref="Z28:AD28"/>
  </mergeCells>
  <conditionalFormatting sqref="E3:E4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29:Y30">
    <cfRule type="cellIs" dxfId="0" priority="2" stopIfTrue="1" operator="lessThan">
      <formula>$P$29</formula>
    </cfRule>
  </conditionalFormatting>
  <conditionalFormatting sqref="O29:O42">
    <cfRule type="iconSet" priority="1">
      <iconSet iconSet="3ArrowsGray" showValue="0" reverse="1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C26:AI26">
      <formula1>$CA$2:$CA$13</formula1>
    </dataValidation>
  </dataValidations>
  <printOptions horizontalCentered="1" verticalCentered="1"/>
  <pageMargins left="0.19685039370078741" right="0.23622047244094491" top="0.39370078740157483" bottom="0.23622047244094491" header="0.31496062992125984" footer="0.19685039370078741"/>
  <pageSetup paperSize="9" scale="5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Group Box 1">
              <controlPr defaultSize="0" autoFill="0" autoPict="0">
                <anchor moveWithCells="1">
                  <from>
                    <xdr:col>1</xdr:col>
                    <xdr:colOff>57150</xdr:colOff>
                    <xdr:row>5</xdr:row>
                    <xdr:rowOff>85725</xdr:rowOff>
                  </from>
                  <to>
                    <xdr:col>39</xdr:col>
                    <xdr:colOff>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Check Box 2">
              <controlPr defaultSize="0" autoFill="0" autoLine="0" autoPict="0">
                <anchor moveWithCells="1">
                  <from>
                    <xdr:col>23</xdr:col>
                    <xdr:colOff>104775</xdr:colOff>
                    <xdr:row>5</xdr:row>
                    <xdr:rowOff>152400</xdr:rowOff>
                  </from>
                  <to>
                    <xdr:col>29</xdr:col>
                    <xdr:colOff>95250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3" r:id="rId6" name="Check Box 3">
              <controlPr defaultSize="0" autoFill="0" autoLine="0" autoPict="0">
                <anchor moveWithCells="1">
                  <from>
                    <xdr:col>27</xdr:col>
                    <xdr:colOff>152400</xdr:colOff>
                    <xdr:row>5</xdr:row>
                    <xdr:rowOff>152400</xdr:rowOff>
                  </from>
                  <to>
                    <xdr:col>33</xdr:col>
                    <xdr:colOff>142875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4" r:id="rId7" name="Check Box 4">
              <controlPr defaultSize="0" autoFill="0" autoLine="0" autoPict="0">
                <anchor moveWithCells="1">
                  <from>
                    <xdr:col>32</xdr:col>
                    <xdr:colOff>57150</xdr:colOff>
                    <xdr:row>5</xdr:row>
                    <xdr:rowOff>152400</xdr:rowOff>
                  </from>
                  <to>
                    <xdr:col>38</xdr:col>
                    <xdr:colOff>47625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3" r:id="rId8" name="Group Box 873">
              <controlPr defaultSize="0" autoFill="0" autoPict="0">
                <anchor moveWithCells="1">
                  <from>
                    <xdr:col>1</xdr:col>
                    <xdr:colOff>85725</xdr:colOff>
                    <xdr:row>26</xdr:row>
                    <xdr:rowOff>161925</xdr:rowOff>
                  </from>
                  <to>
                    <xdr:col>40</xdr:col>
                    <xdr:colOff>57150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8" r:id="rId9" name="Group Box 898">
              <controlPr defaultSize="0" autoFill="0" autoPict="0">
                <anchor moveWithCells="1">
                  <from>
                    <xdr:col>40</xdr:col>
                    <xdr:colOff>95250</xdr:colOff>
                    <xdr:row>26</xdr:row>
                    <xdr:rowOff>161925</xdr:rowOff>
                  </from>
                  <to>
                    <xdr:col>69</xdr:col>
                    <xdr:colOff>161925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6" r:id="rId10" name="Group Box 906">
              <controlPr defaultSize="0" autoFill="0" autoPict="0">
                <anchor moveWithCells="1">
                  <from>
                    <xdr:col>1</xdr:col>
                    <xdr:colOff>85725</xdr:colOff>
                    <xdr:row>43</xdr:row>
                    <xdr:rowOff>95250</xdr:rowOff>
                  </from>
                  <to>
                    <xdr:col>34</xdr:col>
                    <xdr:colOff>152400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7" r:id="rId11" name="Group Box 907">
              <controlPr defaultSize="0" autoFill="0" autoPict="0">
                <anchor moveWithCells="1">
                  <from>
                    <xdr:col>35</xdr:col>
                    <xdr:colOff>28575</xdr:colOff>
                    <xdr:row>43</xdr:row>
                    <xdr:rowOff>95250</xdr:rowOff>
                  </from>
                  <to>
                    <xdr:col>70</xdr:col>
                    <xdr:colOff>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6" r:id="rId12" name="Group Box 926">
              <controlPr defaultSize="0" autoFill="0" autoPict="0">
                <anchor moveWithCells="1">
                  <from>
                    <xdr:col>39</xdr:col>
                    <xdr:colOff>28575</xdr:colOff>
                    <xdr:row>5</xdr:row>
                    <xdr:rowOff>85725</xdr:rowOff>
                  </from>
                  <to>
                    <xdr:col>69</xdr:col>
                    <xdr:colOff>152400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76" r:id="rId13" name="Option Button 1612">
              <controlPr defaultSize="0" autoFill="0" autoLine="0" autoPict="0">
                <anchor moveWithCells="1">
                  <from>
                    <xdr:col>35</xdr:col>
                    <xdr:colOff>66675</xdr:colOff>
                    <xdr:row>44</xdr:row>
                    <xdr:rowOff>66675</xdr:rowOff>
                  </from>
                  <to>
                    <xdr:col>41</xdr:col>
                    <xdr:colOff>123825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77" r:id="rId14" name="Option Button 1613">
              <controlPr defaultSize="0" autoFill="0" autoLine="0" autoPict="0">
                <anchor moveWithCells="1">
                  <from>
                    <xdr:col>41</xdr:col>
                    <xdr:colOff>9525</xdr:colOff>
                    <xdr:row>44</xdr:row>
                    <xdr:rowOff>66675</xdr:rowOff>
                  </from>
                  <to>
                    <xdr:col>48</xdr:col>
                    <xdr:colOff>95250</xdr:colOff>
                    <xdr:row>45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78" r:id="rId15" name="Option Button 1614">
              <controlPr defaultSize="0" autoFill="0" autoLine="0" autoPict="0">
                <anchor moveWithCells="1">
                  <from>
                    <xdr:col>48</xdr:col>
                    <xdr:colOff>66675</xdr:colOff>
                    <xdr:row>44</xdr:row>
                    <xdr:rowOff>85725</xdr:rowOff>
                  </from>
                  <to>
                    <xdr:col>54</xdr:col>
                    <xdr:colOff>123825</xdr:colOff>
                    <xdr:row>45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79" r:id="rId16" name="Option Button 1615">
              <controlPr defaultSize="0" autoFill="0" autoLine="0" autoPict="0">
                <anchor moveWithCells="1">
                  <from>
                    <xdr:col>53</xdr:col>
                    <xdr:colOff>104775</xdr:colOff>
                    <xdr:row>44</xdr:row>
                    <xdr:rowOff>85725</xdr:rowOff>
                  </from>
                  <to>
                    <xdr:col>59</xdr:col>
                    <xdr:colOff>161925</xdr:colOff>
                    <xdr:row>45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0" r:id="rId17" name="Option Button 1616">
              <controlPr defaultSize="0" autoFill="0" autoLine="0" autoPict="0">
                <anchor moveWithCells="1">
                  <from>
                    <xdr:col>59</xdr:col>
                    <xdr:colOff>133350</xdr:colOff>
                    <xdr:row>44</xdr:row>
                    <xdr:rowOff>66675</xdr:rowOff>
                  </from>
                  <to>
                    <xdr:col>66</xdr:col>
                    <xdr:colOff>9525</xdr:colOff>
                    <xdr:row>45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1" r:id="rId18" name="Option Button 1617">
              <controlPr defaultSize="0" autoFill="0" autoLine="0" autoPict="0">
                <anchor moveWithCells="1">
                  <from>
                    <xdr:col>65</xdr:col>
                    <xdr:colOff>123825</xdr:colOff>
                    <xdr:row>44</xdr:row>
                    <xdr:rowOff>66675</xdr:rowOff>
                  </from>
                  <to>
                    <xdr:col>69</xdr:col>
                    <xdr:colOff>9525</xdr:colOff>
                    <xdr:row>45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2" r:id="rId19" name="Option Button 1618">
              <controlPr defaultSize="0" autoFill="0" autoLine="0" autoPict="0">
                <anchor moveWithCells="1">
                  <from>
                    <xdr:col>37</xdr:col>
                    <xdr:colOff>123825</xdr:colOff>
                    <xdr:row>45</xdr:row>
                    <xdr:rowOff>152400</xdr:rowOff>
                  </from>
                  <to>
                    <xdr:col>44</xdr:col>
                    <xdr:colOff>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3" r:id="rId20" name="Option Button 1619">
              <controlPr defaultSize="0" autoFill="0" autoLine="0" autoPict="0">
                <anchor moveWithCells="1">
                  <from>
                    <xdr:col>44</xdr:col>
                    <xdr:colOff>104775</xdr:colOff>
                    <xdr:row>45</xdr:row>
                    <xdr:rowOff>133350</xdr:rowOff>
                  </from>
                  <to>
                    <xdr:col>50</xdr:col>
                    <xdr:colOff>161925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4" r:id="rId21" name="Option Button 1620">
              <controlPr defaultSize="0" autoFill="0" autoLine="0" autoPict="0">
                <anchor moveWithCells="1">
                  <from>
                    <xdr:col>50</xdr:col>
                    <xdr:colOff>104775</xdr:colOff>
                    <xdr:row>45</xdr:row>
                    <xdr:rowOff>133350</xdr:rowOff>
                  </from>
                  <to>
                    <xdr:col>54</xdr:col>
                    <xdr:colOff>95250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5" r:id="rId22" name="Option Button 1621">
              <controlPr defaultSize="0" autoFill="0" autoLine="0" autoPict="0">
                <anchor moveWithCells="1">
                  <from>
                    <xdr:col>56</xdr:col>
                    <xdr:colOff>0</xdr:colOff>
                    <xdr:row>45</xdr:row>
                    <xdr:rowOff>133350</xdr:rowOff>
                  </from>
                  <to>
                    <xdr:col>62</xdr:col>
                    <xdr:colOff>57150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286" r:id="rId23" name="Option Button 1622">
              <controlPr defaultSize="0" autoFill="0" autoLine="0" autoPict="0">
                <anchor moveWithCells="1">
                  <from>
                    <xdr:col>62</xdr:col>
                    <xdr:colOff>133350</xdr:colOff>
                    <xdr:row>45</xdr:row>
                    <xdr:rowOff>133350</xdr:rowOff>
                  </from>
                  <to>
                    <xdr:col>69</xdr:col>
                    <xdr:colOff>19050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681" r:id="rId24" name="Scroll Bar 2017">
              <controlPr defaultSize="0" autoPict="0">
                <anchor moveWithCells="1">
                  <from>
                    <xdr:col>39</xdr:col>
                    <xdr:colOff>85725</xdr:colOff>
                    <xdr:row>23</xdr:row>
                    <xdr:rowOff>9525</xdr:rowOff>
                  </from>
                  <to>
                    <xdr:col>69</xdr:col>
                    <xdr:colOff>57150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RESUMO!C67:C72</xm:f>
              <xm:sqref>AE29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RESUMO!D67:D72</xm:f>
              <xm:sqref>AE31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RESUMO!E67:E72</xm:f>
              <xm:sqref>AE33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RESUMO!F67:F72</xm:f>
              <xm:sqref>AE35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RESUMO!G67:G72</xm:f>
              <xm:sqref>AE37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RESUMO!H67:H72</xm:f>
              <xm:sqref>AE39</xm:sqref>
            </x14:sparkline>
          </x14:sparklines>
        </x14:sparklineGroup>
        <x14:sparklineGroup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14:sparklines>
            <x14:sparkline>
              <xm:f>RESUMO!I67:I72</xm:f>
              <xm:sqref>AE41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62"/>
  <sheetViews>
    <sheetView topLeftCell="N1" zoomScale="70" zoomScaleNormal="70" workbookViewId="0">
      <selection activeCell="X6" sqref="X6"/>
    </sheetView>
  </sheetViews>
  <sheetFormatPr defaultRowHeight="12.75" x14ac:dyDescent="0.2"/>
  <cols>
    <col min="1" max="1" width="2.140625" customWidth="1"/>
    <col min="2" max="2" width="10.140625" bestFit="1" customWidth="1"/>
    <col min="3" max="3" width="16.140625" bestFit="1" customWidth="1"/>
    <col min="4" max="4" width="22" bestFit="1" customWidth="1"/>
    <col min="5" max="5" width="19.85546875" bestFit="1" customWidth="1"/>
    <col min="6" max="6" width="25.140625" bestFit="1" customWidth="1"/>
    <col min="7" max="7" width="27.140625" bestFit="1" customWidth="1"/>
    <col min="8" max="8" width="26.140625" bestFit="1" customWidth="1"/>
    <col min="9" max="9" width="29.28515625" bestFit="1" customWidth="1"/>
    <col min="10" max="10" width="22.5703125" style="1" bestFit="1" customWidth="1"/>
    <col min="11" max="11" width="9.28515625" style="1" bestFit="1" customWidth="1"/>
    <col min="12" max="12" width="20.85546875" style="1" bestFit="1" customWidth="1"/>
    <col min="13" max="13" width="17.42578125" style="1" bestFit="1" customWidth="1"/>
    <col min="14" max="14" width="5.85546875" style="1" bestFit="1" customWidth="1"/>
    <col min="15" max="15" width="2.42578125" customWidth="1"/>
    <col min="16" max="16" width="10.42578125" style="1" customWidth="1"/>
    <col min="17" max="17" width="16.85546875" bestFit="1" customWidth="1"/>
    <col min="18" max="18" width="18.7109375" bestFit="1" customWidth="1"/>
    <col min="19" max="19" width="17.7109375" bestFit="1" customWidth="1"/>
    <col min="20" max="20" width="3.85546875" customWidth="1"/>
    <col min="21" max="21" width="12.7109375" customWidth="1"/>
    <col min="22" max="22" width="11.42578125" bestFit="1" customWidth="1"/>
    <col min="23" max="23" width="13.42578125" bestFit="1" customWidth="1"/>
    <col min="24" max="24" width="15.85546875" bestFit="1" customWidth="1"/>
    <col min="25" max="25" width="3.42578125" customWidth="1"/>
    <col min="26" max="26" width="14.5703125" bestFit="1" customWidth="1"/>
    <col min="27" max="27" width="15.7109375" bestFit="1" customWidth="1"/>
    <col min="28" max="28" width="14.5703125" bestFit="1" customWidth="1"/>
    <col min="30" max="30" width="15.140625" bestFit="1" customWidth="1"/>
    <col min="31" max="31" width="14.5703125" bestFit="1" customWidth="1"/>
  </cols>
  <sheetData>
    <row r="2" spans="2:27" x14ac:dyDescent="0.2">
      <c r="B2" s="23" t="s">
        <v>105</v>
      </c>
      <c r="J2" s="24" t="s">
        <v>114</v>
      </c>
      <c r="P2" s="31" t="s">
        <v>115</v>
      </c>
      <c r="U2" s="31" t="s">
        <v>130</v>
      </c>
    </row>
    <row r="3" spans="2:27" x14ac:dyDescent="0.2">
      <c r="B3" s="29"/>
      <c r="C3" s="72" t="s">
        <v>82</v>
      </c>
      <c r="D3" s="72"/>
      <c r="E3" s="72"/>
      <c r="F3" s="72" t="s">
        <v>83</v>
      </c>
      <c r="G3" s="72"/>
      <c r="H3" s="72"/>
      <c r="J3" s="28" t="s">
        <v>87</v>
      </c>
      <c r="K3" s="28" t="s">
        <v>88</v>
      </c>
      <c r="L3" s="28" t="s">
        <v>74</v>
      </c>
      <c r="M3" s="28" t="s">
        <v>73</v>
      </c>
      <c r="N3" s="28" t="s">
        <v>5</v>
      </c>
      <c r="P3" s="28" t="s">
        <v>116</v>
      </c>
      <c r="Q3" s="28" t="s">
        <v>74</v>
      </c>
      <c r="R3" s="30" t="s">
        <v>90</v>
      </c>
      <c r="S3" s="30" t="s">
        <v>89</v>
      </c>
      <c r="U3" s="32" t="s">
        <v>33</v>
      </c>
      <c r="V3" s="32" t="s">
        <v>85</v>
      </c>
      <c r="W3" s="32" t="s">
        <v>117</v>
      </c>
      <c r="X3" s="32" t="s">
        <v>93</v>
      </c>
    </row>
    <row r="4" spans="2:27" x14ac:dyDescent="0.2">
      <c r="B4" s="21" t="s">
        <v>33</v>
      </c>
      <c r="C4" s="21" t="s">
        <v>0</v>
      </c>
      <c r="D4" s="21" t="s">
        <v>81</v>
      </c>
      <c r="E4" s="21" t="s">
        <v>21</v>
      </c>
      <c r="F4" s="21" t="s">
        <v>0</v>
      </c>
      <c r="G4" s="21" t="s">
        <v>81</v>
      </c>
      <c r="H4" s="21" t="s">
        <v>21</v>
      </c>
      <c r="J4" s="1" t="str">
        <f>K4&amp;"-"&amp;L4</f>
        <v>1-Alimentação</v>
      </c>
      <c r="K4" s="1">
        <f>IF(L4=L3,K3+1,1)</f>
        <v>1</v>
      </c>
      <c r="L4" s="1" t="s">
        <v>40</v>
      </c>
      <c r="M4" s="1" t="s">
        <v>41</v>
      </c>
      <c r="N4" s="1">
        <f>SUMIFS(BASE!$F:$F,BASE!$E:$E,M4,BASE!$G:$G,DASHBOARD!$AC$26)</f>
        <v>38</v>
      </c>
      <c r="P4" s="1">
        <v>1</v>
      </c>
      <c r="Q4" t="s">
        <v>40</v>
      </c>
      <c r="R4" t="str">
        <f t="shared" ref="R4:R14" si="0">"RESUMO!M"&amp;MATCH("1-"&amp;$Q4,$J:$J,0)&amp;":M"&amp;MATCH(COUNTIF($L:$L,$Q4)&amp;"-"&amp;$Q4,$J:$J,0)</f>
        <v>RESUMO!M4:M6</v>
      </c>
      <c r="S4" t="str">
        <f t="shared" ref="S4:S14" si="1">"RESUMO!N"&amp;MATCH("1-"&amp;$Q4,$J:$J,0)&amp;":N"&amp;MATCH(COUNTIF($L:$L,$Q4)&amp;"-"&amp;$Q4,$J:$J,0)</f>
        <v>RESUMO!N4:N6</v>
      </c>
      <c r="U4" s="35">
        <v>41640</v>
      </c>
      <c r="V4" s="6">
        <f>SUMIFS(BASE!$F:$F,BASE!$B:$B,"Investimentos",BASE!$G:$G,RESUMO!$U4)</f>
        <v>2668.0210000000002</v>
      </c>
      <c r="W4" s="6">
        <f>AA6+V4</f>
        <v>17668.021000000001</v>
      </c>
      <c r="X4" s="49">
        <f>W4</f>
        <v>17668.021000000001</v>
      </c>
      <c r="Z4" s="43" t="s">
        <v>96</v>
      </c>
      <c r="AA4" s="48">
        <v>9.4999999999999998E-3</v>
      </c>
    </row>
    <row r="5" spans="2:27" x14ac:dyDescent="0.2">
      <c r="B5" s="3">
        <v>41640</v>
      </c>
      <c r="C5" s="6">
        <f>SUMIFS(BASE!$F:$F,BASE!$B:$B,C$4,BASE!$G:$G,$B5)</f>
        <v>8800</v>
      </c>
      <c r="D5" s="6">
        <f>SUMIFS(BASE!$F:$F,BASE!$B:$B,D$4,BASE!$G:$G,$B5)</f>
        <v>5697.65</v>
      </c>
      <c r="E5" s="6">
        <f>SUMIFS(BASE!$F:$F,BASE!$B:$B,E$4,BASE!$G:$G,$B5)</f>
        <v>2668.0210000000002</v>
      </c>
      <c r="F5" s="6">
        <f>IF(F$17=TRUE,C5,NA())</f>
        <v>8800</v>
      </c>
      <c r="G5" s="6">
        <f>IF(G$17=TRUE,D5,NA())</f>
        <v>5697.65</v>
      </c>
      <c r="H5" s="6">
        <f>IF(H$17=TRUE,E5,NA())</f>
        <v>2668.0210000000002</v>
      </c>
      <c r="J5" s="1" t="str">
        <f t="shared" ref="J5:J52" si="2">K5&amp;"-"&amp;L5</f>
        <v>2-Alimentação</v>
      </c>
      <c r="K5" s="1">
        <f t="shared" ref="K5:K52" si="3">IF(L5=L4,K4+1,1)</f>
        <v>2</v>
      </c>
      <c r="L5" s="1" t="s">
        <v>40</v>
      </c>
      <c r="M5" s="1" t="s">
        <v>42</v>
      </c>
      <c r="N5" s="1">
        <f>SUMIFS(BASE!$F:$F,BASE!$E:$E,M5,BASE!$G:$G,DASHBOARD!$AC$26)</f>
        <v>46</v>
      </c>
      <c r="P5" s="1">
        <v>2</v>
      </c>
      <c r="Q5" t="s">
        <v>66</v>
      </c>
      <c r="R5" t="str">
        <f>"RESUMO!M"&amp;MATCH("1-"&amp;$Q5,$J:$J,0)&amp;":M"&amp;MATCH(COUNTIF($L:$L,$Q5)&amp;"-"&amp;$Q5,$J:$J,0)</f>
        <v>RESUMO!M7:M11</v>
      </c>
      <c r="S5" t="str">
        <f t="shared" si="1"/>
        <v>RESUMO!N7:N11</v>
      </c>
      <c r="U5" s="35">
        <v>41671</v>
      </c>
      <c r="V5" s="6">
        <f>SUMIFS(BASE!$F:$F,BASE!$B:$B,"Investimentos",BASE!$G:$G,RESUMO!$U5)</f>
        <v>2314.8475000000003</v>
      </c>
      <c r="W5" s="6">
        <f>W4+V5</f>
        <v>19982.8685</v>
      </c>
      <c r="X5" s="49">
        <f>V5+X4*(1+$AA$4)</f>
        <v>20150.7146995</v>
      </c>
      <c r="Z5" s="43" t="s">
        <v>118</v>
      </c>
      <c r="AA5" s="6">
        <v>1000000</v>
      </c>
    </row>
    <row r="6" spans="2:27" x14ac:dyDescent="0.2">
      <c r="B6" s="3">
        <v>41671</v>
      </c>
      <c r="C6" s="6">
        <f>SUMIFS(BASE!$F:$F,BASE!$B:$B,C$4,BASE!$G:$G,$B6)</f>
        <v>8000</v>
      </c>
      <c r="D6" s="6">
        <f>SUMIFS(BASE!$F:$F,BASE!$B:$B,D$4,BASE!$G:$G,$B6)</f>
        <v>5276.65</v>
      </c>
      <c r="E6" s="6">
        <f>SUMIFS(BASE!$F:$F,BASE!$B:$B,E$4,BASE!$G:$G,$B6)</f>
        <v>2314.8475000000003</v>
      </c>
      <c r="F6" s="6">
        <f t="shared" ref="F6:H16" si="4">IF(F$17=TRUE,C6,NA())</f>
        <v>8000</v>
      </c>
      <c r="G6" s="6">
        <f t="shared" si="4"/>
        <v>5276.65</v>
      </c>
      <c r="H6" s="6">
        <f t="shared" si="4"/>
        <v>2314.8475000000003</v>
      </c>
      <c r="J6" s="1" t="str">
        <f t="shared" si="2"/>
        <v>3-Alimentação</v>
      </c>
      <c r="K6" s="1">
        <f t="shared" si="3"/>
        <v>3</v>
      </c>
      <c r="L6" s="1" t="s">
        <v>40</v>
      </c>
      <c r="M6" s="1" t="s">
        <v>29</v>
      </c>
      <c r="N6" s="1">
        <f>SUMIFS(BASE!$F:$F,BASE!$E:$E,M6,BASE!$G:$G,DASHBOARD!$AC$26)</f>
        <v>353</v>
      </c>
      <c r="P6" s="1">
        <v>3</v>
      </c>
      <c r="Q6" t="s">
        <v>45</v>
      </c>
      <c r="R6" t="str">
        <f t="shared" si="0"/>
        <v>RESUMO!M12:M16</v>
      </c>
      <c r="S6" t="str">
        <f t="shared" si="1"/>
        <v>RESUMO!N12:N16</v>
      </c>
      <c r="U6" s="35">
        <v>41699</v>
      </c>
      <c r="V6" s="6">
        <f>SUMIFS(BASE!$F:$F,BASE!$B:$B,"Investimentos",BASE!$G:$G,RESUMO!$U6)</f>
        <v>3058.8960000000002</v>
      </c>
      <c r="W6" s="6">
        <f t="shared" ref="W6:W15" si="5">W5+V6</f>
        <v>23041.764500000001</v>
      </c>
      <c r="X6" s="49">
        <f>V6+X5*(1+$AA$4)</f>
        <v>23401.042489145253</v>
      </c>
      <c r="Z6" s="43" t="s">
        <v>129</v>
      </c>
      <c r="AA6" s="6">
        <v>15000</v>
      </c>
    </row>
    <row r="7" spans="2:27" x14ac:dyDescent="0.2">
      <c r="B7" s="3">
        <v>41699</v>
      </c>
      <c r="C7" s="6">
        <f>SUMIFS(BASE!$F:$F,BASE!$B:$B,C$4,BASE!$G:$G,$B7)</f>
        <v>8000</v>
      </c>
      <c r="D7" s="6">
        <f>SUMIFS(BASE!$F:$F,BASE!$B:$B,D$4,BASE!$G:$G,$B7)</f>
        <v>4813.6499999999996</v>
      </c>
      <c r="E7" s="6">
        <f>SUMIFS(BASE!$F:$F,BASE!$B:$B,E$4,BASE!$G:$G,$B7)</f>
        <v>3058.8960000000002</v>
      </c>
      <c r="F7" s="6">
        <f t="shared" si="4"/>
        <v>8000</v>
      </c>
      <c r="G7" s="6">
        <f t="shared" si="4"/>
        <v>4813.6499999999996</v>
      </c>
      <c r="H7" s="6">
        <f t="shared" si="4"/>
        <v>3058.8960000000002</v>
      </c>
      <c r="J7" s="1" t="str">
        <f t="shared" si="2"/>
        <v>1-Cuidados pessoais</v>
      </c>
      <c r="K7" s="1">
        <f t="shared" si="3"/>
        <v>1</v>
      </c>
      <c r="L7" s="1" t="s">
        <v>66</v>
      </c>
      <c r="M7" s="1" t="s">
        <v>18</v>
      </c>
      <c r="N7" s="1">
        <f>SUMIFS(BASE!$F:$F,BASE!$E:$E,M7,BASE!$G:$G,DASHBOARD!$AC$26)</f>
        <v>90</v>
      </c>
      <c r="P7" s="1">
        <v>4</v>
      </c>
      <c r="Q7" t="s">
        <v>36</v>
      </c>
      <c r="R7" t="str">
        <f t="shared" si="0"/>
        <v>RESUMO!M17:M25</v>
      </c>
      <c r="S7" t="str">
        <f t="shared" si="1"/>
        <v>RESUMO!N17:N25</v>
      </c>
      <c r="U7" s="35">
        <v>41730</v>
      </c>
      <c r="V7" s="6">
        <f>SUMIFS(BASE!$F:$F,BASE!$B:$B,"Investimentos",BASE!$G:$G,RESUMO!$U7)</f>
        <v>3003.3475000000003</v>
      </c>
      <c r="W7" s="6">
        <f t="shared" si="5"/>
        <v>26045.112000000001</v>
      </c>
      <c r="X7" s="49">
        <f t="shared" ref="X7:X70" si="6">V7+X6*(1+$AA$4)</f>
        <v>26626.699892792134</v>
      </c>
    </row>
    <row r="8" spans="2:27" x14ac:dyDescent="0.2">
      <c r="B8" s="3">
        <v>41730</v>
      </c>
      <c r="C8" s="6">
        <f>SUMIFS(BASE!$F:$F,BASE!$B:$B,C$4,BASE!$G:$G,$B8)</f>
        <v>8500</v>
      </c>
      <c r="D8" s="6">
        <f>SUMIFS(BASE!$F:$F,BASE!$B:$B,D$4,BASE!$G:$G,$B8)</f>
        <v>4966.6499999999996</v>
      </c>
      <c r="E8" s="6">
        <f>SUMIFS(BASE!$F:$F,BASE!$B:$B,E$4,BASE!$G:$G,$B8)</f>
        <v>3003.3475000000003</v>
      </c>
      <c r="F8" s="6">
        <f t="shared" si="4"/>
        <v>8500</v>
      </c>
      <c r="G8" s="6">
        <f t="shared" si="4"/>
        <v>4966.6499999999996</v>
      </c>
      <c r="H8" s="6">
        <f t="shared" si="4"/>
        <v>3003.3475000000003</v>
      </c>
      <c r="J8" s="1" t="str">
        <f t="shared" si="2"/>
        <v>2-Cuidados pessoais</v>
      </c>
      <c r="K8" s="1">
        <f t="shared" si="3"/>
        <v>2</v>
      </c>
      <c r="L8" s="1" t="s">
        <v>66</v>
      </c>
      <c r="M8" s="1" t="s">
        <v>67</v>
      </c>
      <c r="N8" s="1">
        <f>SUMIFS(BASE!$F:$F,BASE!$E:$E,M8,BASE!$G:$G,DASHBOARD!$AC$26)</f>
        <v>40</v>
      </c>
      <c r="P8" s="1">
        <v>5</v>
      </c>
      <c r="Q8" t="s">
        <v>44</v>
      </c>
      <c r="R8" t="str">
        <f t="shared" si="0"/>
        <v>RESUMO!M26:M27</v>
      </c>
      <c r="S8" t="str">
        <f t="shared" si="1"/>
        <v>RESUMO!N26:N27</v>
      </c>
      <c r="U8" s="35">
        <v>41760</v>
      </c>
      <c r="V8" s="6">
        <f>SUMIFS(BASE!$F:$F,BASE!$B:$B,"Investimentos",BASE!$G:$G,RESUMO!$U8)</f>
        <v>2723.8560000000002</v>
      </c>
      <c r="W8" s="6">
        <f t="shared" si="5"/>
        <v>28768.968000000001</v>
      </c>
      <c r="X8" s="49">
        <f t="shared" si="6"/>
        <v>29603.509541773659</v>
      </c>
      <c r="Z8" s="42"/>
      <c r="AA8" s="16"/>
    </row>
    <row r="9" spans="2:27" x14ac:dyDescent="0.2">
      <c r="B9" s="3">
        <v>41760</v>
      </c>
      <c r="C9" s="6">
        <f>SUMIFS(BASE!$F:$F,BASE!$B:$B,C$4,BASE!$G:$G,$B9)</f>
        <v>8000</v>
      </c>
      <c r="D9" s="6">
        <f>SUMIFS(BASE!$F:$F,BASE!$B:$B,D$4,BASE!$G:$G,$B9)</f>
        <v>5162.6499999999996</v>
      </c>
      <c r="E9" s="6">
        <f>SUMIFS(BASE!$F:$F,BASE!$B:$B,E$4,BASE!$G:$G,$B9)</f>
        <v>2723.8560000000002</v>
      </c>
      <c r="F9" s="6">
        <f t="shared" si="4"/>
        <v>8000</v>
      </c>
      <c r="G9" s="6">
        <f t="shared" si="4"/>
        <v>5162.6499999999996</v>
      </c>
      <c r="H9" s="6">
        <f t="shared" si="4"/>
        <v>2723.8560000000002</v>
      </c>
      <c r="J9" s="1" t="str">
        <f t="shared" si="2"/>
        <v>3-Cuidados pessoais</v>
      </c>
      <c r="K9" s="1">
        <f t="shared" si="3"/>
        <v>3</v>
      </c>
      <c r="L9" s="1" t="s">
        <v>66</v>
      </c>
      <c r="M9" s="1" t="s">
        <v>17</v>
      </c>
      <c r="N9" s="1">
        <f>SUMIFS(BASE!$F:$F,BASE!$E:$E,M9,BASE!$G:$G,DASHBOARD!$AC$26)</f>
        <v>15</v>
      </c>
      <c r="P9" s="1">
        <v>6</v>
      </c>
      <c r="Q9" t="s">
        <v>54</v>
      </c>
      <c r="R9" t="str">
        <f t="shared" si="0"/>
        <v>RESUMO!M28:M32</v>
      </c>
      <c r="S9" t="str">
        <f t="shared" si="1"/>
        <v>RESUMO!N28:N32</v>
      </c>
      <c r="U9" s="35">
        <v>41791</v>
      </c>
      <c r="V9" s="6">
        <f>SUMIFS(BASE!$F:$F,BASE!$B:$B,"Investimentos",BASE!$G:$G,RESUMO!$U9)</f>
        <v>2246.6715000000004</v>
      </c>
      <c r="W9" s="6">
        <f t="shared" si="5"/>
        <v>31015.639500000001</v>
      </c>
      <c r="X9" s="49">
        <f t="shared" si="6"/>
        <v>32131.414382420513</v>
      </c>
    </row>
    <row r="10" spans="2:27" x14ac:dyDescent="0.2">
      <c r="B10" s="3">
        <v>41791</v>
      </c>
      <c r="C10" s="6">
        <f>SUMIFS(BASE!$F:$F,BASE!$B:$B,C$4,BASE!$G:$G,$B10)</f>
        <v>8000</v>
      </c>
      <c r="D10" s="6">
        <f>SUMIFS(BASE!$F:$F,BASE!$B:$B,D$4,BASE!$G:$G,$B10)</f>
        <v>5475.65</v>
      </c>
      <c r="E10" s="6">
        <f>SUMIFS(BASE!$F:$F,BASE!$B:$B,E$4,BASE!$G:$G,$B10)</f>
        <v>2246.6715000000004</v>
      </c>
      <c r="F10" s="6">
        <f t="shared" si="4"/>
        <v>8000</v>
      </c>
      <c r="G10" s="6">
        <f t="shared" ref="G10" si="7">IF(G$17=TRUE,D10,NA())</f>
        <v>5475.65</v>
      </c>
      <c r="H10" s="6">
        <f t="shared" ref="H10" si="8">IF(H$17=TRUE,E10,NA())</f>
        <v>2246.6715000000004</v>
      </c>
      <c r="J10" s="1" t="str">
        <f t="shared" si="2"/>
        <v>4-Cuidados pessoais</v>
      </c>
      <c r="K10" s="1">
        <f t="shared" si="3"/>
        <v>4</v>
      </c>
      <c r="L10" s="1" t="s">
        <v>66</v>
      </c>
      <c r="M10" s="1" t="s">
        <v>50</v>
      </c>
      <c r="N10" s="1">
        <f>SUMIFS(BASE!$F:$F,BASE!$E:$E,M10,BASE!$G:$G,DASHBOARD!$AC$26)</f>
        <v>120</v>
      </c>
      <c r="P10" s="1">
        <v>7</v>
      </c>
      <c r="Q10" s="27" t="s">
        <v>104</v>
      </c>
      <c r="R10" t="str">
        <f t="shared" si="0"/>
        <v>RESUMO!M33:M34</v>
      </c>
      <c r="S10" t="str">
        <f t="shared" si="1"/>
        <v>RESUMO!N33:N34</v>
      </c>
      <c r="U10" s="35">
        <v>41821</v>
      </c>
      <c r="V10" s="6">
        <f>SUMIFS(BASE!$F:$F,BASE!$B:$B,"Investimentos",BASE!$G:$G,RESUMO!$U10)</f>
        <v>9769.8824999999997</v>
      </c>
      <c r="W10" s="6">
        <f t="shared" si="5"/>
        <v>40785.521999999997</v>
      </c>
      <c r="X10" s="49">
        <f t="shared" si="6"/>
        <v>42206.545319053504</v>
      </c>
    </row>
    <row r="11" spans="2:27" x14ac:dyDescent="0.2">
      <c r="B11" s="3">
        <v>41821</v>
      </c>
      <c r="C11" s="6">
        <f>SUMIFS(BASE!$F:$F,BASE!$B:$B,C$4,BASE!$G:$G,$B11)</f>
        <v>16200</v>
      </c>
      <c r="D11" s="6">
        <f>SUMIFS(BASE!$F:$F,BASE!$B:$B,D$4,BASE!$G:$G,$B11)</f>
        <v>5694.75</v>
      </c>
      <c r="E11" s="6">
        <f>SUMIFS(BASE!$F:$F,BASE!$B:$B,E$4,BASE!$G:$G,$B11)</f>
        <v>9769.8824999999997</v>
      </c>
      <c r="F11" s="6">
        <f t="shared" si="4"/>
        <v>16200</v>
      </c>
      <c r="G11" s="6">
        <f t="shared" si="4"/>
        <v>5694.75</v>
      </c>
      <c r="H11" s="6">
        <f t="shared" si="4"/>
        <v>9769.8824999999997</v>
      </c>
      <c r="J11" s="1" t="str">
        <f t="shared" si="2"/>
        <v>5-Cuidados pessoais</v>
      </c>
      <c r="K11" s="1">
        <f t="shared" si="3"/>
        <v>5</v>
      </c>
      <c r="L11" s="1" t="s">
        <v>66</v>
      </c>
      <c r="M11" s="1" t="s">
        <v>49</v>
      </c>
      <c r="N11" s="1">
        <f>SUMIFS(BASE!$F:$F,BASE!$E:$E,M11,BASE!$G:$G,DASHBOARD!$AC$26)</f>
        <v>0</v>
      </c>
      <c r="P11" s="1">
        <v>8</v>
      </c>
      <c r="Q11" t="s">
        <v>59</v>
      </c>
      <c r="R11" t="str">
        <f t="shared" si="0"/>
        <v>RESUMO!M35:M36</v>
      </c>
      <c r="S11" t="str">
        <f t="shared" si="1"/>
        <v>RESUMO!N35:N36</v>
      </c>
      <c r="U11" s="35">
        <v>41852</v>
      </c>
      <c r="V11" s="6">
        <f>SUMIFS(BASE!$F:$F,BASE!$B:$B,"Investimentos",BASE!$G:$G,RESUMO!$U11)</f>
        <v>3350.395</v>
      </c>
      <c r="W11" s="6">
        <f t="shared" si="5"/>
        <v>44135.916999999994</v>
      </c>
      <c r="X11" s="49">
        <f t="shared" si="6"/>
        <v>45957.90249958451</v>
      </c>
      <c r="Z11" s="32">
        <v>1</v>
      </c>
      <c r="AA11" s="23" t="s">
        <v>83</v>
      </c>
    </row>
    <row r="12" spans="2:27" x14ac:dyDescent="0.2">
      <c r="B12" s="3">
        <v>41852</v>
      </c>
      <c r="C12" s="6">
        <f>SUMIFS(BASE!$F:$F,BASE!$B:$B,C$4,BASE!$G:$G,$B12)</f>
        <v>8000</v>
      </c>
      <c r="D12" s="6">
        <f>SUMIFS(BASE!$F:$F,BASE!$B:$B,D$4,BASE!$G:$G,$B12)</f>
        <v>4435.75</v>
      </c>
      <c r="E12" s="6">
        <f>SUMIFS(BASE!$F:$F,BASE!$B:$B,E$4,BASE!$G:$G,$B12)</f>
        <v>3350.395</v>
      </c>
      <c r="F12" s="6">
        <f t="shared" si="4"/>
        <v>8000</v>
      </c>
      <c r="G12" s="6">
        <f t="shared" si="4"/>
        <v>4435.75</v>
      </c>
      <c r="H12" s="6">
        <f t="shared" si="4"/>
        <v>3350.395</v>
      </c>
      <c r="J12" s="1" t="str">
        <f t="shared" si="2"/>
        <v>1-Educação</v>
      </c>
      <c r="K12" s="1">
        <f t="shared" si="3"/>
        <v>1</v>
      </c>
      <c r="L12" s="1" t="s">
        <v>45</v>
      </c>
      <c r="M12" s="1" t="s">
        <v>15</v>
      </c>
      <c r="N12" s="1">
        <f>SUMIFS(BASE!$F:$F,BASE!$E:$E,M12,BASE!$G:$G,DASHBOARD!$AC$26)</f>
        <v>0</v>
      </c>
      <c r="P12" s="1">
        <v>9</v>
      </c>
      <c r="Q12" t="s">
        <v>43</v>
      </c>
      <c r="R12" t="str">
        <f t="shared" si="0"/>
        <v>RESUMO!M37:M42</v>
      </c>
      <c r="S12" t="str">
        <f t="shared" si="1"/>
        <v>RESUMO!N37:N42</v>
      </c>
      <c r="U12" s="35">
        <v>41883</v>
      </c>
      <c r="V12" s="6">
        <f>SUMIFS(BASE!$F:$F,BASE!$B:$B,"Investimentos",BASE!$G:$G,RESUMO!$U12)</f>
        <v>3636.7625000000003</v>
      </c>
      <c r="W12" s="6">
        <f t="shared" si="5"/>
        <v>47772.679499999991</v>
      </c>
      <c r="X12" s="49">
        <f t="shared" si="6"/>
        <v>50031.265073330564</v>
      </c>
      <c r="Z12" s="22" t="s">
        <v>93</v>
      </c>
      <c r="AA12" t="str">
        <f>"RESUMO!X"&amp;(3+Z11)&amp;":X"&amp;(14+Z11)</f>
        <v>RESUMO!X4:X15</v>
      </c>
    </row>
    <row r="13" spans="2:27" x14ac:dyDescent="0.2">
      <c r="B13" s="3">
        <v>41883</v>
      </c>
      <c r="C13" s="6">
        <f>SUMIFS(BASE!$F:$F,BASE!$B:$B,C$4,BASE!$G:$G,$B13)</f>
        <v>9000</v>
      </c>
      <c r="D13" s="6">
        <f>SUMIFS(BASE!$F:$F,BASE!$B:$B,D$4,BASE!$G:$G,$B13)</f>
        <v>4913.75</v>
      </c>
      <c r="E13" s="6">
        <f>SUMIFS(BASE!$F:$F,BASE!$B:$B,E$4,BASE!$G:$G,$B13)</f>
        <v>3636.7625000000003</v>
      </c>
      <c r="F13" s="6">
        <f t="shared" si="4"/>
        <v>9000</v>
      </c>
      <c r="G13" s="6">
        <f t="shared" si="4"/>
        <v>4913.75</v>
      </c>
      <c r="H13" s="6">
        <f t="shared" si="4"/>
        <v>3636.7625000000003</v>
      </c>
      <c r="J13" s="1" t="str">
        <f t="shared" si="2"/>
        <v>2-Educação</v>
      </c>
      <c r="K13" s="1">
        <f t="shared" si="3"/>
        <v>2</v>
      </c>
      <c r="L13" s="1" t="s">
        <v>45</v>
      </c>
      <c r="M13" s="1" t="s">
        <v>46</v>
      </c>
      <c r="N13" s="1">
        <f>SUMIFS(BASE!$F:$F,BASE!$E:$E,M13,BASE!$G:$G,DASHBOARD!$AC$26)</f>
        <v>0</v>
      </c>
      <c r="P13" s="1">
        <v>10</v>
      </c>
      <c r="Q13" t="s">
        <v>20</v>
      </c>
      <c r="R13" t="str">
        <f t="shared" si="0"/>
        <v>RESUMO!M43:M49</v>
      </c>
      <c r="S13" t="str">
        <f t="shared" si="1"/>
        <v>RESUMO!N43:N49</v>
      </c>
      <c r="U13" s="35">
        <v>41913</v>
      </c>
      <c r="V13" s="6">
        <f>SUMIFS(BASE!$F:$F,BASE!$B:$B,"Investimentos",BASE!$G:$G,RESUMO!$U13)</f>
        <v>3318.6124999999997</v>
      </c>
      <c r="W13" s="6">
        <f t="shared" si="5"/>
        <v>51091.291999999994</v>
      </c>
      <c r="X13" s="49">
        <f t="shared" si="6"/>
        <v>53825.174591527211</v>
      </c>
      <c r="Z13" s="22" t="s">
        <v>33</v>
      </c>
      <c r="AA13" t="str">
        <f>"RESUMO!U"&amp;(3+Z11)&amp;":U"&amp;(14+Z11)</f>
        <v>RESUMO!U4:U15</v>
      </c>
    </row>
    <row r="14" spans="2:27" x14ac:dyDescent="0.2">
      <c r="B14" s="3">
        <v>41913</v>
      </c>
      <c r="C14" s="6">
        <f>SUMIFS(BASE!$F:$F,BASE!$B:$B,C$4,BASE!$G:$G,$B14)</f>
        <v>9800</v>
      </c>
      <c r="D14" s="6">
        <f>SUMIFS(BASE!$F:$F,BASE!$B:$B,D$4,BASE!$G:$G,$B14)</f>
        <v>5895.75</v>
      </c>
      <c r="E14" s="6">
        <f>SUMIFS(BASE!$F:$F,BASE!$B:$B,E$4,BASE!$G:$G,$B14)</f>
        <v>3318.6124999999997</v>
      </c>
      <c r="F14" s="6">
        <f t="shared" si="4"/>
        <v>9800</v>
      </c>
      <c r="G14" s="6">
        <f t="shared" si="4"/>
        <v>5895.75</v>
      </c>
      <c r="H14" s="6">
        <f t="shared" si="4"/>
        <v>3318.6124999999997</v>
      </c>
      <c r="J14" s="1" t="str">
        <f t="shared" si="2"/>
        <v>3-Educação</v>
      </c>
      <c r="K14" s="1">
        <f t="shared" si="3"/>
        <v>3</v>
      </c>
      <c r="L14" s="1" t="s">
        <v>45</v>
      </c>
      <c r="M14" s="1" t="s">
        <v>16</v>
      </c>
      <c r="N14" s="1">
        <f>SUMIFS(BASE!$F:$F,BASE!$E:$E,M14,BASE!$G:$G,DASHBOARD!$AC$26)</f>
        <v>0</v>
      </c>
      <c r="P14" s="1">
        <v>11</v>
      </c>
      <c r="Q14" t="s">
        <v>30</v>
      </c>
      <c r="R14" t="str">
        <f t="shared" si="0"/>
        <v>RESUMO!M50:M52</v>
      </c>
      <c r="S14" t="str">
        <f t="shared" si="1"/>
        <v>RESUMO!N50:N52</v>
      </c>
      <c r="U14" s="35">
        <v>41944</v>
      </c>
      <c r="V14" s="6">
        <f>SUMIFS(BASE!$F:$F,BASE!$B:$B,"Investimentos",BASE!$G:$G,RESUMO!$U14)</f>
        <v>4654.8775000000005</v>
      </c>
      <c r="W14" s="6">
        <f t="shared" si="5"/>
        <v>55746.169499999996</v>
      </c>
      <c r="X14" s="49">
        <f t="shared" si="6"/>
        <v>58991.391250146728</v>
      </c>
      <c r="Z14" s="22" t="s">
        <v>117</v>
      </c>
      <c r="AA14" t="str">
        <f>"RESUMO!W"&amp;(3+Z11)&amp;":W"&amp;(14+Z11)</f>
        <v>RESUMO!W4:W15</v>
      </c>
    </row>
    <row r="15" spans="2:27" x14ac:dyDescent="0.2">
      <c r="B15" s="3">
        <v>41944</v>
      </c>
      <c r="C15" s="6">
        <f>SUMIFS(BASE!$F:$F,BASE!$B:$B,C$4,BASE!$G:$G,$B15)</f>
        <v>12000</v>
      </c>
      <c r="D15" s="6">
        <f>SUMIFS(BASE!$F:$F,BASE!$B:$B,D$4,BASE!$G:$G,$B15)</f>
        <v>6884.75</v>
      </c>
      <c r="E15" s="6">
        <f>SUMIFS(BASE!$F:$F,BASE!$B:$B,E$4,BASE!$G:$G,$B15)</f>
        <v>4654.8775000000005</v>
      </c>
      <c r="F15" s="6">
        <f t="shared" si="4"/>
        <v>12000</v>
      </c>
      <c r="G15" s="6">
        <f t="shared" si="4"/>
        <v>6884.75</v>
      </c>
      <c r="H15" s="6">
        <f t="shared" si="4"/>
        <v>4654.8775000000005</v>
      </c>
      <c r="J15" s="1" t="str">
        <f t="shared" si="2"/>
        <v>4-Educação</v>
      </c>
      <c r="K15" s="1">
        <f t="shared" si="3"/>
        <v>4</v>
      </c>
      <c r="L15" s="1" t="s">
        <v>45</v>
      </c>
      <c r="M15" s="1" t="s">
        <v>70</v>
      </c>
      <c r="N15" s="1">
        <f>SUMIFS(BASE!$F:$F,BASE!$E:$E,M15,BASE!$G:$G,DASHBOARD!$AC$26)</f>
        <v>0</v>
      </c>
      <c r="U15" s="35">
        <v>41974</v>
      </c>
      <c r="V15" s="6">
        <f>SUMIFS(BASE!$F:$F,BASE!$B:$B,"Investimentos",BASE!$G:$G,RESUMO!$U15)</f>
        <v>11722.724999999999</v>
      </c>
      <c r="W15" s="6">
        <f t="shared" si="5"/>
        <v>67468.894499999995</v>
      </c>
      <c r="X15" s="49">
        <f t="shared" si="6"/>
        <v>71274.534467023128</v>
      </c>
    </row>
    <row r="16" spans="2:27" x14ac:dyDescent="0.2">
      <c r="B16" s="3">
        <v>41974</v>
      </c>
      <c r="C16" s="6">
        <f>SUMIFS(BASE!$F:$F,BASE!$B:$B,C$4,BASE!$G:$G,$B16)</f>
        <v>18000</v>
      </c>
      <c r="D16" s="6">
        <f>SUMIFS(BASE!$F:$F,BASE!$B:$B,D$4,BASE!$G:$G,$B16)</f>
        <v>4974.75</v>
      </c>
      <c r="E16" s="6">
        <f>SUMIFS(BASE!$F:$F,BASE!$B:$B,E$4,BASE!$G:$G,$B16)</f>
        <v>11722.724999999999</v>
      </c>
      <c r="F16" s="6">
        <f t="shared" si="4"/>
        <v>18000</v>
      </c>
      <c r="G16" s="6">
        <f t="shared" si="4"/>
        <v>4974.75</v>
      </c>
      <c r="H16" s="6">
        <f t="shared" si="4"/>
        <v>11722.724999999999</v>
      </c>
      <c r="J16" s="1" t="str">
        <f t="shared" si="2"/>
        <v>5-Educação</v>
      </c>
      <c r="K16" s="1">
        <f t="shared" si="3"/>
        <v>5</v>
      </c>
      <c r="L16" s="1" t="s">
        <v>45</v>
      </c>
      <c r="M16" s="1" t="s">
        <v>35</v>
      </c>
      <c r="N16" s="1">
        <f>SUMIFS(BASE!$F:$F,BASE!$E:$E,M16,BASE!$G:$G,DASHBOARD!$AC$26)</f>
        <v>0</v>
      </c>
      <c r="P16" s="1">
        <v>1</v>
      </c>
      <c r="Q16" s="23" t="s">
        <v>83</v>
      </c>
      <c r="R16" t="str">
        <f>VLOOKUP($P16,$P$4:$S$14,3,0)</f>
        <v>RESUMO!M4:M6</v>
      </c>
      <c r="S16" t="str">
        <f>VLOOKUP($P16,$P$4:$S$14,4,0)</f>
        <v>RESUMO!N4:N6</v>
      </c>
      <c r="U16" s="35">
        <v>42005</v>
      </c>
      <c r="V16" s="6">
        <f>AVERAGE(V4:V15)</f>
        <v>4372.4078749999999</v>
      </c>
      <c r="W16" s="6"/>
      <c r="X16" s="49">
        <f t="shared" si="6"/>
        <v>76324.050419459862</v>
      </c>
    </row>
    <row r="17" spans="2:24" x14ac:dyDescent="0.2">
      <c r="B17" s="3"/>
      <c r="C17" s="1"/>
      <c r="D17" s="1"/>
      <c r="E17" s="1"/>
      <c r="F17" s="5" t="b">
        <v>1</v>
      </c>
      <c r="G17" s="5" t="b">
        <v>1</v>
      </c>
      <c r="H17" s="5" t="b">
        <v>1</v>
      </c>
      <c r="J17" s="1" t="str">
        <f t="shared" si="2"/>
        <v>1-Habitação</v>
      </c>
      <c r="K17" s="1">
        <f t="shared" si="3"/>
        <v>1</v>
      </c>
      <c r="L17" s="1" t="s">
        <v>36</v>
      </c>
      <c r="M17" s="1" t="s">
        <v>7</v>
      </c>
      <c r="N17" s="1">
        <f>SUMIFS(BASE!$F:$F,BASE!$E:$E,M17,BASE!$G:$G,DASHBOARD!$AC$26)</f>
        <v>60</v>
      </c>
      <c r="U17" s="35">
        <v>42036</v>
      </c>
      <c r="V17" s="6">
        <f>V16</f>
        <v>4372.4078749999999</v>
      </c>
      <c r="W17" s="6"/>
      <c r="X17" s="49">
        <f t="shared" si="6"/>
        <v>81421.536773444735</v>
      </c>
    </row>
    <row r="18" spans="2:24" x14ac:dyDescent="0.2">
      <c r="J18" s="1" t="str">
        <f t="shared" si="2"/>
        <v>2-Habitação</v>
      </c>
      <c r="K18" s="1">
        <f t="shared" si="3"/>
        <v>2</v>
      </c>
      <c r="L18" s="1" t="s">
        <v>36</v>
      </c>
      <c r="M18" s="1" t="s">
        <v>2</v>
      </c>
      <c r="N18" s="1">
        <f>SUMIFS(BASE!$F:$F,BASE!$E:$E,M18,BASE!$G:$G,DASHBOARD!$AC$26)</f>
        <v>1400</v>
      </c>
      <c r="U18" s="35">
        <v>42064</v>
      </c>
      <c r="V18" s="6">
        <f t="shared" ref="V18:V81" si="9">V17</f>
        <v>4372.4078749999999</v>
      </c>
      <c r="W18" s="6"/>
      <c r="X18" s="49">
        <f t="shared" si="6"/>
        <v>86567.449247792465</v>
      </c>
    </row>
    <row r="19" spans="2:24" x14ac:dyDescent="0.2">
      <c r="B19" s="23" t="s">
        <v>107</v>
      </c>
      <c r="J19" s="1" t="str">
        <f t="shared" si="2"/>
        <v>3-Habitação</v>
      </c>
      <c r="K19" s="1">
        <f t="shared" si="3"/>
        <v>3</v>
      </c>
      <c r="L19" s="1" t="s">
        <v>36</v>
      </c>
      <c r="M19" s="1" t="s">
        <v>10</v>
      </c>
      <c r="N19" s="1">
        <f>SUMIFS(BASE!$F:$F,BASE!$E:$E,M19,BASE!$G:$G,DASHBOARD!$AC$26)</f>
        <v>250</v>
      </c>
      <c r="U19" s="35">
        <v>42095</v>
      </c>
      <c r="V19" s="6">
        <f t="shared" si="9"/>
        <v>4372.4078749999999</v>
      </c>
      <c r="W19" s="6"/>
      <c r="X19" s="49">
        <f t="shared" si="6"/>
        <v>91762.247890646497</v>
      </c>
    </row>
    <row r="20" spans="2:24" x14ac:dyDescent="0.2">
      <c r="B20" s="21" t="s">
        <v>74</v>
      </c>
      <c r="C20" s="21" t="s">
        <v>106</v>
      </c>
      <c r="D20" s="21" t="s">
        <v>89</v>
      </c>
      <c r="J20" s="1" t="str">
        <f t="shared" si="2"/>
        <v>4-Habitação</v>
      </c>
      <c r="K20" s="1">
        <f t="shared" si="3"/>
        <v>4</v>
      </c>
      <c r="L20" s="1" t="s">
        <v>36</v>
      </c>
      <c r="M20" s="1" t="s">
        <v>9</v>
      </c>
      <c r="N20" s="1">
        <f>SUMIFS(BASE!$F:$F,BASE!$E:$E,M20,BASE!$G:$G,DASHBOARD!$AC$26)</f>
        <v>0</v>
      </c>
      <c r="U20" s="35">
        <v>42125</v>
      </c>
      <c r="V20" s="6">
        <f t="shared" si="9"/>
        <v>4372.4078749999999</v>
      </c>
      <c r="W20" s="6"/>
      <c r="X20" s="49">
        <f t="shared" si="6"/>
        <v>97006.397120607653</v>
      </c>
    </row>
    <row r="21" spans="2:24" x14ac:dyDescent="0.2">
      <c r="B21" s="37" t="s">
        <v>0</v>
      </c>
      <c r="C21" s="6"/>
      <c r="D21" s="6">
        <f>SUMIFS(BASE!$F:$F,BASE!$C:$C,RESUMO!B21,BASE!$G:$G,DASHBOARD!$AC$26)</f>
        <v>8800</v>
      </c>
      <c r="J21" s="1" t="str">
        <f t="shared" si="2"/>
        <v>5-Habitação</v>
      </c>
      <c r="K21" s="1">
        <f t="shared" si="3"/>
        <v>5</v>
      </c>
      <c r="L21" s="1" t="s">
        <v>36</v>
      </c>
      <c r="M21" s="1" t="s">
        <v>47</v>
      </c>
      <c r="N21" s="1">
        <f>SUMIFS(BASE!$F:$F,BASE!$E:$E,M21,BASE!$G:$G,DASHBOARD!$AC$26)</f>
        <v>130</v>
      </c>
      <c r="U21" s="35">
        <v>42156</v>
      </c>
      <c r="V21" s="6">
        <f t="shared" si="9"/>
        <v>4372.4078749999999</v>
      </c>
      <c r="W21" s="6"/>
      <c r="X21" s="49">
        <f t="shared" si="6"/>
        <v>102300.36576825344</v>
      </c>
    </row>
    <row r="22" spans="2:24" x14ac:dyDescent="0.2">
      <c r="B22" s="7" t="s">
        <v>75</v>
      </c>
      <c r="C22" s="6">
        <f>D21-D22</f>
        <v>5665</v>
      </c>
      <c r="D22" s="6">
        <f>SUMIFS(BASE!$F:$F,BASE!$C:$C,RESUMO!B22,BASE!$G:$G,DASHBOARD!$AC$26)</f>
        <v>3135</v>
      </c>
      <c r="J22" s="1" t="str">
        <f t="shared" si="2"/>
        <v>6-Habitação</v>
      </c>
      <c r="K22" s="1">
        <f t="shared" si="3"/>
        <v>6</v>
      </c>
      <c r="L22" s="1" t="s">
        <v>36</v>
      </c>
      <c r="M22" s="1" t="s">
        <v>6</v>
      </c>
      <c r="N22" s="1">
        <f>SUMIFS(BASE!$F:$F,BASE!$E:$E,M22,BASE!$G:$G,DASHBOARD!$AC$26)</f>
        <v>98</v>
      </c>
      <c r="U22" s="35">
        <v>42186</v>
      </c>
      <c r="V22" s="6">
        <f t="shared" si="9"/>
        <v>4372.4078749999999</v>
      </c>
      <c r="W22" s="6"/>
      <c r="X22" s="49">
        <f t="shared" si="6"/>
        <v>107644.62711805185</v>
      </c>
    </row>
    <row r="23" spans="2:24" x14ac:dyDescent="0.2">
      <c r="B23" s="7" t="s">
        <v>76</v>
      </c>
      <c r="C23" s="6">
        <f>C22-D23</f>
        <v>3883.35</v>
      </c>
      <c r="D23" s="6">
        <f>SUMIFS(BASE!$F:$F,BASE!$C:$C,RESUMO!B23,BASE!$G:$G,DASHBOARD!$AC$26)</f>
        <v>1781.65</v>
      </c>
      <c r="J23" s="1" t="str">
        <f t="shared" si="2"/>
        <v>7-Habitação</v>
      </c>
      <c r="K23" s="1">
        <f t="shared" si="3"/>
        <v>7</v>
      </c>
      <c r="L23" s="1" t="s">
        <v>36</v>
      </c>
      <c r="M23" s="1" t="s">
        <v>11</v>
      </c>
      <c r="N23" s="1">
        <f>SUMIFS(BASE!$F:$F,BASE!$E:$E,M23,BASE!$G:$G,DASHBOARD!$AC$26)</f>
        <v>100</v>
      </c>
      <c r="U23" s="35">
        <v>42217</v>
      </c>
      <c r="V23" s="6">
        <f t="shared" si="9"/>
        <v>4372.4078749999999</v>
      </c>
      <c r="W23" s="6"/>
      <c r="X23" s="49">
        <f t="shared" si="6"/>
        <v>113039.65895067336</v>
      </c>
    </row>
    <row r="24" spans="2:24" x14ac:dyDescent="0.2">
      <c r="B24" s="7" t="s">
        <v>24</v>
      </c>
      <c r="C24" s="6">
        <f>C23-D24</f>
        <v>3883.35</v>
      </c>
      <c r="D24" s="6">
        <f>SUMIFS(BASE!$F:$F,BASE!$C:$C,RESUMO!B24,BASE!$G:$G,DASHBOARD!$AC$26)</f>
        <v>0</v>
      </c>
      <c r="J24" s="1" t="str">
        <f t="shared" si="2"/>
        <v>8-Habitação</v>
      </c>
      <c r="K24" s="1">
        <f t="shared" si="3"/>
        <v>8</v>
      </c>
      <c r="L24" s="1" t="s">
        <v>36</v>
      </c>
      <c r="M24" s="1" t="s">
        <v>8</v>
      </c>
      <c r="N24" s="1">
        <f>SUMIFS(BASE!$F:$F,BASE!$E:$E,M24,BASE!$G:$G,DASHBOARD!$AC$26)</f>
        <v>35</v>
      </c>
      <c r="U24" s="35">
        <v>42248</v>
      </c>
      <c r="V24" s="6">
        <f t="shared" si="9"/>
        <v>4372.4078749999999</v>
      </c>
      <c r="W24" s="6"/>
      <c r="X24" s="49">
        <f t="shared" si="6"/>
        <v>118485.94358570476</v>
      </c>
    </row>
    <row r="25" spans="2:24" x14ac:dyDescent="0.2">
      <c r="B25" s="7" t="s">
        <v>72</v>
      </c>
      <c r="C25" s="6">
        <f>C24-D25</f>
        <v>3102.35</v>
      </c>
      <c r="D25" s="6">
        <f>SUMIFS(BASE!$F:$F,BASE!$C:$C,RESUMO!B25,BASE!$G:$G,DASHBOARD!$AC$26)</f>
        <v>781</v>
      </c>
      <c r="J25" s="1" t="str">
        <f t="shared" si="2"/>
        <v>9-Habitação</v>
      </c>
      <c r="K25" s="1">
        <f t="shared" si="3"/>
        <v>9</v>
      </c>
      <c r="L25" s="1" t="s">
        <v>36</v>
      </c>
      <c r="M25" s="1" t="s">
        <v>19</v>
      </c>
      <c r="N25" s="1">
        <f>SUMIFS(BASE!$F:$F,BASE!$E:$E,M25,BASE!$G:$G,DASHBOARD!$AC$26)</f>
        <v>216</v>
      </c>
      <c r="U25" s="35">
        <v>42278</v>
      </c>
      <c r="V25" s="6">
        <f t="shared" si="9"/>
        <v>4372.4078749999999</v>
      </c>
      <c r="W25" s="6"/>
      <c r="X25" s="49">
        <f t="shared" si="6"/>
        <v>123983.96792476898</v>
      </c>
    </row>
    <row r="26" spans="2:24" x14ac:dyDescent="0.2">
      <c r="B26" s="7" t="s">
        <v>84</v>
      </c>
      <c r="C26" s="6">
        <f>D21-SUM(D22:D25)</f>
        <v>3102.3500000000004</v>
      </c>
      <c r="D26" s="6"/>
      <c r="J26" s="1" t="str">
        <f t="shared" si="2"/>
        <v>1-Impostos</v>
      </c>
      <c r="K26" s="1">
        <f t="shared" si="3"/>
        <v>1</v>
      </c>
      <c r="L26" s="1" t="s">
        <v>44</v>
      </c>
      <c r="M26" s="1" t="s">
        <v>13</v>
      </c>
      <c r="N26" s="1">
        <f>SUMIFS(BASE!$F:$F,BASE!$E:$E,M26,BASE!$G:$G,DASHBOARD!$AC$26)</f>
        <v>200</v>
      </c>
      <c r="U26" s="35">
        <v>42309</v>
      </c>
      <c r="V26" s="6">
        <f t="shared" si="9"/>
        <v>4372.4078749999999</v>
      </c>
      <c r="W26" s="6"/>
      <c r="X26" s="49">
        <f t="shared" si="6"/>
        <v>129534.22349505429</v>
      </c>
    </row>
    <row r="27" spans="2:24" x14ac:dyDescent="0.2">
      <c r="B27" s="37" t="s">
        <v>21</v>
      </c>
      <c r="C27" s="6">
        <f>SUMIFS(BASE!$F:$F,BASE!$C:$C,RESUMO!B27,BASE!$G:$G,DASHBOARD!$AC$26)</f>
        <v>2668.0210000000002</v>
      </c>
      <c r="D27" s="6"/>
      <c r="J27" s="1" t="str">
        <f t="shared" si="2"/>
        <v>2-Impostos</v>
      </c>
      <c r="K27" s="1">
        <f t="shared" si="3"/>
        <v>2</v>
      </c>
      <c r="L27" s="1" t="s">
        <v>44</v>
      </c>
      <c r="M27" s="1" t="s">
        <v>14</v>
      </c>
      <c r="N27" s="1">
        <f>SUMIFS(BASE!$F:$F,BASE!$E:$E,M27,BASE!$G:$G,DASHBOARD!$AC$26)</f>
        <v>1000</v>
      </c>
      <c r="U27" s="35">
        <v>42339</v>
      </c>
      <c r="V27" s="6">
        <f t="shared" si="9"/>
        <v>4372.4078749999999</v>
      </c>
      <c r="W27" s="6"/>
      <c r="X27" s="49">
        <f t="shared" si="6"/>
        <v>135137.20649325731</v>
      </c>
    </row>
    <row r="28" spans="2:24" x14ac:dyDescent="0.2">
      <c r="J28" s="1" t="str">
        <f t="shared" si="2"/>
        <v>1-Lazer</v>
      </c>
      <c r="K28" s="1">
        <f t="shared" si="3"/>
        <v>1</v>
      </c>
      <c r="L28" s="1" t="s">
        <v>54</v>
      </c>
      <c r="M28" s="1" t="s">
        <v>68</v>
      </c>
      <c r="N28" s="1">
        <f>SUMIFS(BASE!$F:$F,BASE!$E:$E,M28,BASE!$G:$G,DASHBOARD!$AC$26)</f>
        <v>0</v>
      </c>
      <c r="U28" s="35">
        <v>42370</v>
      </c>
      <c r="V28" s="6">
        <f t="shared" si="9"/>
        <v>4372.4078749999999</v>
      </c>
      <c r="W28" s="6"/>
      <c r="X28" s="49">
        <f t="shared" si="6"/>
        <v>140793.41782994327</v>
      </c>
    </row>
    <row r="29" spans="2:24" ht="15" x14ac:dyDescent="0.25">
      <c r="B29" s="25" t="s">
        <v>108</v>
      </c>
      <c r="C29" s="1"/>
      <c r="D29" s="1"/>
      <c r="E29" s="1"/>
      <c r="F29" s="1"/>
      <c r="G29" s="1"/>
      <c r="J29" s="1" t="str">
        <f t="shared" si="2"/>
        <v>2-Lazer</v>
      </c>
      <c r="K29" s="1">
        <f t="shared" si="3"/>
        <v>2</v>
      </c>
      <c r="L29" s="1" t="s">
        <v>54</v>
      </c>
      <c r="M29" s="1" t="s">
        <v>77</v>
      </c>
      <c r="N29" s="1">
        <f>SUMIFS(BASE!$F:$F,BASE!$E:$E,M29,BASE!$G:$G,DASHBOARD!$AC$26)</f>
        <v>188</v>
      </c>
      <c r="U29" s="35">
        <v>42401</v>
      </c>
      <c r="V29" s="6">
        <f t="shared" si="9"/>
        <v>4372.4078749999999</v>
      </c>
      <c r="W29" s="6"/>
      <c r="X29" s="49">
        <f t="shared" si="6"/>
        <v>146503.36317432774</v>
      </c>
    </row>
    <row r="30" spans="2:24" x14ac:dyDescent="0.2">
      <c r="B30" s="21" t="s">
        <v>109</v>
      </c>
      <c r="C30" s="21" t="s">
        <v>110</v>
      </c>
      <c r="D30" s="21" t="s">
        <v>127</v>
      </c>
      <c r="E30" s="21" t="s">
        <v>111</v>
      </c>
      <c r="F30" s="21" t="s">
        <v>112</v>
      </c>
      <c r="G30" s="21" t="s">
        <v>113</v>
      </c>
      <c r="H30" s="21" t="s">
        <v>86</v>
      </c>
      <c r="J30" s="1" t="str">
        <f t="shared" si="2"/>
        <v>3-Lazer</v>
      </c>
      <c r="K30" s="1">
        <f t="shared" si="3"/>
        <v>3</v>
      </c>
      <c r="L30" s="1" t="s">
        <v>54</v>
      </c>
      <c r="M30" s="1" t="s">
        <v>71</v>
      </c>
      <c r="N30" s="1">
        <f>SUMIFS(BASE!$F:$F,BASE!$E:$E,M30,BASE!$G:$G,DASHBOARD!$AC$26)</f>
        <v>0</v>
      </c>
      <c r="U30" s="35">
        <v>42430</v>
      </c>
      <c r="V30" s="6">
        <f t="shared" si="9"/>
        <v>4372.4078749999999</v>
      </c>
      <c r="W30" s="6"/>
      <c r="X30" s="49">
        <f t="shared" si="6"/>
        <v>152267.55299948386</v>
      </c>
    </row>
    <row r="31" spans="2:24" x14ac:dyDescent="0.2">
      <c r="B31" s="1">
        <v>1</v>
      </c>
      <c r="C31" s="6">
        <f>SUMIFS(BASE!$F:$F,BASE!$D:$D,RESUMO!E31,BASE!$G:$G,DASHBOARD!$AC$26)</f>
        <v>2289</v>
      </c>
      <c r="D31" s="39">
        <f>C31+COUNTIF($C30:C$31,C31)*0.00000000001</f>
        <v>2289.00000000001</v>
      </c>
      <c r="E31" t="s">
        <v>36</v>
      </c>
      <c r="F31" s="6">
        <f>LARGE($D$31:$D$41,B31)</f>
        <v>2289.00000000001</v>
      </c>
      <c r="G31" s="27" t="str">
        <f>VLOOKUP(F31,$D$31:$E$41,2,0)</f>
        <v>Habitação</v>
      </c>
      <c r="H31" s="26">
        <f>F31/SUM($F$31:$F$41)</f>
        <v>0.4017445789053371</v>
      </c>
      <c r="J31" s="1" t="str">
        <f t="shared" si="2"/>
        <v>4-Lazer</v>
      </c>
      <c r="K31" s="1">
        <f t="shared" si="3"/>
        <v>4</v>
      </c>
      <c r="L31" s="1" t="s">
        <v>54</v>
      </c>
      <c r="M31" s="1" t="s">
        <v>69</v>
      </c>
      <c r="N31" s="1">
        <f>SUMIFS(BASE!$F:$F,BASE!$E:$E,M31,BASE!$G:$G,DASHBOARD!$AC$26)</f>
        <v>109</v>
      </c>
      <c r="U31" s="35">
        <v>42461</v>
      </c>
      <c r="V31" s="6">
        <f t="shared" si="9"/>
        <v>4372.4078749999999</v>
      </c>
      <c r="W31" s="6"/>
      <c r="X31" s="49">
        <f t="shared" si="6"/>
        <v>158086.50262797897</v>
      </c>
    </row>
    <row r="32" spans="2:24" x14ac:dyDescent="0.2">
      <c r="B32" s="1">
        <v>2</v>
      </c>
      <c r="C32" s="6">
        <f>SUMIFS(BASE!$F:$F,BASE!$D:$D,RESUMO!E32,BASE!$G:$G,DASHBOARD!$AC$26)</f>
        <v>620.65</v>
      </c>
      <c r="D32" s="39">
        <f>C32+COUNTIF($C$31:C31,C32)*0.00000000001</f>
        <v>620.65</v>
      </c>
      <c r="E32" t="s">
        <v>20</v>
      </c>
      <c r="F32" s="6">
        <f t="shared" ref="F32:F41" si="10">LARGE($D$31:$D$41,B32)</f>
        <v>1200</v>
      </c>
      <c r="G32" s="27" t="str">
        <f t="shared" ref="G32:G41" si="11">VLOOKUP(F32,$D$31:$E$41,2,0)</f>
        <v>Impostos</v>
      </c>
      <c r="H32" s="26">
        <f t="shared" ref="H32:H41" si="12">F32/SUM($F$31:$F$41)+H31</f>
        <v>0.61235772643106989</v>
      </c>
      <c r="J32" s="1" t="str">
        <f t="shared" si="2"/>
        <v>5-Lazer</v>
      </c>
      <c r="K32" s="1">
        <f t="shared" si="3"/>
        <v>5</v>
      </c>
      <c r="L32" s="1" t="s">
        <v>54</v>
      </c>
      <c r="M32" s="1" t="s">
        <v>25</v>
      </c>
      <c r="N32" s="1">
        <f>SUMIFS(BASE!$F:$F,BASE!$E:$E,M32,BASE!$G:$G,DASHBOARD!$AC$26)</f>
        <v>0</v>
      </c>
      <c r="U32" s="35">
        <v>42491</v>
      </c>
      <c r="V32" s="6">
        <f t="shared" si="9"/>
        <v>4372.4078749999999</v>
      </c>
      <c r="W32" s="6"/>
      <c r="X32" s="49">
        <f t="shared" si="6"/>
        <v>163960.7322779448</v>
      </c>
    </row>
    <row r="33" spans="2:24" x14ac:dyDescent="0.2">
      <c r="B33" s="1">
        <v>3</v>
      </c>
      <c r="C33" s="6">
        <f>SUMIFS(BASE!$F:$F,BASE!$D:$D,RESUMO!E33,BASE!$G:$G,DASHBOARD!$AC$26)</f>
        <v>105</v>
      </c>
      <c r="D33" s="39">
        <f>C33+COUNTIF($C$31:C32,C33)*0.00000000001</f>
        <v>105</v>
      </c>
      <c r="E33" t="s">
        <v>43</v>
      </c>
      <c r="F33" s="6">
        <f t="shared" si="10"/>
        <v>620.65</v>
      </c>
      <c r="G33" s="27" t="str">
        <f t="shared" si="11"/>
        <v>Transporte</v>
      </c>
      <c r="H33" s="26">
        <f t="shared" si="12"/>
        <v>0.72128860144094165</v>
      </c>
      <c r="J33" s="1" t="str">
        <f t="shared" si="2"/>
        <v>1-Manutenção</v>
      </c>
      <c r="K33" s="1">
        <f t="shared" si="3"/>
        <v>1</v>
      </c>
      <c r="L33" s="1" t="s">
        <v>104</v>
      </c>
      <c r="M33" s="1" t="s">
        <v>52</v>
      </c>
      <c r="N33" s="1">
        <f>SUMIFS(BASE!$F:$F,BASE!$E:$E,M33,BASE!$G:$G,DASHBOARD!$AC$26)</f>
        <v>0</v>
      </c>
      <c r="U33" s="35">
        <v>42522</v>
      </c>
      <c r="V33" s="6">
        <f t="shared" si="9"/>
        <v>4372.4078749999999</v>
      </c>
      <c r="W33" s="6"/>
      <c r="X33" s="49">
        <f t="shared" si="6"/>
        <v>169890.76710958529</v>
      </c>
    </row>
    <row r="34" spans="2:24" x14ac:dyDescent="0.2">
      <c r="B34" s="1">
        <v>4</v>
      </c>
      <c r="C34" s="6">
        <f>SUMIFS(BASE!$F:$F,BASE!$D:$D,RESUMO!E34,BASE!$G:$G,DASHBOARD!$AC$26)</f>
        <v>265</v>
      </c>
      <c r="D34" s="39">
        <f>C34+COUNTIF($C$31:C33,C34)*0.00000000001</f>
        <v>265</v>
      </c>
      <c r="E34" t="s">
        <v>66</v>
      </c>
      <c r="F34" s="6">
        <f t="shared" si="10"/>
        <v>480</v>
      </c>
      <c r="G34" s="27" t="str">
        <f t="shared" si="11"/>
        <v>Vestuário</v>
      </c>
      <c r="H34" s="26">
        <f t="shared" si="12"/>
        <v>0.80553386045123476</v>
      </c>
      <c r="J34" s="1" t="str">
        <f t="shared" si="2"/>
        <v>2-Manutenção</v>
      </c>
      <c r="K34" s="1">
        <f t="shared" si="3"/>
        <v>2</v>
      </c>
      <c r="L34" s="1" t="s">
        <v>104</v>
      </c>
      <c r="M34" s="1" t="s">
        <v>53</v>
      </c>
      <c r="N34" s="1">
        <f>SUMIFS(BASE!$F:$F,BASE!$E:$E,M34,BASE!$G:$G,DASHBOARD!$AC$26)</f>
        <v>0</v>
      </c>
      <c r="U34" s="35">
        <v>42552</v>
      </c>
      <c r="V34" s="6">
        <f t="shared" si="9"/>
        <v>4372.4078749999999</v>
      </c>
      <c r="W34" s="6"/>
      <c r="X34" s="49">
        <f t="shared" si="6"/>
        <v>175877.13727212636</v>
      </c>
    </row>
    <row r="35" spans="2:24" x14ac:dyDescent="0.2">
      <c r="B35" s="1">
        <v>5</v>
      </c>
      <c r="C35" s="6">
        <f>SUMIFS(BASE!$F:$F,BASE!$D:$D,RESUMO!E35,BASE!$G:$G,DASHBOARD!$AC$26)</f>
        <v>0</v>
      </c>
      <c r="D35" s="39">
        <f>C35+COUNTIF($C$31:C34,C35)*0.00000000001</f>
        <v>0</v>
      </c>
      <c r="E35" t="s">
        <v>45</v>
      </c>
      <c r="F35" s="6">
        <f t="shared" si="10"/>
        <v>437</v>
      </c>
      <c r="G35" s="27" t="str">
        <f t="shared" si="11"/>
        <v>Alimentação</v>
      </c>
      <c r="H35" s="26">
        <f t="shared" si="12"/>
        <v>0.88223214834185582</v>
      </c>
      <c r="J35" s="1" t="str">
        <f t="shared" si="2"/>
        <v>1-Outros</v>
      </c>
      <c r="K35" s="1">
        <f t="shared" si="3"/>
        <v>1</v>
      </c>
      <c r="L35" s="1" t="s">
        <v>59</v>
      </c>
      <c r="M35" s="1" t="s">
        <v>26</v>
      </c>
      <c r="N35" s="1">
        <f>SUMIFS(BASE!$F:$F,BASE!$E:$E,M35,BASE!$G:$G,DASHBOARD!$AC$26)</f>
        <v>0</v>
      </c>
      <c r="U35" s="35">
        <v>42583</v>
      </c>
      <c r="V35" s="6">
        <f t="shared" si="9"/>
        <v>4372.4078749999999</v>
      </c>
      <c r="W35" s="6"/>
      <c r="X35" s="49">
        <f t="shared" si="6"/>
        <v>181920.37795121159</v>
      </c>
    </row>
    <row r="36" spans="2:24" x14ac:dyDescent="0.2">
      <c r="B36" s="1">
        <v>6</v>
      </c>
      <c r="C36" s="6">
        <f>SUMIFS(BASE!$F:$F,BASE!$D:$D,RESUMO!E36,BASE!$G:$G,DASHBOARD!$AC$26)</f>
        <v>301</v>
      </c>
      <c r="D36" s="39">
        <f>C36+COUNTIF($C$31:C35,C36)*0.00000000001</f>
        <v>301</v>
      </c>
      <c r="E36" t="s">
        <v>54</v>
      </c>
      <c r="F36" s="6">
        <f t="shared" si="10"/>
        <v>301</v>
      </c>
      <c r="G36" s="27" t="str">
        <f t="shared" si="11"/>
        <v>Lazer</v>
      </c>
      <c r="H36" s="26">
        <f t="shared" si="12"/>
        <v>0.93506094617956048</v>
      </c>
      <c r="J36" s="1" t="str">
        <f t="shared" si="2"/>
        <v>2-Outros</v>
      </c>
      <c r="K36" s="1">
        <f t="shared" si="3"/>
        <v>2</v>
      </c>
      <c r="L36" s="1" t="s">
        <v>59</v>
      </c>
      <c r="M36" s="1" t="s">
        <v>65</v>
      </c>
      <c r="N36" s="1">
        <f>SUMIFS(BASE!$F:$F,BASE!$E:$E,M36,BASE!$G:$G,DASHBOARD!$AC$26)</f>
        <v>0</v>
      </c>
      <c r="U36" s="35">
        <v>42614</v>
      </c>
      <c r="V36" s="6">
        <f t="shared" si="9"/>
        <v>4372.4078749999999</v>
      </c>
      <c r="W36" s="6"/>
      <c r="X36" s="49">
        <f t="shared" si="6"/>
        <v>188021.02941674812</v>
      </c>
    </row>
    <row r="37" spans="2:24" x14ac:dyDescent="0.2">
      <c r="B37" s="1">
        <v>7</v>
      </c>
      <c r="C37" s="6">
        <f>SUMIFS(BASE!$F:$F,BASE!$D:$D,RESUMO!E37,BASE!$G:$G,DASHBOARD!$AC$26)</f>
        <v>437</v>
      </c>
      <c r="D37" s="39">
        <f>C37+COUNTIF($C$31:C36,C37)*0.00000000001</f>
        <v>437</v>
      </c>
      <c r="E37" t="s">
        <v>40</v>
      </c>
      <c r="F37" s="6">
        <f t="shared" si="10"/>
        <v>265</v>
      </c>
      <c r="G37" s="27" t="str">
        <f t="shared" si="11"/>
        <v>Cuidados pessoais</v>
      </c>
      <c r="H37" s="26">
        <f t="shared" si="12"/>
        <v>0.98157134959149317</v>
      </c>
      <c r="J37" s="1" t="str">
        <f t="shared" si="2"/>
        <v>1-Saúde</v>
      </c>
      <c r="K37" s="1">
        <f t="shared" si="3"/>
        <v>1</v>
      </c>
      <c r="L37" s="1" t="s">
        <v>43</v>
      </c>
      <c r="M37" s="1" t="s">
        <v>28</v>
      </c>
      <c r="N37" s="1">
        <f>SUMIFS(BASE!$F:$F,BASE!$E:$E,M37,BASE!$G:$G,DASHBOARD!$AC$26)</f>
        <v>0</v>
      </c>
      <c r="U37" s="35">
        <v>42644</v>
      </c>
      <c r="V37" s="6">
        <f t="shared" si="9"/>
        <v>4372.4078749999999</v>
      </c>
      <c r="W37" s="6"/>
      <c r="X37" s="49">
        <f t="shared" si="6"/>
        <v>194179.63707120725</v>
      </c>
    </row>
    <row r="38" spans="2:24" x14ac:dyDescent="0.2">
      <c r="B38" s="1">
        <v>8</v>
      </c>
      <c r="C38" s="6">
        <f>SUMIFS(BASE!$F:$F,BASE!$D:$D,RESUMO!E38,BASE!$G:$G,DASHBOARD!$AC$26)</f>
        <v>480</v>
      </c>
      <c r="D38" s="39">
        <f>C38+COUNTIF($C$31:C37,C38)*0.00000000001</f>
        <v>480</v>
      </c>
      <c r="E38" t="s">
        <v>30</v>
      </c>
      <c r="F38" s="6">
        <f t="shared" si="10"/>
        <v>105</v>
      </c>
      <c r="G38" s="27" t="str">
        <f t="shared" si="11"/>
        <v>Saúde</v>
      </c>
      <c r="H38" s="26">
        <f t="shared" si="12"/>
        <v>0.99999999999999478</v>
      </c>
      <c r="J38" s="1" t="str">
        <f t="shared" si="2"/>
        <v>2-Saúde</v>
      </c>
      <c r="K38" s="1">
        <f t="shared" si="3"/>
        <v>2</v>
      </c>
      <c r="L38" s="1" t="s">
        <v>43</v>
      </c>
      <c r="M38" s="1" t="s">
        <v>51</v>
      </c>
      <c r="N38" s="1">
        <f>SUMIFS(BASE!$F:$F,BASE!$E:$E,M38,BASE!$G:$G,DASHBOARD!$AC$26)</f>
        <v>0</v>
      </c>
      <c r="U38" s="35">
        <v>42675</v>
      </c>
      <c r="V38" s="6">
        <f t="shared" si="9"/>
        <v>4372.4078749999999</v>
      </c>
      <c r="W38" s="6"/>
      <c r="X38" s="49">
        <f t="shared" si="6"/>
        <v>200396.75149838373</v>
      </c>
    </row>
    <row r="39" spans="2:24" x14ac:dyDescent="0.2">
      <c r="B39" s="1">
        <v>9</v>
      </c>
      <c r="C39" s="6">
        <f>SUMIFS(BASE!$F:$F,BASE!$D:$D,RESUMO!E39,BASE!$G:$G,DASHBOARD!$AC$26)</f>
        <v>1200</v>
      </c>
      <c r="D39" s="39">
        <f>C39+COUNTIF($C$31:C38,C39)*0.00000000001</f>
        <v>1200</v>
      </c>
      <c r="E39" t="s">
        <v>44</v>
      </c>
      <c r="F39" s="6">
        <f t="shared" si="10"/>
        <v>1.9999999999999999E-11</v>
      </c>
      <c r="G39" s="27" t="str">
        <f t="shared" si="11"/>
        <v>Outros</v>
      </c>
      <c r="H39" s="26">
        <f t="shared" si="12"/>
        <v>0.99999999999999833</v>
      </c>
      <c r="J39" s="1" t="str">
        <f t="shared" si="2"/>
        <v>3-Saúde</v>
      </c>
      <c r="K39" s="1">
        <f t="shared" si="3"/>
        <v>3</v>
      </c>
      <c r="L39" s="1" t="s">
        <v>43</v>
      </c>
      <c r="M39" s="1" t="s">
        <v>32</v>
      </c>
      <c r="N39" s="1">
        <f>SUMIFS(BASE!$F:$F,BASE!$E:$E,M39,BASE!$G:$G,DASHBOARD!$AC$26)</f>
        <v>50</v>
      </c>
      <c r="U39" s="35">
        <v>42705</v>
      </c>
      <c r="V39" s="6">
        <f t="shared" si="9"/>
        <v>4372.4078749999999</v>
      </c>
      <c r="W39" s="6"/>
      <c r="X39" s="49">
        <f t="shared" si="6"/>
        <v>206672.92851261838</v>
      </c>
    </row>
    <row r="40" spans="2:24" x14ac:dyDescent="0.2">
      <c r="B40" s="1">
        <v>10</v>
      </c>
      <c r="C40" s="6">
        <f>SUMIFS(BASE!$F:$F,BASE!$D:$D,RESUMO!E40,BASE!$G:$G,DASHBOARD!$AC$26)</f>
        <v>0</v>
      </c>
      <c r="D40" s="39">
        <f>C40+COUNTIF($C$31:C39,C40)*0.00000000001</f>
        <v>9.9999999999999994E-12</v>
      </c>
      <c r="E40" s="22" t="s">
        <v>104</v>
      </c>
      <c r="F40" s="6">
        <f t="shared" si="10"/>
        <v>9.9999999999999994E-12</v>
      </c>
      <c r="G40" s="27" t="str">
        <f t="shared" si="11"/>
        <v>Manutenção</v>
      </c>
      <c r="H40" s="26">
        <f t="shared" si="12"/>
        <v>1</v>
      </c>
      <c r="J40" s="1" t="str">
        <f t="shared" si="2"/>
        <v>4-Saúde</v>
      </c>
      <c r="K40" s="1">
        <f t="shared" si="3"/>
        <v>4</v>
      </c>
      <c r="L40" s="1" t="s">
        <v>43</v>
      </c>
      <c r="M40" s="1" t="s">
        <v>27</v>
      </c>
      <c r="N40" s="1">
        <f>SUMIFS(BASE!$F:$F,BASE!$E:$E,M40,BASE!$G:$G,DASHBOARD!$AC$26)</f>
        <v>0</v>
      </c>
      <c r="U40" s="35">
        <v>42736</v>
      </c>
      <c r="V40" s="6">
        <f t="shared" si="9"/>
        <v>4372.4078749999999</v>
      </c>
      <c r="W40" s="6"/>
      <c r="X40" s="49">
        <f t="shared" si="6"/>
        <v>213008.72920848828</v>
      </c>
    </row>
    <row r="41" spans="2:24" x14ac:dyDescent="0.2">
      <c r="B41" s="1">
        <v>11</v>
      </c>
      <c r="C41" s="6">
        <f>SUMIFS(BASE!$F:$F,BASE!$D:$D,RESUMO!E41,BASE!$G:$G,DASHBOARD!$AC$26)</f>
        <v>0</v>
      </c>
      <c r="D41" s="39">
        <f>C41+COUNTIF($C$31:C40,C41)*0.00000000001</f>
        <v>1.9999999999999999E-11</v>
      </c>
      <c r="E41" t="s">
        <v>59</v>
      </c>
      <c r="F41" s="6">
        <f t="shared" si="10"/>
        <v>0</v>
      </c>
      <c r="G41" s="27" t="str">
        <f t="shared" si="11"/>
        <v>Educação</v>
      </c>
      <c r="H41" s="26">
        <f t="shared" si="12"/>
        <v>1</v>
      </c>
      <c r="J41" s="1" t="str">
        <f t="shared" si="2"/>
        <v>5-Saúde</v>
      </c>
      <c r="K41" s="1">
        <f t="shared" si="3"/>
        <v>5</v>
      </c>
      <c r="L41" s="1" t="s">
        <v>43</v>
      </c>
      <c r="M41" s="1" t="s">
        <v>64</v>
      </c>
      <c r="N41" s="1">
        <f>SUMIFS(BASE!$F:$F,BASE!$E:$E,M41,BASE!$G:$G,DASHBOARD!$AC$26)</f>
        <v>55</v>
      </c>
      <c r="U41" s="35">
        <v>42767</v>
      </c>
      <c r="V41" s="6">
        <f t="shared" si="9"/>
        <v>4372.4078749999999</v>
      </c>
      <c r="W41" s="6"/>
      <c r="X41" s="49">
        <f t="shared" si="6"/>
        <v>219404.72001096894</v>
      </c>
    </row>
    <row r="42" spans="2:24" x14ac:dyDescent="0.2">
      <c r="J42" s="1" t="str">
        <f t="shared" si="2"/>
        <v>6-Saúde</v>
      </c>
      <c r="K42" s="1">
        <f t="shared" si="3"/>
        <v>6</v>
      </c>
      <c r="L42" s="1" t="s">
        <v>43</v>
      </c>
      <c r="M42" s="1" t="s">
        <v>63</v>
      </c>
      <c r="N42" s="1">
        <f>SUMIFS(BASE!$F:$F,BASE!$E:$E,M42,BASE!$G:$G,DASHBOARD!$AC$26)</f>
        <v>0</v>
      </c>
      <c r="U42" s="35">
        <v>42795</v>
      </c>
      <c r="V42" s="6">
        <f t="shared" si="9"/>
        <v>4372.4078749999999</v>
      </c>
      <c r="W42" s="6"/>
      <c r="X42" s="49">
        <f t="shared" si="6"/>
        <v>225861.47272607317</v>
      </c>
    </row>
    <row r="43" spans="2:24" x14ac:dyDescent="0.2">
      <c r="J43" s="1" t="str">
        <f t="shared" si="2"/>
        <v>1-Transporte</v>
      </c>
      <c r="K43" s="1">
        <f t="shared" si="3"/>
        <v>1</v>
      </c>
      <c r="L43" s="1" t="s">
        <v>20</v>
      </c>
      <c r="M43" s="1" t="s">
        <v>39</v>
      </c>
      <c r="N43" s="1">
        <f>SUMIFS(BASE!$F:$F,BASE!$E:$E,M43,BASE!$G:$G,DASHBOARD!$AC$26)</f>
        <v>424</v>
      </c>
      <c r="U43" s="35">
        <v>42826</v>
      </c>
      <c r="V43" s="6">
        <f t="shared" si="9"/>
        <v>4372.4078749999999</v>
      </c>
      <c r="W43" s="6"/>
      <c r="X43" s="49">
        <f t="shared" si="6"/>
        <v>232379.56459197088</v>
      </c>
    </row>
    <row r="44" spans="2:24" ht="15" x14ac:dyDescent="0.25">
      <c r="B44" s="25" t="s">
        <v>91</v>
      </c>
      <c r="J44" s="1" t="str">
        <f t="shared" si="2"/>
        <v>2-Transporte</v>
      </c>
      <c r="K44" s="1">
        <f t="shared" si="3"/>
        <v>2</v>
      </c>
      <c r="L44" s="1" t="s">
        <v>20</v>
      </c>
      <c r="M44" s="1" t="s">
        <v>31</v>
      </c>
      <c r="N44" s="1">
        <f>SUMIFS(BASE!$F:$F,BASE!$E:$E,M44,BASE!$G:$G,DASHBOARD!$AC$26)</f>
        <v>0</v>
      </c>
      <c r="U44" s="35">
        <v>42856</v>
      </c>
      <c r="V44" s="6">
        <f t="shared" si="9"/>
        <v>4372.4078749999999</v>
      </c>
      <c r="W44" s="6"/>
      <c r="X44" s="49">
        <f t="shared" si="6"/>
        <v>238959.57833059461</v>
      </c>
    </row>
    <row r="45" spans="2:24" x14ac:dyDescent="0.2">
      <c r="B45" s="21" t="s">
        <v>33</v>
      </c>
      <c r="C45" s="21" t="s">
        <v>121</v>
      </c>
      <c r="D45" s="21" t="s">
        <v>122</v>
      </c>
      <c r="E45" s="21" t="s">
        <v>103</v>
      </c>
      <c r="F45" s="21" t="s">
        <v>102</v>
      </c>
      <c r="G45" s="21" t="s">
        <v>101</v>
      </c>
      <c r="H45" s="21" t="s">
        <v>100</v>
      </c>
      <c r="I45" s="21" t="s">
        <v>125</v>
      </c>
      <c r="J45" s="1" t="str">
        <f t="shared" si="2"/>
        <v>3-Transporte</v>
      </c>
      <c r="K45" s="1">
        <f t="shared" si="3"/>
        <v>3</v>
      </c>
      <c r="L45" s="1" t="s">
        <v>20</v>
      </c>
      <c r="M45" s="1" t="s">
        <v>31</v>
      </c>
      <c r="N45" s="1">
        <f>SUMIFS(BASE!$F:$F,BASE!$E:$E,M45,BASE!$G:$G,DASHBOARD!$AC$26)</f>
        <v>0</v>
      </c>
      <c r="U45" s="35">
        <v>42887</v>
      </c>
      <c r="V45" s="6">
        <f t="shared" si="9"/>
        <v>4372.4078749999999</v>
      </c>
      <c r="W45" s="6"/>
      <c r="X45" s="49">
        <f t="shared" si="6"/>
        <v>245602.10219973527</v>
      </c>
    </row>
    <row r="46" spans="2:24" x14ac:dyDescent="0.2">
      <c r="B46" s="3">
        <v>41456</v>
      </c>
      <c r="C46" s="6">
        <f>SUMIFS(BASE!$F:$F,BASE!$B:$B,"Receitas",BASE!$G:$G,RESUMO!$B46)-SUMIFS(BASE!$F:$F,BASE!$B:$B,"Despesas",BASE!$G:$G,RESUMO!$B46)</f>
        <v>17262.45</v>
      </c>
      <c r="D46" s="26">
        <f>SUMIFS(BASE!$F:$F,BASE!$B:$B,"Investimentos",BASE!$G:$G,RESUMO!$B46)/SUMIFS(BASE!$F:$F,BASE!$B:$B,"Receitas",BASE!$G:$G,RESUMO!$B46)</f>
        <v>0.78320375000000009</v>
      </c>
      <c r="E46" s="26">
        <f>SUMIFS(BASE!$F:$F,BASE!$B:$B,"Despesas",BASE!$G:$G,RESUMO!$B46)/SUMIFS(BASE!$F:$F,BASE!$B:$B,"Receitas",BASE!$G:$G,RESUMO!$B46)</f>
        <v>0.2008125</v>
      </c>
      <c r="F46" s="26">
        <f>SUMIFS(BASE!$F:$F,BASE!$C:$C,"Despesas fIXAS",BASE!$G:$G,RESUMO!$B46)/SUMIFS(BASE!$F:$F,BASE!$B:$B,"Receitas",BASE!$G:$G,RESUMO!$B46)</f>
        <v>7.7546296296296294E-2</v>
      </c>
      <c r="G46" s="26">
        <f>SUMIFS(BASE!$F:$F,BASE!$C:$C,"Despesas Variáveis",BASE!$G:$G,RESUMO!$B46)/SUMIFS(BASE!$F:$F,BASE!$B:$B,"Receitas",BASE!$G:$G,RESUMO!$B46)</f>
        <v>7.5164351851851843E-2</v>
      </c>
      <c r="H46" s="26">
        <f>SUMIFS(BASE!$F:$F,BASE!$C:$C,"Extras",BASE!$G:$G,RESUMO!$B46)/SUMIFS(BASE!$F:$F,BASE!$B:$B,"Receitas",BASE!$G:$G,RESUMO!$B46)</f>
        <v>4.6296296296296294E-3</v>
      </c>
      <c r="I46" s="26">
        <f>SUMIFS(BASE!$F:$F,BASE!$C:$C,"Adicionais",BASE!$G:$G,RESUMO!$B46)/SUMIFS(BASE!$F:$F,BASE!$B:$B,"Receitas",BASE!$G:$G,RESUMO!$B46)</f>
        <v>4.3472222222222225E-2</v>
      </c>
      <c r="J46" s="1" t="str">
        <f t="shared" si="2"/>
        <v>4-Transporte</v>
      </c>
      <c r="K46" s="1">
        <f t="shared" si="3"/>
        <v>4</v>
      </c>
      <c r="L46" s="1" t="s">
        <v>20</v>
      </c>
      <c r="M46" s="1" t="s">
        <v>37</v>
      </c>
      <c r="N46" s="1">
        <f>SUMIFS(BASE!$F:$F,BASE!$E:$E,M46,BASE!$G:$G,DASHBOARD!$AC$26)</f>
        <v>66.649999999999991</v>
      </c>
      <c r="U46" s="35">
        <v>42917</v>
      </c>
      <c r="V46" s="6">
        <f t="shared" si="9"/>
        <v>4372.4078749999999</v>
      </c>
      <c r="W46" s="6"/>
      <c r="X46" s="49">
        <f t="shared" si="6"/>
        <v>252307.73004563278</v>
      </c>
    </row>
    <row r="47" spans="2:24" ht="12.75" customHeight="1" x14ac:dyDescent="0.2">
      <c r="B47" s="3">
        <v>41487</v>
      </c>
      <c r="C47" s="6">
        <f>SUMIFS(BASE!$F:$F,BASE!$B:$B,"Receitas",BASE!$G:$G,RESUMO!$B47)-SUMIFS(BASE!$F:$F,BASE!$B:$B,"Despesas",BASE!$G:$G,RESUMO!$B47)</f>
        <v>2428.4499999999998</v>
      </c>
      <c r="D47" s="26">
        <f>SUMIFS(BASE!$F:$F,BASE!$B:$B,"Investimentos",BASE!$G:$G,RESUMO!$B47)/SUMIFS(BASE!$F:$F,BASE!$B:$B,"Receitas",BASE!$G:$G,RESUMO!$B47)</f>
        <v>0.33651378571428564</v>
      </c>
      <c r="E47" s="26">
        <f>SUMIFS(BASE!$F:$F,BASE!$B:$B,"Despesas",BASE!$G:$G,RESUMO!$B47)/SUMIFS(BASE!$F:$F,BASE!$B:$B,"Receitas",BASE!$G:$G,RESUMO!$B47)</f>
        <v>0.65307857142857151</v>
      </c>
      <c r="F47" s="26">
        <f>SUMIFS(BASE!$F:$F,BASE!$C:$C,"Despesas fIXAS",BASE!$G:$G,RESUMO!$B47)/SUMIFS(BASE!$F:$F,BASE!$B:$B,"Receitas",BASE!$G:$G,RESUMO!$B47)</f>
        <v>0.21071428571428572</v>
      </c>
      <c r="G47" s="26">
        <f>SUMIFS(BASE!$F:$F,BASE!$C:$C,"Despesas Variáveis",BASE!$G:$G,RESUMO!$B47)/SUMIFS(BASE!$F:$F,BASE!$B:$B,"Receitas",BASE!$G:$G,RESUMO!$B47)</f>
        <v>0.23179285714285713</v>
      </c>
      <c r="H47" s="26">
        <f>SUMIFS(BASE!$F:$F,BASE!$C:$C,"Extras",BASE!$G:$G,RESUMO!$B47)/SUMIFS(BASE!$F:$F,BASE!$B:$B,"Receitas",BASE!$G:$G,RESUMO!$B47)</f>
        <v>1.4285714285714285E-2</v>
      </c>
      <c r="I47" s="26">
        <f>SUMIFS(BASE!$F:$F,BASE!$C:$C,"Adicionais",BASE!$G:$G,RESUMO!$B47)/SUMIFS(BASE!$F:$F,BASE!$B:$B,"Receitas",BASE!$G:$G,RESUMO!$B47)</f>
        <v>0.19628571428571429</v>
      </c>
      <c r="J47" s="1" t="str">
        <f t="shared" si="2"/>
        <v>5-Transporte</v>
      </c>
      <c r="K47" s="1">
        <f t="shared" si="3"/>
        <v>5</v>
      </c>
      <c r="L47" s="1" t="s">
        <v>20</v>
      </c>
      <c r="M47" s="1" t="s">
        <v>38</v>
      </c>
      <c r="N47" s="1">
        <f>SUMIFS(BASE!$F:$F,BASE!$E:$E,M47,BASE!$G:$G,DASHBOARD!$AC$26)</f>
        <v>0</v>
      </c>
      <c r="U47" s="35">
        <v>42948</v>
      </c>
      <c r="V47" s="6">
        <f t="shared" si="9"/>
        <v>4372.4078749999999</v>
      </c>
      <c r="W47" s="6"/>
      <c r="X47" s="49">
        <f t="shared" si="6"/>
        <v>259077.06135606632</v>
      </c>
    </row>
    <row r="48" spans="2:24" ht="12.75" customHeight="1" x14ac:dyDescent="0.2">
      <c r="B48" s="3">
        <v>41518</v>
      </c>
      <c r="C48" s="6">
        <f>SUMIFS(BASE!$F:$F,BASE!$B:$B,"Receitas",BASE!$G:$G,RESUMO!$B48)-SUMIFS(BASE!$F:$F,BASE!$B:$B,"Despesas",BASE!$G:$G,RESUMO!$B48)</f>
        <v>2269.4499999999998</v>
      </c>
      <c r="D48" s="26">
        <f>SUMIFS(BASE!$F:$F,BASE!$B:$B,"Investimentos",BASE!$G:$G,RESUMO!$B48)/SUMIFS(BASE!$F:$F,BASE!$B:$B,"Receitas",BASE!$G:$G,RESUMO!$B48)</f>
        <v>0.30799678571428563</v>
      </c>
      <c r="E48" s="26">
        <f>SUMIFS(BASE!$F:$F,BASE!$B:$B,"Despesas",BASE!$G:$G,RESUMO!$B48)/SUMIFS(BASE!$F:$F,BASE!$B:$B,"Receitas",BASE!$G:$G,RESUMO!$B48)</f>
        <v>0.6757928571428572</v>
      </c>
      <c r="F48" s="26">
        <f>SUMIFS(BASE!$F:$F,BASE!$C:$C,"Despesas fIXAS",BASE!$G:$G,RESUMO!$B48)/SUMIFS(BASE!$F:$F,BASE!$B:$B,"Receitas",BASE!$G:$G,RESUMO!$B48)</f>
        <v>0.21071428571428572</v>
      </c>
      <c r="G48" s="26">
        <f>SUMIFS(BASE!$F:$F,BASE!$C:$C,"Despesas Variáveis",BASE!$G:$G,RESUMO!$B48)/SUMIFS(BASE!$F:$F,BASE!$B:$B,"Receitas",BASE!$G:$G,RESUMO!$B48)</f>
        <v>0.24407857142857142</v>
      </c>
      <c r="H48" s="26">
        <f>SUMIFS(BASE!$F:$F,BASE!$C:$C,"Extras",BASE!$G:$G,RESUMO!$B48)/SUMIFS(BASE!$F:$F,BASE!$B:$B,"Receitas",BASE!$G:$G,RESUMO!$B48)</f>
        <v>0</v>
      </c>
      <c r="I48" s="26">
        <f>SUMIFS(BASE!$F:$F,BASE!$C:$C,"Adicionais",BASE!$G:$G,RESUMO!$B48)/SUMIFS(BASE!$F:$F,BASE!$B:$B,"Receitas",BASE!$G:$G,RESUMO!$B48)</f>
        <v>0.221</v>
      </c>
      <c r="J48" s="1" t="str">
        <f t="shared" si="2"/>
        <v>6-Transporte</v>
      </c>
      <c r="K48" s="1">
        <f t="shared" si="3"/>
        <v>6</v>
      </c>
      <c r="L48" s="1" t="s">
        <v>20</v>
      </c>
      <c r="M48" s="1" t="s">
        <v>12</v>
      </c>
      <c r="N48" s="1">
        <f>SUMIFS(BASE!$F:$F,BASE!$E:$E,M48,BASE!$G:$G,DASHBOARD!$AC$26)</f>
        <v>0</v>
      </c>
      <c r="U48" s="35">
        <v>42979</v>
      </c>
      <c r="V48" s="6">
        <f t="shared" si="9"/>
        <v>4372.4078749999999</v>
      </c>
      <c r="W48" s="6"/>
      <c r="X48" s="49">
        <f t="shared" si="6"/>
        <v>265910.70131394896</v>
      </c>
    </row>
    <row r="49" spans="2:24" ht="12.75" customHeight="1" x14ac:dyDescent="0.2">
      <c r="B49" s="3">
        <v>41548</v>
      </c>
      <c r="C49" s="6">
        <f>SUMIFS(BASE!$F:$F,BASE!$B:$B,"Receitas",BASE!$G:$G,RESUMO!$B49)-SUMIFS(BASE!$F:$F,BASE!$B:$B,"Despesas",BASE!$G:$G,RESUMO!$B49)</f>
        <v>2433.3500000000004</v>
      </c>
      <c r="D49" s="26">
        <f>SUMIFS(BASE!$F:$F,BASE!$B:$B,"Investimentos",BASE!$G:$G,RESUMO!$B49)/SUMIFS(BASE!$F:$F,BASE!$B:$B,"Receitas",BASE!$G:$G,RESUMO!$B49)</f>
        <v>0.27809714285714293</v>
      </c>
      <c r="E49" s="26">
        <f>SUMIFS(BASE!$F:$F,BASE!$B:$B,"Despesas",BASE!$G:$G,RESUMO!$B49)/SUMIFS(BASE!$F:$F,BASE!$B:$B,"Receitas",BASE!$G:$G,RESUMO!$B49)</f>
        <v>0.68398051948051941</v>
      </c>
      <c r="F49" s="26">
        <f>SUMIFS(BASE!$F:$F,BASE!$C:$C,"Despesas fIXAS",BASE!$G:$G,RESUMO!$B49)/SUMIFS(BASE!$F:$F,BASE!$B:$B,"Receitas",BASE!$G:$G,RESUMO!$B49)</f>
        <v>0.23701298701298701</v>
      </c>
      <c r="G49" s="26">
        <f>SUMIFS(BASE!$F:$F,BASE!$C:$C,"Despesas Variáveis",BASE!$G:$G,RESUMO!$B49)/SUMIFS(BASE!$F:$F,BASE!$B:$B,"Receitas",BASE!$G:$G,RESUMO!$B49)</f>
        <v>0.22813636363636364</v>
      </c>
      <c r="H49" s="26">
        <f>SUMIFS(BASE!$F:$F,BASE!$C:$C,"Extras",BASE!$G:$G,RESUMO!$B49)/SUMIFS(BASE!$F:$F,BASE!$B:$B,"Receitas",BASE!$G:$G,RESUMO!$B49)</f>
        <v>7.1428571428571425E-2</v>
      </c>
      <c r="I49" s="26">
        <f>SUMIFS(BASE!$F:$F,BASE!$C:$C,"Adicionais",BASE!$G:$G,RESUMO!$B49)/SUMIFS(BASE!$F:$F,BASE!$B:$B,"Receitas",BASE!$G:$G,RESUMO!$B49)</f>
        <v>0.1474025974025974</v>
      </c>
      <c r="J49" s="1" t="str">
        <f t="shared" si="2"/>
        <v>7-Transporte</v>
      </c>
      <c r="K49" s="1">
        <f t="shared" si="3"/>
        <v>7</v>
      </c>
      <c r="L49" s="1" t="s">
        <v>20</v>
      </c>
      <c r="M49" s="1" t="s">
        <v>48</v>
      </c>
      <c r="N49" s="1">
        <f>SUMIFS(BASE!$F:$F,BASE!$E:$E,M49,BASE!$G:$G,DASHBOARD!$AC$26)</f>
        <v>130</v>
      </c>
      <c r="U49" s="35">
        <v>43009</v>
      </c>
      <c r="V49" s="6">
        <f t="shared" si="9"/>
        <v>4372.4078749999999</v>
      </c>
      <c r="W49" s="6"/>
      <c r="X49" s="49">
        <f t="shared" si="6"/>
        <v>272809.26085143146</v>
      </c>
    </row>
    <row r="50" spans="2:24" ht="12.75" customHeight="1" x14ac:dyDescent="0.2">
      <c r="B50" s="3">
        <v>41579</v>
      </c>
      <c r="C50" s="6">
        <f>SUMIFS(BASE!$F:$F,BASE!$B:$B,"Receitas",BASE!$G:$G,RESUMO!$B50)-SUMIFS(BASE!$F:$F,BASE!$B:$B,"Despesas",BASE!$G:$G,RESUMO!$B50)</f>
        <v>3290.6833333333325</v>
      </c>
      <c r="D50" s="26">
        <f>SUMIFS(BASE!$F:$F,BASE!$B:$B,"Investimentos",BASE!$G:$G,RESUMO!$B50)/SUMIFS(BASE!$F:$F,BASE!$B:$B,"Receitas",BASE!$G:$G,RESUMO!$B50)</f>
        <v>0.32084162499999996</v>
      </c>
      <c r="E50" s="26">
        <f>SUMIFS(BASE!$F:$F,BASE!$B:$B,"Despesas",BASE!$G:$G,RESUMO!$B50)/SUMIFS(BASE!$F:$F,BASE!$B:$B,"Receitas",BASE!$G:$G,RESUMO!$B50)</f>
        <v>0.6474267857142858</v>
      </c>
      <c r="F50" s="26">
        <f>SUMIFS(BASE!$F:$F,BASE!$C:$C,"Despesas fIXAS",BASE!$G:$G,RESUMO!$B50)/SUMIFS(BASE!$F:$F,BASE!$B:$B,"Receitas",BASE!$G:$G,RESUMO!$B50)</f>
        <v>0.15803571428571431</v>
      </c>
      <c r="G50" s="26">
        <f>SUMIFS(BASE!$F:$F,BASE!$C:$C,"Despesas Variáveis",BASE!$G:$G,RESUMO!$B50)/SUMIFS(BASE!$F:$F,BASE!$B:$B,"Receitas",BASE!$G:$G,RESUMO!$B50)</f>
        <v>0.19185535714285717</v>
      </c>
      <c r="H50" s="26">
        <f>SUMIFS(BASE!$F:$F,BASE!$C:$C,"Extras",BASE!$G:$G,RESUMO!$B50)/SUMIFS(BASE!$F:$F,BASE!$B:$B,"Receitas",BASE!$G:$G,RESUMO!$B50)</f>
        <v>1.0714285714285716E-2</v>
      </c>
      <c r="I50" s="26">
        <f>SUMIFS(BASE!$F:$F,BASE!$C:$C,"Adicionais",BASE!$G:$G,RESUMO!$B50)/SUMIFS(BASE!$F:$F,BASE!$B:$B,"Receitas",BASE!$G:$G,RESUMO!$B50)</f>
        <v>0.28682142857142862</v>
      </c>
      <c r="J50" s="1" t="str">
        <f t="shared" si="2"/>
        <v>1-Vestuário</v>
      </c>
      <c r="K50" s="1">
        <f t="shared" si="3"/>
        <v>1</v>
      </c>
      <c r="L50" s="1" t="s">
        <v>30</v>
      </c>
      <c r="M50" s="1" t="s">
        <v>57</v>
      </c>
      <c r="N50" s="1">
        <f>SUMIFS(BASE!$F:$F,BASE!$E:$E,M50,BASE!$G:$G,DASHBOARD!$AC$26)</f>
        <v>127</v>
      </c>
      <c r="U50" s="35">
        <v>43040</v>
      </c>
      <c r="V50" s="6">
        <f t="shared" si="9"/>
        <v>4372.4078749999999</v>
      </c>
      <c r="W50" s="6"/>
      <c r="X50" s="49">
        <f t="shared" si="6"/>
        <v>279773.35670452006</v>
      </c>
    </row>
    <row r="51" spans="2:24" ht="12.75" customHeight="1" x14ac:dyDescent="0.2">
      <c r="B51" s="3">
        <v>41609</v>
      </c>
      <c r="C51" s="6">
        <f>SUMIFS(BASE!$F:$F,BASE!$B:$B,"Receitas",BASE!$G:$G,RESUMO!$B51)-SUMIFS(BASE!$F:$F,BASE!$B:$B,"Despesas",BASE!$G:$G,RESUMO!$B51)</f>
        <v>11315.35</v>
      </c>
      <c r="D51" s="26">
        <f>SUMIFS(BASE!$F:$F,BASE!$B:$B,"Investimentos",BASE!$G:$G,RESUMO!$B51)/SUMIFS(BASE!$F:$F,BASE!$B:$B,"Receitas",BASE!$G:$G,RESUMO!$B51)</f>
        <v>0.63648843750000006</v>
      </c>
      <c r="E51" s="26">
        <f>SUMIFS(BASE!$F:$F,BASE!$B:$B,"Despesas",BASE!$G:$G,RESUMO!$B51)/SUMIFS(BASE!$F:$F,BASE!$B:$B,"Receitas",BASE!$G:$G,RESUMO!$B51)</f>
        <v>0.29279062499999997</v>
      </c>
      <c r="F51" s="26">
        <f>SUMIFS(BASE!$F:$F,BASE!$C:$C,"Despesas fIXAS",BASE!$G:$G,RESUMO!$B51)/SUMIFS(BASE!$F:$F,BASE!$B:$B,"Receitas",BASE!$G:$G,RESUMO!$B51)</f>
        <v>9.5312499999999994E-2</v>
      </c>
      <c r="G51" s="26">
        <f>SUMIFS(BASE!$F:$F,BASE!$C:$C,"Despesas Variáveis",BASE!$G:$G,RESUMO!$B51)/SUMIFS(BASE!$F:$F,BASE!$B:$B,"Receitas",BASE!$G:$G,RESUMO!$B51)</f>
        <v>0.101978125</v>
      </c>
      <c r="H51" s="26">
        <f>SUMIFS(BASE!$F:$F,BASE!$C:$C,"Extras",BASE!$G:$G,RESUMO!$B51)/SUMIFS(BASE!$F:$F,BASE!$B:$B,"Receitas",BASE!$G:$G,RESUMO!$B51)</f>
        <v>1.5625E-2</v>
      </c>
      <c r="I51" s="26">
        <f>SUMIFS(BASE!$F:$F,BASE!$C:$C,"Adicionais",BASE!$G:$G,RESUMO!$B51)/SUMIFS(BASE!$F:$F,BASE!$B:$B,"Receitas",BASE!$G:$G,RESUMO!$B51)</f>
        <v>7.9875000000000002E-2</v>
      </c>
      <c r="J51" s="1" t="str">
        <f t="shared" si="2"/>
        <v>2-Vestuário</v>
      </c>
      <c r="K51" s="1">
        <f t="shared" si="3"/>
        <v>2</v>
      </c>
      <c r="L51" s="1" t="s">
        <v>30</v>
      </c>
      <c r="M51" s="1" t="s">
        <v>56</v>
      </c>
      <c r="N51" s="1">
        <f>SUMIFS(BASE!$F:$F,BASE!$E:$E,M51,BASE!$G:$G,DASHBOARD!$AC$26)</f>
        <v>0</v>
      </c>
      <c r="U51" s="35">
        <v>43070</v>
      </c>
      <c r="V51" s="6">
        <f t="shared" si="9"/>
        <v>4372.4078749999999</v>
      </c>
      <c r="W51" s="6"/>
      <c r="X51" s="49">
        <f t="shared" si="6"/>
        <v>286803.61146821297</v>
      </c>
    </row>
    <row r="52" spans="2:24" ht="12.75" customHeight="1" x14ac:dyDescent="0.2">
      <c r="B52" s="3">
        <v>41640</v>
      </c>
      <c r="C52" s="6">
        <f>SUMIFS(BASE!$F:$F,BASE!$B:$B,"Receitas",BASE!$G:$G,RESUMO!$B52)-SUMIFS(BASE!$F:$F,BASE!$B:$B,"Despesas",BASE!$G:$G,RESUMO!$B52)</f>
        <v>3102.3500000000004</v>
      </c>
      <c r="D52" s="26">
        <f>SUMIFS(BASE!$F:$F,BASE!$B:$B,"Investimentos",BASE!$G:$G,RESUMO!$B52)/SUMIFS(BASE!$F:$F,BASE!$B:$B,"Receitas",BASE!$G:$G,RESUMO!$B52)</f>
        <v>0.30318420454545458</v>
      </c>
      <c r="E52" s="26">
        <f>SUMIFS(BASE!$F:$F,BASE!$B:$B,"Despesas",BASE!$G:$G,RESUMO!$B52)/SUMIFS(BASE!$F:$F,BASE!$B:$B,"Receitas",BASE!$G:$G,RESUMO!$B52)</f>
        <v>0.64746022727272723</v>
      </c>
      <c r="F52" s="26">
        <f>SUMIFS(BASE!$F:$F,BASE!$C:$C,"Despesas fIXAS",BASE!$G:$G,RESUMO!$B52)/SUMIFS(BASE!$F:$F,BASE!$B:$B,"Receitas",BASE!$G:$G,RESUMO!$B52)</f>
        <v>0.35625000000000001</v>
      </c>
      <c r="G52" s="26">
        <f>SUMIFS(BASE!$F:$F,BASE!$C:$C,"Despesas Variáveis",BASE!$G:$G,RESUMO!$B52)/SUMIFS(BASE!$F:$F,BASE!$B:$B,"Receitas",BASE!$G:$G,RESUMO!$B52)</f>
        <v>0.20246022727272728</v>
      </c>
      <c r="H52" s="26">
        <f>SUMIFS(BASE!$F:$F,BASE!$C:$C,"Extras",BASE!$G:$G,RESUMO!$B52)/SUMIFS(BASE!$F:$F,BASE!$B:$B,"Receitas",BASE!$G:$G,RESUMO!$B52)</f>
        <v>0</v>
      </c>
      <c r="I52" s="26">
        <f>SUMIFS(BASE!$F:$F,BASE!$C:$C,"Adicionais",BASE!$G:$G,RESUMO!$B52)/SUMIFS(BASE!$F:$F,BASE!$B:$B,"Receitas",BASE!$G:$G,RESUMO!$B52)</f>
        <v>8.8749999999999996E-2</v>
      </c>
      <c r="J52" s="1" t="str">
        <f t="shared" si="2"/>
        <v>3-Vestuário</v>
      </c>
      <c r="K52" s="1">
        <f t="shared" si="3"/>
        <v>3</v>
      </c>
      <c r="L52" s="1" t="s">
        <v>30</v>
      </c>
      <c r="M52" s="1" t="s">
        <v>55</v>
      </c>
      <c r="N52" s="1">
        <f>SUMIFS(BASE!$F:$F,BASE!$E:$E,M52,BASE!$G:$G,DASHBOARD!$AC$26)</f>
        <v>353</v>
      </c>
      <c r="U52" s="35">
        <v>43101</v>
      </c>
      <c r="V52" s="6">
        <f t="shared" si="9"/>
        <v>4372.4078749999999</v>
      </c>
      <c r="W52" s="6"/>
      <c r="X52" s="49">
        <f t="shared" si="6"/>
        <v>293900.65365216101</v>
      </c>
    </row>
    <row r="53" spans="2:24" ht="12.75" customHeight="1" x14ac:dyDescent="0.2">
      <c r="B53" s="3">
        <v>41671</v>
      </c>
      <c r="C53" s="6">
        <f>SUMIFS(BASE!$F:$F,BASE!$B:$B,"Receitas",BASE!$G:$G,RESUMO!$B53)-SUMIFS(BASE!$F:$F,BASE!$B:$B,"Despesas",BASE!$G:$G,RESUMO!$B53)</f>
        <v>2723.3500000000004</v>
      </c>
      <c r="D53" s="26">
        <f>SUMIFS(BASE!$F:$F,BASE!$B:$B,"Investimentos",BASE!$G:$G,RESUMO!$B53)/SUMIFS(BASE!$F:$F,BASE!$B:$B,"Receitas",BASE!$G:$G,RESUMO!$B53)</f>
        <v>0.28935593750000005</v>
      </c>
      <c r="E53" s="26">
        <f>SUMIFS(BASE!$F:$F,BASE!$B:$B,"Despesas",BASE!$G:$G,RESUMO!$B53)/SUMIFS(BASE!$F:$F,BASE!$B:$B,"Receitas",BASE!$G:$G,RESUMO!$B53)</f>
        <v>0.65958125000000001</v>
      </c>
      <c r="F53" s="26">
        <f>SUMIFS(BASE!$F:$F,BASE!$C:$C,"Despesas fIXAS",BASE!$G:$G,RESUMO!$B53)/SUMIFS(BASE!$F:$F,BASE!$B:$B,"Receitas",BASE!$G:$G,RESUMO!$B53)</f>
        <v>0.268125</v>
      </c>
      <c r="G53" s="26">
        <f>SUMIFS(BASE!$F:$F,BASE!$C:$C,"Despesas Variáveis",BASE!$G:$G,RESUMO!$B53)/SUMIFS(BASE!$F:$F,BASE!$B:$B,"Receitas",BASE!$G:$G,RESUMO!$B53)</f>
        <v>0.21033125000000003</v>
      </c>
      <c r="H53" s="26">
        <f>SUMIFS(BASE!$F:$F,BASE!$C:$C,"Extras",BASE!$G:$G,RESUMO!$B53)/SUMIFS(BASE!$F:$F,BASE!$B:$B,"Receitas",BASE!$G:$G,RESUMO!$B53)</f>
        <v>3.125E-2</v>
      </c>
      <c r="I53" s="26">
        <f>SUMIFS(BASE!$F:$F,BASE!$C:$C,"Adicionais",BASE!$G:$G,RESUMO!$B53)/SUMIFS(BASE!$F:$F,BASE!$B:$B,"Receitas",BASE!$G:$G,RESUMO!$B53)</f>
        <v>0.14987500000000001</v>
      </c>
      <c r="U53" s="35">
        <v>43132</v>
      </c>
      <c r="V53" s="6">
        <f t="shared" si="9"/>
        <v>4372.4078749999999</v>
      </c>
      <c r="W53" s="6"/>
      <c r="X53" s="49">
        <f t="shared" si="6"/>
        <v>301065.11773685651</v>
      </c>
    </row>
    <row r="54" spans="2:24" ht="12.75" customHeight="1" x14ac:dyDescent="0.2">
      <c r="B54" s="3">
        <v>41699</v>
      </c>
      <c r="C54" s="6">
        <f>SUMIFS(BASE!$F:$F,BASE!$B:$B,"Receitas",BASE!$G:$G,RESUMO!$B54)-SUMIFS(BASE!$F:$F,BASE!$B:$B,"Despesas",BASE!$G:$G,RESUMO!$B54)</f>
        <v>3186.3500000000004</v>
      </c>
      <c r="D54" s="26">
        <f>SUMIFS(BASE!$F:$F,BASE!$B:$B,"Investimentos",BASE!$G:$G,RESUMO!$B54)/SUMIFS(BASE!$F:$F,BASE!$B:$B,"Receitas",BASE!$G:$G,RESUMO!$B54)</f>
        <v>0.38236200000000004</v>
      </c>
      <c r="E54" s="26">
        <f>SUMIFS(BASE!$F:$F,BASE!$B:$B,"Despesas",BASE!$G:$G,RESUMO!$B54)/SUMIFS(BASE!$F:$F,BASE!$B:$B,"Receitas",BASE!$G:$G,RESUMO!$B54)</f>
        <v>0.60170625</v>
      </c>
      <c r="F54" s="26">
        <f>SUMIFS(BASE!$F:$F,BASE!$C:$C,"Despesas fIXAS",BASE!$G:$G,RESUMO!$B54)/SUMIFS(BASE!$F:$F,BASE!$B:$B,"Receitas",BASE!$G:$G,RESUMO!$B54)</f>
        <v>0.205625</v>
      </c>
      <c r="G54" s="26">
        <f>SUMIFS(BASE!$F:$F,BASE!$C:$C,"Despesas Variáveis",BASE!$G:$G,RESUMO!$B54)/SUMIFS(BASE!$F:$F,BASE!$B:$B,"Receitas",BASE!$G:$G,RESUMO!$B54)</f>
        <v>0.23370625</v>
      </c>
      <c r="H54" s="26">
        <f>SUMIFS(BASE!$F:$F,BASE!$C:$C,"Extras",BASE!$G:$G,RESUMO!$B54)/SUMIFS(BASE!$F:$F,BASE!$B:$B,"Receitas",BASE!$G:$G,RESUMO!$B54)</f>
        <v>0</v>
      </c>
      <c r="I54" s="26">
        <f>SUMIFS(BASE!$F:$F,BASE!$C:$C,"Adicionais",BASE!$G:$G,RESUMO!$B54)/SUMIFS(BASE!$F:$F,BASE!$B:$B,"Receitas",BASE!$G:$G,RESUMO!$B54)</f>
        <v>0.16237499999999999</v>
      </c>
      <c r="U54" s="35">
        <v>43160</v>
      </c>
      <c r="V54" s="6">
        <f t="shared" si="9"/>
        <v>4372.4078749999999</v>
      </c>
      <c r="W54" s="6"/>
      <c r="X54" s="49">
        <f t="shared" si="6"/>
        <v>308297.64423035661</v>
      </c>
    </row>
    <row r="55" spans="2:24" ht="12.75" customHeight="1" x14ac:dyDescent="0.2">
      <c r="B55" s="3">
        <v>41730</v>
      </c>
      <c r="C55" s="6">
        <f>SUMIFS(BASE!$F:$F,BASE!$B:$B,"Receitas",BASE!$G:$G,RESUMO!$B55)-SUMIFS(BASE!$F:$F,BASE!$B:$B,"Despesas",BASE!$G:$G,RESUMO!$B55)</f>
        <v>3533.3500000000004</v>
      </c>
      <c r="D55" s="26">
        <f>SUMIFS(BASE!$F:$F,BASE!$B:$B,"Investimentos",BASE!$G:$G,RESUMO!$B55)/SUMIFS(BASE!$F:$F,BASE!$B:$B,"Receitas",BASE!$G:$G,RESUMO!$B55)</f>
        <v>0.35333500000000001</v>
      </c>
      <c r="E55" s="26">
        <f>SUMIFS(BASE!$F:$F,BASE!$B:$B,"Despesas",BASE!$G:$G,RESUMO!$B55)/SUMIFS(BASE!$F:$F,BASE!$B:$B,"Receitas",BASE!$G:$G,RESUMO!$B55)</f>
        <v>0.58431176470588231</v>
      </c>
      <c r="F55" s="26">
        <f>SUMIFS(BASE!$F:$F,BASE!$C:$C,"Despesas fIXAS",BASE!$G:$G,RESUMO!$B55)/SUMIFS(BASE!$F:$F,BASE!$B:$B,"Receitas",BASE!$G:$G,RESUMO!$B55)</f>
        <v>0.19588235294117648</v>
      </c>
      <c r="G55" s="26">
        <f>SUMIFS(BASE!$F:$F,BASE!$C:$C,"Despesas Variáveis",BASE!$G:$G,RESUMO!$B55)/SUMIFS(BASE!$F:$F,BASE!$B:$B,"Receitas",BASE!$G:$G,RESUMO!$B55)</f>
        <v>0.22701764705882355</v>
      </c>
      <c r="H55" s="26">
        <f>SUMIFS(BASE!$F:$F,BASE!$C:$C,"Extras",BASE!$G:$G,RESUMO!$B55)/SUMIFS(BASE!$F:$F,BASE!$B:$B,"Receitas",BASE!$G:$G,RESUMO!$B55)</f>
        <v>2.3529411764705882E-2</v>
      </c>
      <c r="I55" s="26">
        <f>SUMIFS(BASE!$F:$F,BASE!$C:$C,"Adicionais",BASE!$G:$G,RESUMO!$B55)/SUMIFS(BASE!$F:$F,BASE!$B:$B,"Receitas",BASE!$G:$G,RESUMO!$B55)</f>
        <v>0.13788235294117648</v>
      </c>
      <c r="U55" s="35">
        <v>43191</v>
      </c>
      <c r="V55" s="6">
        <f t="shared" si="9"/>
        <v>4372.4078749999999</v>
      </c>
      <c r="W55" s="6"/>
      <c r="X55" s="49">
        <f t="shared" si="6"/>
        <v>315598.879725545</v>
      </c>
    </row>
    <row r="56" spans="2:24" ht="12.75" customHeight="1" x14ac:dyDescent="0.2">
      <c r="B56" s="3">
        <v>41760</v>
      </c>
      <c r="C56" s="6">
        <f>SUMIFS(BASE!$F:$F,BASE!$B:$B,"Receitas",BASE!$G:$G,RESUMO!$B56)-SUMIFS(BASE!$F:$F,BASE!$B:$B,"Despesas",BASE!$G:$G,RESUMO!$B56)</f>
        <v>2837.3500000000004</v>
      </c>
      <c r="D56" s="26">
        <f>SUMIFS(BASE!$F:$F,BASE!$B:$B,"Investimentos",BASE!$G:$G,RESUMO!$B56)/SUMIFS(BASE!$F:$F,BASE!$B:$B,"Receitas",BASE!$G:$G,RESUMO!$B56)</f>
        <v>0.34048200000000001</v>
      </c>
      <c r="E56" s="26">
        <f>SUMIFS(BASE!$F:$F,BASE!$B:$B,"Despesas",BASE!$G:$G,RESUMO!$B56)/SUMIFS(BASE!$F:$F,BASE!$B:$B,"Receitas",BASE!$G:$G,RESUMO!$B56)</f>
        <v>0.64533124999999991</v>
      </c>
      <c r="F56" s="26">
        <f>SUMIFS(BASE!$F:$F,BASE!$C:$C,"Despesas fIXAS",BASE!$G:$G,RESUMO!$B56)/SUMIFS(BASE!$F:$F,BASE!$B:$B,"Receitas",BASE!$G:$G,RESUMO!$B56)</f>
        <v>0.208125</v>
      </c>
      <c r="G56" s="26">
        <f>SUMIFS(BASE!$F:$F,BASE!$C:$C,"Despesas Variáveis",BASE!$G:$G,RESUMO!$B56)/SUMIFS(BASE!$F:$F,BASE!$B:$B,"Receitas",BASE!$G:$G,RESUMO!$B56)</f>
        <v>0.21333125</v>
      </c>
      <c r="H56" s="26">
        <f>SUMIFS(BASE!$F:$F,BASE!$C:$C,"Extras",BASE!$G:$G,RESUMO!$B56)/SUMIFS(BASE!$F:$F,BASE!$B:$B,"Receitas",BASE!$G:$G,RESUMO!$B56)</f>
        <v>4.3749999999999997E-2</v>
      </c>
      <c r="I56" s="26">
        <f>SUMIFS(BASE!$F:$F,BASE!$C:$C,"Adicionais",BASE!$G:$G,RESUMO!$B56)/SUMIFS(BASE!$F:$F,BASE!$B:$B,"Receitas",BASE!$G:$G,RESUMO!$B56)</f>
        <v>0.18012500000000001</v>
      </c>
      <c r="U56" s="35">
        <v>43221</v>
      </c>
      <c r="V56" s="6">
        <f t="shared" si="9"/>
        <v>4372.4078749999999</v>
      </c>
      <c r="W56" s="6"/>
      <c r="X56" s="49">
        <f t="shared" si="6"/>
        <v>322969.4769579377</v>
      </c>
    </row>
    <row r="57" spans="2:24" ht="12.75" customHeight="1" x14ac:dyDescent="0.2">
      <c r="B57" s="3">
        <v>41791</v>
      </c>
      <c r="C57" s="6">
        <f>SUMIFS(BASE!$F:$F,BASE!$B:$B,"Receitas",BASE!$G:$G,RESUMO!$B57)-SUMIFS(BASE!$F:$F,BASE!$B:$B,"Despesas",BASE!$G:$G,RESUMO!$B57)</f>
        <v>2524.3500000000004</v>
      </c>
      <c r="D57" s="26">
        <f>SUMIFS(BASE!$F:$F,BASE!$B:$B,"Investimentos",BASE!$G:$G,RESUMO!$B57)/SUMIFS(BASE!$F:$F,BASE!$B:$B,"Receitas",BASE!$G:$G,RESUMO!$B57)</f>
        <v>0.28083393750000007</v>
      </c>
      <c r="E57" s="26">
        <f>SUMIFS(BASE!$F:$F,BASE!$B:$B,"Despesas",BASE!$G:$G,RESUMO!$B57)/SUMIFS(BASE!$F:$F,BASE!$B:$B,"Receitas",BASE!$G:$G,RESUMO!$B57)</f>
        <v>0.68445624999999999</v>
      </c>
      <c r="F57" s="26">
        <f>SUMIFS(BASE!$F:$F,BASE!$C:$C,"Despesas fIXAS",BASE!$G:$G,RESUMO!$B57)/SUMIFS(BASE!$F:$F,BASE!$B:$B,"Receitas",BASE!$G:$G,RESUMO!$B57)</f>
        <v>0.28312500000000002</v>
      </c>
      <c r="G57" s="26">
        <f>SUMIFS(BASE!$F:$F,BASE!$C:$C,"Despesas Variáveis",BASE!$G:$G,RESUMO!$B57)/SUMIFS(BASE!$F:$F,BASE!$B:$B,"Receitas",BASE!$G:$G,RESUMO!$B57)</f>
        <v>0.20958125000000002</v>
      </c>
      <c r="H57" s="26">
        <f>SUMIFS(BASE!$F:$F,BASE!$C:$C,"Extras",BASE!$G:$G,RESUMO!$B57)/SUMIFS(BASE!$F:$F,BASE!$B:$B,"Receitas",BASE!$G:$G,RESUMO!$B57)</f>
        <v>1.2500000000000001E-2</v>
      </c>
      <c r="I57" s="26">
        <f>SUMIFS(BASE!$F:$F,BASE!$C:$C,"Adicionais",BASE!$G:$G,RESUMO!$B57)/SUMIFS(BASE!$F:$F,BASE!$B:$B,"Receitas",BASE!$G:$G,RESUMO!$B57)</f>
        <v>0.17924999999999999</v>
      </c>
      <c r="U57" s="35">
        <v>43252</v>
      </c>
      <c r="V57" s="6">
        <f t="shared" si="9"/>
        <v>4372.4078749999999</v>
      </c>
      <c r="W57" s="6"/>
      <c r="X57" s="49">
        <f t="shared" si="6"/>
        <v>330410.09486403811</v>
      </c>
    </row>
    <row r="58" spans="2:24" ht="12.75" customHeight="1" x14ac:dyDescent="0.2">
      <c r="B58" s="3">
        <v>41821</v>
      </c>
      <c r="C58" s="6">
        <f>SUMIFS(BASE!$F:$F,BASE!$B:$B,"Receitas",BASE!$G:$G,RESUMO!$B58)-SUMIFS(BASE!$F:$F,BASE!$B:$B,"Despesas",BASE!$G:$G,RESUMO!$B58)</f>
        <v>10505.25</v>
      </c>
      <c r="D58" s="26">
        <f>SUMIFS(BASE!$F:$F,BASE!$B:$B,"Investimentos",BASE!$G:$G,RESUMO!$B58)/SUMIFS(BASE!$F:$F,BASE!$B:$B,"Receitas",BASE!$G:$G,RESUMO!$B58)</f>
        <v>0.60307916666666661</v>
      </c>
      <c r="E58" s="26">
        <f>SUMIFS(BASE!$F:$F,BASE!$B:$B,"Despesas",BASE!$G:$G,RESUMO!$B58)/SUMIFS(BASE!$F:$F,BASE!$B:$B,"Receitas",BASE!$G:$G,RESUMO!$B58)</f>
        <v>0.35152777777777777</v>
      </c>
      <c r="F58" s="26">
        <f>SUMIFS(BASE!$F:$F,BASE!$C:$C,"Despesas fIXAS",BASE!$G:$G,RESUMO!$B58)/SUMIFS(BASE!$F:$F,BASE!$B:$B,"Receitas",BASE!$G:$G,RESUMO!$B58)</f>
        <v>0.10277777777777777</v>
      </c>
      <c r="G58" s="26">
        <f>SUMIFS(BASE!$F:$F,BASE!$C:$C,"Despesas Variáveis",BASE!$G:$G,RESUMO!$B58)/SUMIFS(BASE!$F:$F,BASE!$B:$B,"Receitas",BASE!$G:$G,RESUMO!$B58)</f>
        <v>0.11665123456790123</v>
      </c>
      <c r="H58" s="26">
        <f>SUMIFS(BASE!$F:$F,BASE!$C:$C,"Extras",BASE!$G:$G,RESUMO!$B58)/SUMIFS(BASE!$F:$F,BASE!$B:$B,"Receitas",BASE!$G:$G,RESUMO!$B58)</f>
        <v>4.9382716049382713E-2</v>
      </c>
      <c r="I58" s="26">
        <f>SUMIFS(BASE!$F:$F,BASE!$C:$C,"Adicionais",BASE!$G:$G,RESUMO!$B58)/SUMIFS(BASE!$F:$F,BASE!$B:$B,"Receitas",BASE!$G:$G,RESUMO!$B58)</f>
        <v>8.2716049382716053E-2</v>
      </c>
      <c r="U58" s="35">
        <v>43282</v>
      </c>
      <c r="V58" s="6">
        <f t="shared" si="9"/>
        <v>4372.4078749999999</v>
      </c>
      <c r="W58" s="6"/>
      <c r="X58" s="49">
        <f t="shared" si="6"/>
        <v>337921.39864024648</v>
      </c>
    </row>
    <row r="59" spans="2:24" ht="12.75" customHeight="1" x14ac:dyDescent="0.2">
      <c r="B59" s="3">
        <v>41852</v>
      </c>
      <c r="C59" s="6">
        <f>SUMIFS(BASE!$F:$F,BASE!$B:$B,"Receitas",BASE!$G:$G,RESUMO!$B59)-SUMIFS(BASE!$F:$F,BASE!$B:$B,"Despesas",BASE!$G:$G,RESUMO!$B59)</f>
        <v>3564.25</v>
      </c>
      <c r="D59" s="26">
        <f>SUMIFS(BASE!$F:$F,BASE!$B:$B,"Investimentos",BASE!$G:$G,RESUMO!$B59)/SUMIFS(BASE!$F:$F,BASE!$B:$B,"Receitas",BASE!$G:$G,RESUMO!$B59)</f>
        <v>0.41879937499999997</v>
      </c>
      <c r="E59" s="26">
        <f>SUMIFS(BASE!$F:$F,BASE!$B:$B,"Despesas",BASE!$G:$G,RESUMO!$B59)/SUMIFS(BASE!$F:$F,BASE!$B:$B,"Receitas",BASE!$G:$G,RESUMO!$B59)</f>
        <v>0.55446874999999995</v>
      </c>
      <c r="F59" s="26">
        <f>SUMIFS(BASE!$F:$F,BASE!$C:$C,"Despesas fIXAS",BASE!$G:$G,RESUMO!$B59)/SUMIFS(BASE!$F:$F,BASE!$B:$B,"Receitas",BASE!$G:$G,RESUMO!$B59)</f>
        <v>0.208125</v>
      </c>
      <c r="G59" s="26">
        <f>SUMIFS(BASE!$F:$F,BASE!$C:$C,"Despesas Variáveis",BASE!$G:$G,RESUMO!$B59)/SUMIFS(BASE!$F:$F,BASE!$B:$B,"Receitas",BASE!$G:$G,RESUMO!$B59)</f>
        <v>0.20696875000000001</v>
      </c>
      <c r="H59" s="26">
        <f>SUMIFS(BASE!$F:$F,BASE!$C:$C,"Extras",BASE!$G:$G,RESUMO!$B59)/SUMIFS(BASE!$F:$F,BASE!$B:$B,"Receitas",BASE!$G:$G,RESUMO!$B59)</f>
        <v>1.2500000000000001E-2</v>
      </c>
      <c r="I59" s="26">
        <f>SUMIFS(BASE!$F:$F,BASE!$C:$C,"Adicionais",BASE!$G:$G,RESUMO!$B59)/SUMIFS(BASE!$F:$F,BASE!$B:$B,"Receitas",BASE!$G:$G,RESUMO!$B59)</f>
        <v>0.12687499999999999</v>
      </c>
      <c r="U59" s="35">
        <v>43313</v>
      </c>
      <c r="V59" s="6">
        <f t="shared" si="9"/>
        <v>4372.4078749999999</v>
      </c>
      <c r="W59" s="6"/>
      <c r="X59" s="49">
        <f t="shared" si="6"/>
        <v>345504.05980232882</v>
      </c>
    </row>
    <row r="60" spans="2:24" ht="12.75" customHeight="1" x14ac:dyDescent="0.2">
      <c r="B60" s="3">
        <v>41883</v>
      </c>
      <c r="C60" s="6">
        <f>SUMIFS(BASE!$F:$F,BASE!$B:$B,"Receitas",BASE!$G:$G,RESUMO!$B60)-SUMIFS(BASE!$F:$F,BASE!$B:$B,"Despesas",BASE!$G:$G,RESUMO!$B60)</f>
        <v>4086.25</v>
      </c>
      <c r="D60" s="26">
        <f>SUMIFS(BASE!$F:$F,BASE!$B:$B,"Investimentos",BASE!$G:$G,RESUMO!$B60)/SUMIFS(BASE!$F:$F,BASE!$B:$B,"Receitas",BASE!$G:$G,RESUMO!$B60)</f>
        <v>0.40408472222222225</v>
      </c>
      <c r="E60" s="26">
        <f>SUMIFS(BASE!$F:$F,BASE!$B:$B,"Despesas",BASE!$G:$G,RESUMO!$B60)/SUMIFS(BASE!$F:$F,BASE!$B:$B,"Receitas",BASE!$G:$G,RESUMO!$B60)</f>
        <v>0.54597222222222219</v>
      </c>
      <c r="F60" s="26">
        <f>SUMIFS(BASE!$F:$F,BASE!$C:$C,"Despesas fIXAS",BASE!$G:$G,RESUMO!$B60)/SUMIFS(BASE!$F:$F,BASE!$B:$B,"Receitas",BASE!$G:$G,RESUMO!$B60)</f>
        <v>0.185</v>
      </c>
      <c r="G60" s="26">
        <f>SUMIFS(BASE!$F:$F,BASE!$C:$C,"Despesas Variáveis",BASE!$G:$G,RESUMO!$B60)/SUMIFS(BASE!$F:$F,BASE!$B:$B,"Receitas",BASE!$G:$G,RESUMO!$B60)</f>
        <v>0.19375000000000001</v>
      </c>
      <c r="H60" s="26">
        <f>SUMIFS(BASE!$F:$F,BASE!$C:$C,"Extras",BASE!$G:$G,RESUMO!$B60)/SUMIFS(BASE!$F:$F,BASE!$B:$B,"Receitas",BASE!$G:$G,RESUMO!$B60)</f>
        <v>1.6666666666666666E-2</v>
      </c>
      <c r="I60" s="26">
        <f>SUMIFS(BASE!$F:$F,BASE!$C:$C,"Adicionais",BASE!$G:$G,RESUMO!$B60)/SUMIFS(BASE!$F:$F,BASE!$B:$B,"Receitas",BASE!$G:$G,RESUMO!$B60)</f>
        <v>0.15055555555555555</v>
      </c>
      <c r="U60" s="35">
        <v>43344</v>
      </c>
      <c r="V60" s="6">
        <f t="shared" si="9"/>
        <v>4372.4078749999999</v>
      </c>
      <c r="W60" s="6"/>
      <c r="X60" s="49">
        <f t="shared" si="6"/>
        <v>353158.75624545093</v>
      </c>
    </row>
    <row r="61" spans="2:24" x14ac:dyDescent="0.2">
      <c r="B61" s="3">
        <v>41913</v>
      </c>
      <c r="C61" s="6">
        <f>SUMIFS(BASE!$F:$F,BASE!$B:$B,"Receitas",BASE!$G:$G,RESUMO!$B61)-SUMIFS(BASE!$F:$F,BASE!$B:$B,"Despesas",BASE!$G:$G,RESUMO!$B61)</f>
        <v>3904.25</v>
      </c>
      <c r="D61" s="26">
        <f>SUMIFS(BASE!$F:$F,BASE!$B:$B,"Investimentos",BASE!$G:$G,RESUMO!$B61)/SUMIFS(BASE!$F:$F,BASE!$B:$B,"Receitas",BASE!$G:$G,RESUMO!$B61)</f>
        <v>0.33863392857142854</v>
      </c>
      <c r="E61" s="26">
        <f>SUMIFS(BASE!$F:$F,BASE!$B:$B,"Despesas",BASE!$G:$G,RESUMO!$B61)/SUMIFS(BASE!$F:$F,BASE!$B:$B,"Receitas",BASE!$G:$G,RESUMO!$B61)</f>
        <v>0.6016071428571429</v>
      </c>
      <c r="F61" s="26">
        <f>SUMIFS(BASE!$F:$F,BASE!$C:$C,"Despesas fIXAS",BASE!$G:$G,RESUMO!$B61)/SUMIFS(BASE!$F:$F,BASE!$B:$B,"Receitas",BASE!$G:$G,RESUMO!$B61)</f>
        <v>0.2519387755102041</v>
      </c>
      <c r="G61" s="26">
        <f>SUMIFS(BASE!$F:$F,BASE!$C:$C,"Despesas Variáveis",BASE!$G:$G,RESUMO!$B61)/SUMIFS(BASE!$F:$F,BASE!$B:$B,"Receitas",BASE!$G:$G,RESUMO!$B61)</f>
        <v>0.20038265306122449</v>
      </c>
      <c r="H61" s="26">
        <f>SUMIFS(BASE!$F:$F,BASE!$C:$C,"Extras",BASE!$G:$G,RESUMO!$B61)/SUMIFS(BASE!$F:$F,BASE!$B:$B,"Receitas",BASE!$G:$G,RESUMO!$B61)</f>
        <v>0</v>
      </c>
      <c r="I61" s="26">
        <f>SUMIFS(BASE!$F:$F,BASE!$C:$C,"Adicionais",BASE!$G:$G,RESUMO!$B61)/SUMIFS(BASE!$F:$F,BASE!$B:$B,"Receitas",BASE!$G:$G,RESUMO!$B61)</f>
        <v>0.1492857142857143</v>
      </c>
      <c r="U61" s="35">
        <v>43374</v>
      </c>
      <c r="V61" s="6">
        <f t="shared" si="9"/>
        <v>4372.4078749999999</v>
      </c>
      <c r="W61" s="6"/>
      <c r="X61" s="49">
        <f t="shared" si="6"/>
        <v>360886.17230478273</v>
      </c>
    </row>
    <row r="62" spans="2:24" x14ac:dyDescent="0.2">
      <c r="B62" s="3">
        <v>41944</v>
      </c>
      <c r="C62" s="6">
        <f>SUMIFS(BASE!$F:$F,BASE!$B:$B,"Receitas",BASE!$G:$G,RESUMO!$B62)-SUMIFS(BASE!$F:$F,BASE!$B:$B,"Despesas",BASE!$G:$G,RESUMO!$B62)</f>
        <v>5115.25</v>
      </c>
      <c r="D62" s="26">
        <f>SUMIFS(BASE!$F:$F,BASE!$B:$B,"Investimentos",BASE!$G:$G,RESUMO!$B62)/SUMIFS(BASE!$F:$F,BASE!$B:$B,"Receitas",BASE!$G:$G,RESUMO!$B62)</f>
        <v>0.38790645833333337</v>
      </c>
      <c r="E62" s="26">
        <f>SUMIFS(BASE!$F:$F,BASE!$B:$B,"Despesas",BASE!$G:$G,RESUMO!$B62)/SUMIFS(BASE!$F:$F,BASE!$B:$B,"Receitas",BASE!$G:$G,RESUMO!$B62)</f>
        <v>0.57372916666666662</v>
      </c>
      <c r="F62" s="26">
        <f>SUMIFS(BASE!$F:$F,BASE!$C:$C,"Despesas fIXAS",BASE!$G:$G,RESUMO!$B62)/SUMIFS(BASE!$F:$F,BASE!$B:$B,"Receitas",BASE!$G:$G,RESUMO!$B62)</f>
        <v>0.13908333333333334</v>
      </c>
      <c r="G62" s="26">
        <f>SUMIFS(BASE!$F:$F,BASE!$C:$C,"Despesas Variáveis",BASE!$G:$G,RESUMO!$B62)/SUMIFS(BASE!$F:$F,BASE!$B:$B,"Receitas",BASE!$G:$G,RESUMO!$B62)</f>
        <v>0.14106250000000001</v>
      </c>
      <c r="H62" s="26">
        <f>SUMIFS(BASE!$F:$F,BASE!$C:$C,"Extras",BASE!$G:$G,RESUMO!$B62)/SUMIFS(BASE!$F:$F,BASE!$B:$B,"Receitas",BASE!$G:$G,RESUMO!$B62)</f>
        <v>1.2500000000000001E-2</v>
      </c>
      <c r="I62" s="26">
        <f>SUMIFS(BASE!$F:$F,BASE!$C:$C,"Adicionais",BASE!$G:$G,RESUMO!$B62)/SUMIFS(BASE!$F:$F,BASE!$B:$B,"Receitas",BASE!$G:$G,RESUMO!$B62)</f>
        <v>0.28108333333333335</v>
      </c>
      <c r="U62" s="35">
        <v>43405</v>
      </c>
      <c r="V62" s="6">
        <f t="shared" si="9"/>
        <v>4372.4078749999999</v>
      </c>
      <c r="W62" s="6"/>
      <c r="X62" s="49">
        <f t="shared" si="6"/>
        <v>368686.99881667818</v>
      </c>
    </row>
    <row r="63" spans="2:24" x14ac:dyDescent="0.2">
      <c r="B63" s="3">
        <v>41974</v>
      </c>
      <c r="C63" s="6">
        <f>SUMIFS(BASE!$F:$F,BASE!$B:$B,"Receitas",BASE!$G:$G,RESUMO!$B63)-SUMIFS(BASE!$F:$F,BASE!$B:$B,"Despesas",BASE!$G:$G,RESUMO!$B63)</f>
        <v>13025.25</v>
      </c>
      <c r="D63" s="26">
        <f>SUMIFS(BASE!$F:$F,BASE!$B:$B,"Investimentos",BASE!$G:$G,RESUMO!$B63)/SUMIFS(BASE!$F:$F,BASE!$B:$B,"Receitas",BASE!$G:$G,RESUMO!$B63)</f>
        <v>0.65126249999999997</v>
      </c>
      <c r="E63" s="26">
        <f>SUMIFS(BASE!$F:$F,BASE!$B:$B,"Despesas",BASE!$G:$G,RESUMO!$B63)/SUMIFS(BASE!$F:$F,BASE!$B:$B,"Receitas",BASE!$G:$G,RESUMO!$B63)</f>
        <v>0.27637499999999998</v>
      </c>
      <c r="F63" s="26">
        <f>SUMIFS(BASE!$F:$F,BASE!$C:$C,"Despesas fIXAS",BASE!$G:$G,RESUMO!$B63)/SUMIFS(BASE!$F:$F,BASE!$B:$B,"Receitas",BASE!$G:$G,RESUMO!$B63)</f>
        <v>9.272222222222222E-2</v>
      </c>
      <c r="G63" s="26">
        <f>SUMIFS(BASE!$F:$F,BASE!$C:$C,"Despesas Variáveis",BASE!$G:$G,RESUMO!$B63)/SUMIFS(BASE!$F:$F,BASE!$B:$B,"Receitas",BASE!$G:$G,RESUMO!$B63)</f>
        <v>9.7430555555555562E-2</v>
      </c>
      <c r="H63" s="26">
        <f>SUMIFS(BASE!$F:$F,BASE!$C:$C,"Extras",BASE!$G:$G,RESUMO!$B63)/SUMIFS(BASE!$F:$F,BASE!$B:$B,"Receitas",BASE!$G:$G,RESUMO!$B63)</f>
        <v>0</v>
      </c>
      <c r="I63" s="26">
        <f>SUMIFS(BASE!$F:$F,BASE!$C:$C,"Adicionais",BASE!$G:$G,RESUMO!$B63)/SUMIFS(BASE!$F:$F,BASE!$B:$B,"Receitas",BASE!$G:$G,RESUMO!$B63)</f>
        <v>8.6222222222222228E-2</v>
      </c>
      <c r="U63" s="35">
        <v>43435</v>
      </c>
      <c r="V63" s="6">
        <f t="shared" si="9"/>
        <v>4372.4078749999999</v>
      </c>
      <c r="W63" s="6"/>
      <c r="X63" s="49">
        <f t="shared" si="6"/>
        <v>376561.93318043661</v>
      </c>
    </row>
    <row r="64" spans="2:24" x14ac:dyDescent="0.2">
      <c r="U64" s="35">
        <v>43466</v>
      </c>
      <c r="V64" s="6">
        <f t="shared" si="9"/>
        <v>4372.4078749999999</v>
      </c>
      <c r="W64" s="6"/>
      <c r="X64" s="49">
        <f t="shared" si="6"/>
        <v>384511.67942065076</v>
      </c>
    </row>
    <row r="65" spans="2:24" x14ac:dyDescent="0.2">
      <c r="B65" s="23" t="s">
        <v>128</v>
      </c>
      <c r="C65" s="1">
        <v>2</v>
      </c>
      <c r="D65" s="1">
        <f>C65+1</f>
        <v>3</v>
      </c>
      <c r="E65" s="1">
        <f t="shared" ref="E65:I65" si="13">D65+1</f>
        <v>4</v>
      </c>
      <c r="F65" s="1">
        <f t="shared" si="13"/>
        <v>5</v>
      </c>
      <c r="G65" s="1">
        <f t="shared" si="13"/>
        <v>6</v>
      </c>
      <c r="H65" s="1">
        <f t="shared" si="13"/>
        <v>7</v>
      </c>
      <c r="I65" s="1">
        <f t="shared" si="13"/>
        <v>8</v>
      </c>
      <c r="U65" s="35">
        <v>43497</v>
      </c>
      <c r="V65" s="6">
        <f t="shared" si="9"/>
        <v>4372.4078749999999</v>
      </c>
      <c r="W65" s="6"/>
      <c r="X65" s="49">
        <f t="shared" si="6"/>
        <v>392536.94825014693</v>
      </c>
    </row>
    <row r="66" spans="2:24" x14ac:dyDescent="0.2">
      <c r="B66" s="21" t="s">
        <v>33</v>
      </c>
      <c r="C66" s="21" t="s">
        <v>121</v>
      </c>
      <c r="D66" s="21" t="s">
        <v>122</v>
      </c>
      <c r="E66" s="21" t="s">
        <v>103</v>
      </c>
      <c r="F66" s="21" t="s">
        <v>102</v>
      </c>
      <c r="G66" s="21" t="s">
        <v>101</v>
      </c>
      <c r="H66" s="21" t="s">
        <v>100</v>
      </c>
      <c r="I66" s="21" t="s">
        <v>125</v>
      </c>
      <c r="U66" s="35">
        <v>43525</v>
      </c>
      <c r="V66" s="6">
        <f t="shared" si="9"/>
        <v>4372.4078749999999</v>
      </c>
      <c r="W66" s="6"/>
      <c r="X66" s="49">
        <f t="shared" si="6"/>
        <v>400638.4571335233</v>
      </c>
    </row>
    <row r="67" spans="2:24" x14ac:dyDescent="0.2">
      <c r="B67" s="3">
        <f t="shared" ref="B67:B70" si="14">B68-DAY(EOMONTH(B68-1,0))</f>
        <v>41456</v>
      </c>
      <c r="C67" s="39">
        <f t="shared" ref="C67:I72" si="15">VLOOKUP($B67,$B$46:$I$63,C$65,0)</f>
        <v>17262.45</v>
      </c>
      <c r="D67" s="26">
        <f t="shared" si="15"/>
        <v>0.78320375000000009</v>
      </c>
      <c r="E67" s="26">
        <f t="shared" si="15"/>
        <v>0.2008125</v>
      </c>
      <c r="F67" s="26">
        <f t="shared" si="15"/>
        <v>7.7546296296296294E-2</v>
      </c>
      <c r="G67" s="26">
        <f t="shared" si="15"/>
        <v>7.5164351851851843E-2</v>
      </c>
      <c r="H67" s="26">
        <f t="shared" si="15"/>
        <v>4.6296296296296294E-3</v>
      </c>
      <c r="I67" s="26">
        <f t="shared" si="15"/>
        <v>4.3472222222222225E-2</v>
      </c>
      <c r="U67" s="35">
        <v>43556</v>
      </c>
      <c r="V67" s="6">
        <f t="shared" si="9"/>
        <v>4372.4078749999999</v>
      </c>
      <c r="W67" s="6"/>
      <c r="X67" s="49">
        <f t="shared" si="6"/>
        <v>408816.93035129178</v>
      </c>
    </row>
    <row r="68" spans="2:24" x14ac:dyDescent="0.2">
      <c r="B68" s="3">
        <f t="shared" si="14"/>
        <v>41487</v>
      </c>
      <c r="C68" s="39">
        <f t="shared" si="15"/>
        <v>2428.4499999999998</v>
      </c>
      <c r="D68" s="26">
        <f t="shared" si="15"/>
        <v>0.33651378571428564</v>
      </c>
      <c r="E68" s="26">
        <f t="shared" si="15"/>
        <v>0.65307857142857151</v>
      </c>
      <c r="F68" s="26">
        <f t="shared" si="15"/>
        <v>0.21071428571428572</v>
      </c>
      <c r="G68" s="26">
        <f t="shared" si="15"/>
        <v>0.23179285714285713</v>
      </c>
      <c r="H68" s="26">
        <f t="shared" si="15"/>
        <v>1.4285714285714285E-2</v>
      </c>
      <c r="I68" s="26">
        <f t="shared" si="15"/>
        <v>0.19628571428571429</v>
      </c>
      <c r="U68" s="35">
        <v>43586</v>
      </c>
      <c r="V68" s="6">
        <f t="shared" si="9"/>
        <v>4372.4078749999999</v>
      </c>
      <c r="W68" s="6"/>
      <c r="X68" s="49">
        <f t="shared" si="6"/>
        <v>417073.09906462906</v>
      </c>
    </row>
    <row r="69" spans="2:24" x14ac:dyDescent="0.2">
      <c r="B69" s="3">
        <f t="shared" si="14"/>
        <v>41518</v>
      </c>
      <c r="C69" s="39">
        <f t="shared" si="15"/>
        <v>2269.4499999999998</v>
      </c>
      <c r="D69" s="26">
        <f t="shared" si="15"/>
        <v>0.30799678571428563</v>
      </c>
      <c r="E69" s="26">
        <f t="shared" si="15"/>
        <v>0.6757928571428572</v>
      </c>
      <c r="F69" s="26">
        <f t="shared" si="15"/>
        <v>0.21071428571428572</v>
      </c>
      <c r="G69" s="26">
        <f t="shared" si="15"/>
        <v>0.24407857142857142</v>
      </c>
      <c r="H69" s="26">
        <f t="shared" si="15"/>
        <v>0</v>
      </c>
      <c r="I69" s="26">
        <f t="shared" si="15"/>
        <v>0.221</v>
      </c>
      <c r="U69" s="35">
        <v>43617</v>
      </c>
      <c r="V69" s="6">
        <f t="shared" si="9"/>
        <v>4372.4078749999999</v>
      </c>
      <c r="W69" s="6"/>
      <c r="X69" s="49">
        <f t="shared" si="6"/>
        <v>425407.70138074306</v>
      </c>
    </row>
    <row r="70" spans="2:24" x14ac:dyDescent="0.2">
      <c r="B70" s="3">
        <f t="shared" si="14"/>
        <v>41548</v>
      </c>
      <c r="C70" s="39">
        <f t="shared" si="15"/>
        <v>2433.3500000000004</v>
      </c>
      <c r="D70" s="26">
        <f t="shared" si="15"/>
        <v>0.27809714285714293</v>
      </c>
      <c r="E70" s="26">
        <f t="shared" si="15"/>
        <v>0.68398051948051941</v>
      </c>
      <c r="F70" s="26">
        <f t="shared" si="15"/>
        <v>0.23701298701298701</v>
      </c>
      <c r="G70" s="26">
        <f t="shared" si="15"/>
        <v>0.22813636363636364</v>
      </c>
      <c r="H70" s="26">
        <f t="shared" si="15"/>
        <v>7.1428571428571425E-2</v>
      </c>
      <c r="I70" s="26">
        <f t="shared" si="15"/>
        <v>0.1474025974025974</v>
      </c>
      <c r="U70" s="35">
        <v>43647</v>
      </c>
      <c r="V70" s="6">
        <f t="shared" si="9"/>
        <v>4372.4078749999999</v>
      </c>
      <c r="W70" s="6"/>
      <c r="X70" s="49">
        <f t="shared" si="6"/>
        <v>433821.48241886013</v>
      </c>
    </row>
    <row r="71" spans="2:24" x14ac:dyDescent="0.2">
      <c r="B71" s="3">
        <f>B72-DAY(EOMONTH(B72-1,0))</f>
        <v>41579</v>
      </c>
      <c r="C71" s="39">
        <f t="shared" si="15"/>
        <v>3290.6833333333325</v>
      </c>
      <c r="D71" s="26">
        <f t="shared" si="15"/>
        <v>0.32084162499999996</v>
      </c>
      <c r="E71" s="26">
        <f t="shared" si="15"/>
        <v>0.6474267857142858</v>
      </c>
      <c r="F71" s="26">
        <f t="shared" si="15"/>
        <v>0.15803571428571431</v>
      </c>
      <c r="G71" s="26">
        <f t="shared" si="15"/>
        <v>0.19185535714285717</v>
      </c>
      <c r="H71" s="26">
        <f t="shared" si="15"/>
        <v>1.0714285714285716E-2</v>
      </c>
      <c r="I71" s="26">
        <f t="shared" si="15"/>
        <v>0.28682142857142862</v>
      </c>
      <c r="U71" s="35">
        <v>43678</v>
      </c>
      <c r="V71" s="6">
        <f t="shared" si="9"/>
        <v>4372.4078749999999</v>
      </c>
      <c r="W71" s="6"/>
      <c r="X71" s="49">
        <f t="shared" ref="X71:X134" si="16">V71+X70*(1+$AA$4)</f>
        <v>442315.19437683932</v>
      </c>
    </row>
    <row r="72" spans="2:24" x14ac:dyDescent="0.2">
      <c r="B72" s="3">
        <f>DASHBOARD!$AC$26-DAY(EOMONTH(DASHBOARD!$AC$26-1,0))</f>
        <v>41609</v>
      </c>
      <c r="C72" s="39">
        <f t="shared" si="15"/>
        <v>11315.35</v>
      </c>
      <c r="D72" s="26">
        <f t="shared" si="15"/>
        <v>0.63648843750000006</v>
      </c>
      <c r="E72" s="26">
        <f t="shared" si="15"/>
        <v>0.29279062499999997</v>
      </c>
      <c r="F72" s="26">
        <f t="shared" si="15"/>
        <v>9.5312499999999994E-2</v>
      </c>
      <c r="G72" s="26">
        <f t="shared" si="15"/>
        <v>0.101978125</v>
      </c>
      <c r="H72" s="26">
        <f t="shared" si="15"/>
        <v>1.5625E-2</v>
      </c>
      <c r="I72" s="26">
        <f t="shared" si="15"/>
        <v>7.9875000000000002E-2</v>
      </c>
      <c r="U72" s="35">
        <v>43709</v>
      </c>
      <c r="V72" s="6">
        <f t="shared" si="9"/>
        <v>4372.4078749999999</v>
      </c>
      <c r="W72" s="6"/>
      <c r="X72" s="49">
        <f t="shared" si="16"/>
        <v>450889.5965984193</v>
      </c>
    </row>
    <row r="73" spans="2:24" x14ac:dyDescent="0.2">
      <c r="B73" s="3"/>
      <c r="C73" s="39"/>
      <c r="D73" s="40"/>
      <c r="U73" s="35">
        <v>43739</v>
      </c>
      <c r="V73" s="6">
        <f t="shared" si="9"/>
        <v>4372.4078749999999</v>
      </c>
      <c r="W73" s="6"/>
      <c r="X73" s="49">
        <f t="shared" si="16"/>
        <v>459545.45564110432</v>
      </c>
    </row>
    <row r="74" spans="2:24" x14ac:dyDescent="0.2">
      <c r="B74" s="3"/>
      <c r="C74" s="39"/>
      <c r="D74" s="40"/>
      <c r="U74" s="35">
        <v>43770</v>
      </c>
      <c r="V74" s="6">
        <f t="shared" si="9"/>
        <v>4372.4078749999999</v>
      </c>
      <c r="W74" s="6"/>
      <c r="X74" s="49">
        <f t="shared" si="16"/>
        <v>468283.54534469481</v>
      </c>
    </row>
    <row r="75" spans="2:24" x14ac:dyDescent="0.2">
      <c r="B75" s="3"/>
      <c r="C75" s="39"/>
      <c r="D75" s="40"/>
      <c r="U75" s="35">
        <v>43800</v>
      </c>
      <c r="V75" s="6">
        <f t="shared" si="9"/>
        <v>4372.4078749999999</v>
      </c>
      <c r="W75" s="6"/>
      <c r="X75" s="49">
        <f t="shared" si="16"/>
        <v>477104.64690046944</v>
      </c>
    </row>
    <row r="76" spans="2:24" x14ac:dyDescent="0.2">
      <c r="B76" s="3"/>
      <c r="C76" s="39"/>
      <c r="D76" s="40"/>
      <c r="U76" s="35">
        <v>43831</v>
      </c>
      <c r="V76" s="6">
        <f t="shared" si="9"/>
        <v>4372.4078749999999</v>
      </c>
      <c r="W76" s="6"/>
      <c r="X76" s="49">
        <f t="shared" si="16"/>
        <v>486009.5489210239</v>
      </c>
    </row>
    <row r="77" spans="2:24" x14ac:dyDescent="0.2">
      <c r="B77" s="3"/>
      <c r="C77" s="39"/>
      <c r="D77" s="40"/>
      <c r="U77" s="35">
        <v>43862</v>
      </c>
      <c r="V77" s="6">
        <f t="shared" si="9"/>
        <v>4372.4078749999999</v>
      </c>
      <c r="W77" s="6"/>
      <c r="X77" s="49">
        <f t="shared" si="16"/>
        <v>494999.04751077364</v>
      </c>
    </row>
    <row r="78" spans="2:24" x14ac:dyDescent="0.2">
      <c r="B78" s="3"/>
      <c r="C78" s="39"/>
      <c r="D78" s="40"/>
      <c r="U78" s="35">
        <v>43891</v>
      </c>
      <c r="V78" s="6">
        <f t="shared" si="9"/>
        <v>4372.4078749999999</v>
      </c>
      <c r="W78" s="6"/>
      <c r="X78" s="49">
        <f t="shared" si="16"/>
        <v>504073.94633712602</v>
      </c>
    </row>
    <row r="79" spans="2:24" x14ac:dyDescent="0.2">
      <c r="B79" s="3"/>
      <c r="C79" s="39"/>
      <c r="D79" s="40"/>
      <c r="U79" s="35">
        <v>43922</v>
      </c>
      <c r="V79" s="6">
        <f t="shared" si="9"/>
        <v>4372.4078749999999</v>
      </c>
      <c r="W79" s="6"/>
      <c r="X79" s="49">
        <f t="shared" si="16"/>
        <v>513235.05670232873</v>
      </c>
    </row>
    <row r="80" spans="2:24" x14ac:dyDescent="0.2">
      <c r="B80" s="3"/>
      <c r="C80" s="39"/>
      <c r="D80" s="40"/>
      <c r="U80" s="35">
        <v>43952</v>
      </c>
      <c r="V80" s="6">
        <f t="shared" si="9"/>
        <v>4372.4078749999999</v>
      </c>
      <c r="W80" s="6"/>
      <c r="X80" s="49">
        <f t="shared" si="16"/>
        <v>522483.19761600083</v>
      </c>
    </row>
    <row r="81" spans="2:24" x14ac:dyDescent="0.2">
      <c r="B81" s="3"/>
      <c r="C81" s="39"/>
      <c r="D81" s="40"/>
      <c r="U81" s="35">
        <v>43983</v>
      </c>
      <c r="V81" s="6">
        <f t="shared" si="9"/>
        <v>4372.4078749999999</v>
      </c>
      <c r="W81" s="6"/>
      <c r="X81" s="49">
        <f t="shared" si="16"/>
        <v>531819.19586835289</v>
      </c>
    </row>
    <row r="82" spans="2:24" x14ac:dyDescent="0.2">
      <c r="B82" s="3"/>
      <c r="C82" s="39"/>
      <c r="D82" s="40"/>
      <c r="U82" s="35">
        <v>44013</v>
      </c>
      <c r="V82" s="6">
        <f t="shared" ref="V82:V145" si="17">V81</f>
        <v>4372.4078749999999</v>
      </c>
      <c r="W82" s="6"/>
      <c r="X82" s="49">
        <f t="shared" si="16"/>
        <v>541243.88610410236</v>
      </c>
    </row>
    <row r="83" spans="2:24" x14ac:dyDescent="0.2">
      <c r="U83" s="35">
        <v>44044</v>
      </c>
      <c r="V83" s="6">
        <f t="shared" si="17"/>
        <v>4372.4078749999999</v>
      </c>
      <c r="W83" s="6"/>
      <c r="X83" s="49">
        <f t="shared" si="16"/>
        <v>550758.11089709145</v>
      </c>
    </row>
    <row r="84" spans="2:24" x14ac:dyDescent="0.2">
      <c r="U84" s="35">
        <v>44075</v>
      </c>
      <c r="V84" s="6">
        <f t="shared" si="17"/>
        <v>4372.4078749999999</v>
      </c>
      <c r="W84" s="6"/>
      <c r="X84" s="49">
        <f t="shared" si="16"/>
        <v>560362.72082561394</v>
      </c>
    </row>
    <row r="85" spans="2:24" x14ac:dyDescent="0.2">
      <c r="U85" s="35">
        <v>44105</v>
      </c>
      <c r="V85" s="6">
        <f t="shared" si="17"/>
        <v>4372.4078749999999</v>
      </c>
      <c r="W85" s="6"/>
      <c r="X85" s="49">
        <f t="shared" si="16"/>
        <v>570058.5745484574</v>
      </c>
    </row>
    <row r="86" spans="2:24" x14ac:dyDescent="0.2">
      <c r="U86" s="35">
        <v>44136</v>
      </c>
      <c r="V86" s="6">
        <f t="shared" si="17"/>
        <v>4372.4078749999999</v>
      </c>
      <c r="W86" s="6"/>
      <c r="X86" s="49">
        <f t="shared" si="16"/>
        <v>579846.53888166777</v>
      </c>
    </row>
    <row r="87" spans="2:24" x14ac:dyDescent="0.2">
      <c r="U87" s="35">
        <v>44166</v>
      </c>
      <c r="V87" s="6">
        <f t="shared" si="17"/>
        <v>4372.4078749999999</v>
      </c>
      <c r="W87" s="6"/>
      <c r="X87" s="49">
        <f t="shared" si="16"/>
        <v>589727.4888760437</v>
      </c>
    </row>
    <row r="88" spans="2:24" x14ac:dyDescent="0.2">
      <c r="U88" s="35">
        <v>44197</v>
      </c>
      <c r="V88" s="6">
        <f t="shared" si="17"/>
        <v>4372.4078749999999</v>
      </c>
      <c r="W88" s="6"/>
      <c r="X88" s="49">
        <f t="shared" si="16"/>
        <v>599702.30789536622</v>
      </c>
    </row>
    <row r="89" spans="2:24" x14ac:dyDescent="0.2">
      <c r="U89" s="35">
        <v>44228</v>
      </c>
      <c r="V89" s="6">
        <f t="shared" si="17"/>
        <v>4372.4078749999999</v>
      </c>
      <c r="W89" s="6"/>
      <c r="X89" s="49">
        <f t="shared" si="16"/>
        <v>609771.88769537222</v>
      </c>
    </row>
    <row r="90" spans="2:24" x14ac:dyDescent="0.2">
      <c r="U90" s="35">
        <v>44256</v>
      </c>
      <c r="V90" s="6">
        <f t="shared" si="17"/>
        <v>4372.4078749999999</v>
      </c>
      <c r="W90" s="6"/>
      <c r="X90" s="49">
        <f t="shared" si="16"/>
        <v>619937.12850347837</v>
      </c>
    </row>
    <row r="91" spans="2:24" x14ac:dyDescent="0.2">
      <c r="U91" s="35">
        <v>44287</v>
      </c>
      <c r="V91" s="6">
        <f t="shared" si="17"/>
        <v>4372.4078749999999</v>
      </c>
      <c r="W91" s="6"/>
      <c r="X91" s="49">
        <f t="shared" si="16"/>
        <v>630198.93909926154</v>
      </c>
    </row>
    <row r="92" spans="2:24" x14ac:dyDescent="0.2">
      <c r="U92" s="35">
        <v>44317</v>
      </c>
      <c r="V92" s="6">
        <f t="shared" si="17"/>
        <v>4372.4078749999999</v>
      </c>
      <c r="W92" s="6"/>
      <c r="X92" s="49">
        <f t="shared" si="16"/>
        <v>640558.23689570464</v>
      </c>
    </row>
    <row r="93" spans="2:24" x14ac:dyDescent="0.2">
      <c r="U93" s="35">
        <v>44348</v>
      </c>
      <c r="V93" s="6">
        <f t="shared" si="17"/>
        <v>4372.4078749999999</v>
      </c>
      <c r="W93" s="6"/>
      <c r="X93" s="49">
        <f t="shared" si="16"/>
        <v>651015.94802121387</v>
      </c>
    </row>
    <row r="94" spans="2:24" x14ac:dyDescent="0.2">
      <c r="U94" s="35">
        <v>44378</v>
      </c>
      <c r="V94" s="6">
        <f t="shared" si="17"/>
        <v>4372.4078749999999</v>
      </c>
      <c r="W94" s="6"/>
      <c r="X94" s="49">
        <f t="shared" si="16"/>
        <v>661573.0074024155</v>
      </c>
    </row>
    <row r="95" spans="2:24" x14ac:dyDescent="0.2">
      <c r="U95" s="35">
        <v>44409</v>
      </c>
      <c r="V95" s="6">
        <f t="shared" si="17"/>
        <v>4372.4078749999999</v>
      </c>
      <c r="W95" s="6"/>
      <c r="X95" s="49">
        <f t="shared" si="16"/>
        <v>672230.35884773848</v>
      </c>
    </row>
    <row r="96" spans="2:24" x14ac:dyDescent="0.2">
      <c r="U96" s="35">
        <v>44440</v>
      </c>
      <c r="V96" s="6">
        <f t="shared" si="17"/>
        <v>4372.4078749999999</v>
      </c>
      <c r="W96" s="6"/>
      <c r="X96" s="49">
        <f t="shared" si="16"/>
        <v>682988.95513179211</v>
      </c>
    </row>
    <row r="97" spans="21:24" x14ac:dyDescent="0.2">
      <c r="U97" s="35">
        <v>44470</v>
      </c>
      <c r="V97" s="6">
        <f t="shared" si="17"/>
        <v>4372.4078749999999</v>
      </c>
      <c r="W97" s="6"/>
      <c r="X97" s="49">
        <f t="shared" si="16"/>
        <v>693849.75808054418</v>
      </c>
    </row>
    <row r="98" spans="21:24" x14ac:dyDescent="0.2">
      <c r="U98" s="35">
        <v>44501</v>
      </c>
      <c r="V98" s="6">
        <f t="shared" si="17"/>
        <v>4372.4078749999999</v>
      </c>
      <c r="W98" s="6"/>
      <c r="X98" s="49">
        <f t="shared" si="16"/>
        <v>704813.73865730944</v>
      </c>
    </row>
    <row r="99" spans="21:24" x14ac:dyDescent="0.2">
      <c r="U99" s="35">
        <v>44531</v>
      </c>
      <c r="V99" s="6">
        <f t="shared" si="17"/>
        <v>4372.4078749999999</v>
      </c>
      <c r="W99" s="6"/>
      <c r="X99" s="49">
        <f t="shared" si="16"/>
        <v>715881.87704955391</v>
      </c>
    </row>
    <row r="100" spans="21:24" x14ac:dyDescent="0.2">
      <c r="U100" s="35">
        <v>44562</v>
      </c>
      <c r="V100" s="6">
        <f t="shared" si="17"/>
        <v>4372.4078749999999</v>
      </c>
      <c r="W100" s="6"/>
      <c r="X100" s="49">
        <f t="shared" si="16"/>
        <v>727055.16275652475</v>
      </c>
    </row>
    <row r="101" spans="21:24" x14ac:dyDescent="0.2">
      <c r="U101" s="35">
        <v>44593</v>
      </c>
      <c r="V101" s="6">
        <f t="shared" si="17"/>
        <v>4372.4078749999999</v>
      </c>
      <c r="W101" s="6"/>
      <c r="X101" s="49">
        <f t="shared" si="16"/>
        <v>738334.59467771184</v>
      </c>
    </row>
    <row r="102" spans="21:24" x14ac:dyDescent="0.2">
      <c r="U102" s="35">
        <v>44621</v>
      </c>
      <c r="V102" s="6">
        <f t="shared" si="17"/>
        <v>4372.4078749999999</v>
      </c>
      <c r="W102" s="6"/>
      <c r="X102" s="49">
        <f t="shared" si="16"/>
        <v>749721.18120215018</v>
      </c>
    </row>
    <row r="103" spans="21:24" x14ac:dyDescent="0.2">
      <c r="U103" s="35">
        <v>44652</v>
      </c>
      <c r="V103" s="6">
        <f t="shared" si="17"/>
        <v>4372.4078749999999</v>
      </c>
      <c r="W103" s="6"/>
      <c r="X103" s="49">
        <f t="shared" si="16"/>
        <v>761215.94029857067</v>
      </c>
    </row>
    <row r="104" spans="21:24" x14ac:dyDescent="0.2">
      <c r="U104" s="35">
        <v>44682</v>
      </c>
      <c r="V104" s="6">
        <f t="shared" si="17"/>
        <v>4372.4078749999999</v>
      </c>
      <c r="W104" s="6"/>
      <c r="X104" s="49">
        <f t="shared" si="16"/>
        <v>772819.89960640715</v>
      </c>
    </row>
    <row r="105" spans="21:24" x14ac:dyDescent="0.2">
      <c r="U105" s="35">
        <v>44713</v>
      </c>
      <c r="V105" s="6">
        <f t="shared" si="17"/>
        <v>4372.4078749999999</v>
      </c>
      <c r="W105" s="6"/>
      <c r="X105" s="49">
        <f t="shared" si="16"/>
        <v>784534.09652766807</v>
      </c>
    </row>
    <row r="106" spans="21:24" x14ac:dyDescent="0.2">
      <c r="U106" s="35">
        <v>44743</v>
      </c>
      <c r="V106" s="6">
        <f t="shared" si="17"/>
        <v>4372.4078749999999</v>
      </c>
      <c r="W106" s="6"/>
      <c r="X106" s="49">
        <f t="shared" si="16"/>
        <v>796359.57831968099</v>
      </c>
    </row>
    <row r="107" spans="21:24" x14ac:dyDescent="0.2">
      <c r="U107" s="35">
        <v>44774</v>
      </c>
      <c r="V107" s="6">
        <f t="shared" si="17"/>
        <v>4372.4078749999999</v>
      </c>
      <c r="W107" s="6"/>
      <c r="X107" s="49">
        <f t="shared" si="16"/>
        <v>808297.40218871809</v>
      </c>
    </row>
    <row r="108" spans="21:24" x14ac:dyDescent="0.2">
      <c r="U108" s="35">
        <v>44805</v>
      </c>
      <c r="V108" s="6">
        <f t="shared" si="17"/>
        <v>4372.4078749999999</v>
      </c>
      <c r="W108" s="6"/>
      <c r="X108" s="49">
        <f t="shared" si="16"/>
        <v>820348.63538451097</v>
      </c>
    </row>
    <row r="109" spans="21:24" x14ac:dyDescent="0.2">
      <c r="U109" s="35">
        <v>44835</v>
      </c>
      <c r="V109" s="6">
        <f t="shared" si="17"/>
        <v>4372.4078749999999</v>
      </c>
      <c r="W109" s="6"/>
      <c r="X109" s="49">
        <f t="shared" si="16"/>
        <v>832514.35529566393</v>
      </c>
    </row>
    <row r="110" spans="21:24" x14ac:dyDescent="0.2">
      <c r="U110" s="35">
        <v>44866</v>
      </c>
      <c r="V110" s="6">
        <f t="shared" si="17"/>
        <v>4372.4078749999999</v>
      </c>
      <c r="W110" s="6"/>
      <c r="X110" s="49">
        <f t="shared" si="16"/>
        <v>844795.64954597282</v>
      </c>
    </row>
    <row r="111" spans="21:24" x14ac:dyDescent="0.2">
      <c r="U111" s="35">
        <v>44896</v>
      </c>
      <c r="V111" s="6">
        <f t="shared" si="17"/>
        <v>4372.4078749999999</v>
      </c>
      <c r="W111" s="6"/>
      <c r="X111" s="49">
        <f t="shared" si="16"/>
        <v>857193.61609165964</v>
      </c>
    </row>
    <row r="112" spans="21:24" x14ac:dyDescent="0.2">
      <c r="U112" s="35">
        <v>44927</v>
      </c>
      <c r="V112" s="6">
        <f t="shared" si="17"/>
        <v>4372.4078749999999</v>
      </c>
      <c r="W112" s="6"/>
      <c r="X112" s="49">
        <f t="shared" si="16"/>
        <v>869709.3633195305</v>
      </c>
    </row>
    <row r="113" spans="21:24" x14ac:dyDescent="0.2">
      <c r="U113" s="35">
        <v>44958</v>
      </c>
      <c r="V113" s="6">
        <f t="shared" si="17"/>
        <v>4372.4078749999999</v>
      </c>
      <c r="W113" s="6"/>
      <c r="X113" s="49">
        <f t="shared" si="16"/>
        <v>882344.01014606608</v>
      </c>
    </row>
    <row r="114" spans="21:24" x14ac:dyDescent="0.2">
      <c r="U114" s="35">
        <v>44986</v>
      </c>
      <c r="V114" s="6">
        <f t="shared" si="17"/>
        <v>4372.4078749999999</v>
      </c>
      <c r="W114" s="6"/>
      <c r="X114" s="49">
        <f t="shared" si="16"/>
        <v>895098.68611745385</v>
      </c>
    </row>
    <row r="115" spans="21:24" x14ac:dyDescent="0.2">
      <c r="U115" s="35">
        <v>45017</v>
      </c>
      <c r="V115" s="6">
        <f t="shared" si="17"/>
        <v>4372.4078749999999</v>
      </c>
      <c r="W115" s="6"/>
      <c r="X115" s="49">
        <f t="shared" si="16"/>
        <v>907974.53151056974</v>
      </c>
    </row>
    <row r="116" spans="21:24" x14ac:dyDescent="0.2">
      <c r="U116" s="35">
        <v>45047</v>
      </c>
      <c r="V116" s="6">
        <f t="shared" si="17"/>
        <v>4372.4078749999999</v>
      </c>
      <c r="W116" s="6"/>
      <c r="X116" s="49">
        <f t="shared" si="16"/>
        <v>920972.69743492024</v>
      </c>
    </row>
    <row r="117" spans="21:24" x14ac:dyDescent="0.2">
      <c r="U117" s="35">
        <v>45078</v>
      </c>
      <c r="V117" s="6">
        <f t="shared" si="17"/>
        <v>4372.4078749999999</v>
      </c>
      <c r="W117" s="6"/>
      <c r="X117" s="49">
        <f t="shared" si="16"/>
        <v>934094.34593555203</v>
      </c>
    </row>
    <row r="118" spans="21:24" x14ac:dyDescent="0.2">
      <c r="U118" s="35">
        <v>45108</v>
      </c>
      <c r="V118" s="6">
        <f t="shared" si="17"/>
        <v>4372.4078749999999</v>
      </c>
      <c r="W118" s="6"/>
      <c r="X118" s="49">
        <f t="shared" si="16"/>
        <v>947340.65009693988</v>
      </c>
    </row>
    <row r="119" spans="21:24" x14ac:dyDescent="0.2">
      <c r="U119" s="35">
        <v>45139</v>
      </c>
      <c r="V119" s="6">
        <f t="shared" si="17"/>
        <v>4372.4078749999999</v>
      </c>
      <c r="W119" s="6"/>
      <c r="X119" s="49">
        <f t="shared" si="16"/>
        <v>960712.79414786096</v>
      </c>
    </row>
    <row r="120" spans="21:24" x14ac:dyDescent="0.2">
      <c r="U120" s="35">
        <v>45170</v>
      </c>
      <c r="V120" s="6">
        <f t="shared" si="17"/>
        <v>4372.4078749999999</v>
      </c>
      <c r="W120" s="6"/>
      <c r="X120" s="49">
        <f t="shared" si="16"/>
        <v>974211.97356726578</v>
      </c>
    </row>
    <row r="121" spans="21:24" x14ac:dyDescent="0.2">
      <c r="U121" s="35">
        <v>45200</v>
      </c>
      <c r="V121" s="6">
        <f t="shared" si="17"/>
        <v>4372.4078749999999</v>
      </c>
      <c r="W121" s="6"/>
      <c r="X121" s="49">
        <f t="shared" si="16"/>
        <v>987839.39519115491</v>
      </c>
    </row>
    <row r="122" spans="21:24" x14ac:dyDescent="0.2">
      <c r="U122" s="35">
        <v>45231</v>
      </c>
      <c r="V122" s="6">
        <f t="shared" si="17"/>
        <v>4372.4078749999999</v>
      </c>
      <c r="W122" s="6"/>
      <c r="X122" s="49">
        <f t="shared" si="16"/>
        <v>1001596.277320471</v>
      </c>
    </row>
    <row r="123" spans="21:24" x14ac:dyDescent="0.2">
      <c r="U123" s="35">
        <v>45261</v>
      </c>
      <c r="V123" s="6">
        <f t="shared" si="17"/>
        <v>4372.4078749999999</v>
      </c>
      <c r="W123" s="6"/>
      <c r="X123" s="49">
        <f t="shared" si="16"/>
        <v>1015483.8498300156</v>
      </c>
    </row>
    <row r="124" spans="21:24" x14ac:dyDescent="0.2">
      <c r="U124" s="35">
        <v>45292</v>
      </c>
      <c r="V124" s="6">
        <f t="shared" si="17"/>
        <v>4372.4078749999999</v>
      </c>
      <c r="W124" s="6"/>
      <c r="X124" s="49">
        <f t="shared" si="16"/>
        <v>1029503.3542784008</v>
      </c>
    </row>
    <row r="125" spans="21:24" x14ac:dyDescent="0.2">
      <c r="U125" s="35">
        <v>45323</v>
      </c>
      <c r="V125" s="6">
        <f t="shared" si="17"/>
        <v>4372.4078749999999</v>
      </c>
      <c r="W125" s="6"/>
      <c r="X125" s="49">
        <f t="shared" si="16"/>
        <v>1043656.0440190457</v>
      </c>
    </row>
    <row r="126" spans="21:24" x14ac:dyDescent="0.2">
      <c r="U126" s="35">
        <v>45352</v>
      </c>
      <c r="V126" s="6">
        <f t="shared" si="17"/>
        <v>4372.4078749999999</v>
      </c>
      <c r="W126" s="6"/>
      <c r="X126" s="49">
        <f t="shared" si="16"/>
        <v>1057943.1843122267</v>
      </c>
    </row>
    <row r="127" spans="21:24" x14ac:dyDescent="0.2">
      <c r="U127" s="35">
        <v>45383</v>
      </c>
      <c r="V127" s="6">
        <f t="shared" si="17"/>
        <v>4372.4078749999999</v>
      </c>
      <c r="W127" s="6"/>
      <c r="X127" s="49">
        <f t="shared" si="16"/>
        <v>1072366.052438193</v>
      </c>
    </row>
    <row r="128" spans="21:24" x14ac:dyDescent="0.2">
      <c r="U128" s="35">
        <v>45413</v>
      </c>
      <c r="V128" s="6">
        <f t="shared" si="17"/>
        <v>4372.4078749999999</v>
      </c>
      <c r="W128" s="6"/>
      <c r="X128" s="49">
        <f t="shared" si="16"/>
        <v>1086925.937811356</v>
      </c>
    </row>
    <row r="129" spans="21:24" x14ac:dyDescent="0.2">
      <c r="U129" s="35">
        <v>45444</v>
      </c>
      <c r="V129" s="6">
        <f t="shared" si="17"/>
        <v>4372.4078749999999</v>
      </c>
      <c r="W129" s="6"/>
      <c r="X129" s="49">
        <f t="shared" si="16"/>
        <v>1101624.1420955639</v>
      </c>
    </row>
    <row r="130" spans="21:24" x14ac:dyDescent="0.2">
      <c r="U130" s="35">
        <v>45474</v>
      </c>
      <c r="V130" s="6">
        <f t="shared" si="17"/>
        <v>4372.4078749999999</v>
      </c>
      <c r="W130" s="6"/>
      <c r="X130" s="49">
        <f t="shared" si="16"/>
        <v>1116461.9793204719</v>
      </c>
    </row>
    <row r="131" spans="21:24" x14ac:dyDescent="0.2">
      <c r="U131" s="35">
        <v>45505</v>
      </c>
      <c r="V131" s="6">
        <f t="shared" si="17"/>
        <v>4372.4078749999999</v>
      </c>
      <c r="W131" s="6"/>
      <c r="X131" s="49">
        <f t="shared" si="16"/>
        <v>1131440.7759990164</v>
      </c>
    </row>
    <row r="132" spans="21:24" x14ac:dyDescent="0.2">
      <c r="U132" s="35">
        <v>45536</v>
      </c>
      <c r="V132" s="6">
        <f t="shared" si="17"/>
        <v>4372.4078749999999</v>
      </c>
      <c r="W132" s="6"/>
      <c r="X132" s="49">
        <f t="shared" si="16"/>
        <v>1146561.871246007</v>
      </c>
    </row>
    <row r="133" spans="21:24" x14ac:dyDescent="0.2">
      <c r="U133" s="35">
        <v>45566</v>
      </c>
      <c r="V133" s="6">
        <f t="shared" si="17"/>
        <v>4372.4078749999999</v>
      </c>
      <c r="W133" s="6"/>
      <c r="X133" s="49">
        <f t="shared" si="16"/>
        <v>1161826.6168978442</v>
      </c>
    </row>
    <row r="134" spans="21:24" x14ac:dyDescent="0.2">
      <c r="U134" s="35">
        <v>45597</v>
      </c>
      <c r="V134" s="6">
        <f t="shared" si="17"/>
        <v>4372.4078749999999</v>
      </c>
      <c r="W134" s="6"/>
      <c r="X134" s="49">
        <f t="shared" si="16"/>
        <v>1177236.377633374</v>
      </c>
    </row>
    <row r="135" spans="21:24" x14ac:dyDescent="0.2">
      <c r="U135" s="35">
        <v>45627</v>
      </c>
      <c r="V135" s="6">
        <f t="shared" si="17"/>
        <v>4372.4078749999999</v>
      </c>
      <c r="W135" s="6"/>
      <c r="X135" s="49">
        <f t="shared" ref="X135:X198" si="18">V135+X134*(1+$AA$4)</f>
        <v>1192792.531095891</v>
      </c>
    </row>
    <row r="136" spans="21:24" x14ac:dyDescent="0.2">
      <c r="U136" s="35">
        <v>45658</v>
      </c>
      <c r="V136" s="6">
        <f t="shared" si="17"/>
        <v>4372.4078749999999</v>
      </c>
      <c r="W136" s="6"/>
      <c r="X136" s="49">
        <f t="shared" si="18"/>
        <v>1208496.4680163022</v>
      </c>
    </row>
    <row r="137" spans="21:24" x14ac:dyDescent="0.2">
      <c r="U137" s="35">
        <v>45689</v>
      </c>
      <c r="V137" s="6">
        <f t="shared" si="17"/>
        <v>4372.4078749999999</v>
      </c>
      <c r="W137" s="6"/>
      <c r="X137" s="49">
        <f t="shared" si="18"/>
        <v>1224349.5923374572</v>
      </c>
    </row>
    <row r="138" spans="21:24" x14ac:dyDescent="0.2">
      <c r="U138" s="35">
        <v>45717</v>
      </c>
      <c r="V138" s="6">
        <f t="shared" si="17"/>
        <v>4372.4078749999999</v>
      </c>
      <c r="W138" s="6"/>
      <c r="X138" s="49">
        <f t="shared" si="18"/>
        <v>1240353.3213396631</v>
      </c>
    </row>
    <row r="139" spans="21:24" x14ac:dyDescent="0.2">
      <c r="U139" s="35">
        <v>45748</v>
      </c>
      <c r="V139" s="6">
        <f t="shared" si="17"/>
        <v>4372.4078749999999</v>
      </c>
      <c r="W139" s="6"/>
      <c r="X139" s="49">
        <f t="shared" si="18"/>
        <v>1256509.08576739</v>
      </c>
    </row>
    <row r="140" spans="21:24" x14ac:dyDescent="0.2">
      <c r="U140" s="35">
        <v>45778</v>
      </c>
      <c r="V140" s="6">
        <f t="shared" si="17"/>
        <v>4372.4078749999999</v>
      </c>
      <c r="W140" s="6"/>
      <c r="X140" s="49">
        <f t="shared" si="18"/>
        <v>1272818.3299571802</v>
      </c>
    </row>
    <row r="141" spans="21:24" x14ac:dyDescent="0.2">
      <c r="U141" s="35">
        <v>45809</v>
      </c>
      <c r="V141" s="6">
        <f t="shared" si="17"/>
        <v>4372.4078749999999</v>
      </c>
      <c r="W141" s="6"/>
      <c r="X141" s="49">
        <f t="shared" si="18"/>
        <v>1289282.5119667735</v>
      </c>
    </row>
    <row r="142" spans="21:24" x14ac:dyDescent="0.2">
      <c r="U142" s="35">
        <v>45839</v>
      </c>
      <c r="V142" s="6">
        <f t="shared" si="17"/>
        <v>4372.4078749999999</v>
      </c>
      <c r="W142" s="6"/>
      <c r="X142" s="49">
        <f t="shared" si="18"/>
        <v>1305903.1037054581</v>
      </c>
    </row>
    <row r="143" spans="21:24" x14ac:dyDescent="0.2">
      <c r="U143" s="35">
        <v>45870</v>
      </c>
      <c r="V143" s="6">
        <f t="shared" si="17"/>
        <v>4372.4078749999999</v>
      </c>
      <c r="W143" s="6"/>
      <c r="X143" s="49">
        <f t="shared" si="18"/>
        <v>1322681.5910656601</v>
      </c>
    </row>
    <row r="144" spans="21:24" x14ac:dyDescent="0.2">
      <c r="U144" s="35">
        <v>45901</v>
      </c>
      <c r="V144" s="6">
        <f t="shared" si="17"/>
        <v>4372.4078749999999</v>
      </c>
      <c r="W144" s="6"/>
      <c r="X144" s="49">
        <f t="shared" si="18"/>
        <v>1339619.4740557841</v>
      </c>
    </row>
    <row r="145" spans="21:24" x14ac:dyDescent="0.2">
      <c r="U145" s="35">
        <v>45931</v>
      </c>
      <c r="V145" s="6">
        <f t="shared" si="17"/>
        <v>4372.4078749999999</v>
      </c>
      <c r="W145" s="6"/>
      <c r="X145" s="49">
        <f t="shared" si="18"/>
        <v>1356718.266934314</v>
      </c>
    </row>
    <row r="146" spans="21:24" x14ac:dyDescent="0.2">
      <c r="U146" s="35">
        <v>45962</v>
      </c>
      <c r="V146" s="6">
        <f t="shared" ref="V146:V209" si="19">V145</f>
        <v>4372.4078749999999</v>
      </c>
      <c r="W146" s="6"/>
      <c r="X146" s="49">
        <f t="shared" si="18"/>
        <v>1373979.4983451902</v>
      </c>
    </row>
    <row r="147" spans="21:24" x14ac:dyDescent="0.2">
      <c r="U147" s="35">
        <v>45992</v>
      </c>
      <c r="V147" s="6">
        <f t="shared" si="19"/>
        <v>4372.4078749999999</v>
      </c>
      <c r="W147" s="6"/>
      <c r="X147" s="49">
        <f t="shared" si="18"/>
        <v>1391404.7114544697</v>
      </c>
    </row>
    <row r="148" spans="21:24" x14ac:dyDescent="0.2">
      <c r="U148" s="35">
        <v>46023</v>
      </c>
      <c r="V148" s="6">
        <f t="shared" si="19"/>
        <v>4372.4078749999999</v>
      </c>
      <c r="W148" s="6"/>
      <c r="X148" s="49">
        <f t="shared" si="18"/>
        <v>1408995.4640882872</v>
      </c>
    </row>
    <row r="149" spans="21:24" x14ac:dyDescent="0.2">
      <c r="U149" s="35">
        <v>46054</v>
      </c>
      <c r="V149" s="6">
        <f t="shared" si="19"/>
        <v>4372.4078749999999</v>
      </c>
      <c r="W149" s="6"/>
      <c r="X149" s="49">
        <f t="shared" si="18"/>
        <v>1426753.3288721261</v>
      </c>
    </row>
    <row r="150" spans="21:24" x14ac:dyDescent="0.2">
      <c r="U150" s="35">
        <v>46082</v>
      </c>
      <c r="V150" s="6">
        <f t="shared" si="19"/>
        <v>4372.4078749999999</v>
      </c>
      <c r="W150" s="6"/>
      <c r="X150" s="49">
        <f t="shared" si="18"/>
        <v>1444679.8933714114</v>
      </c>
    </row>
    <row r="151" spans="21:24" x14ac:dyDescent="0.2">
      <c r="U151" s="35">
        <v>46113</v>
      </c>
      <c r="V151" s="6">
        <f t="shared" si="19"/>
        <v>4372.4078749999999</v>
      </c>
      <c r="W151" s="6"/>
      <c r="X151" s="49">
        <f t="shared" si="18"/>
        <v>1462776.76023344</v>
      </c>
    </row>
    <row r="152" spans="21:24" x14ac:dyDescent="0.2">
      <c r="U152" s="35">
        <v>46143</v>
      </c>
      <c r="V152" s="6">
        <f t="shared" si="19"/>
        <v>4372.4078749999999</v>
      </c>
      <c r="W152" s="6"/>
      <c r="X152" s="49">
        <f t="shared" si="18"/>
        <v>1481045.5473306577</v>
      </c>
    </row>
    <row r="153" spans="21:24" x14ac:dyDescent="0.2">
      <c r="U153" s="35">
        <v>46174</v>
      </c>
      <c r="V153" s="6">
        <f t="shared" si="19"/>
        <v>4372.4078749999999</v>
      </c>
      <c r="W153" s="6"/>
      <c r="X153" s="49">
        <f t="shared" si="18"/>
        <v>1499487.8879052992</v>
      </c>
    </row>
    <row r="154" spans="21:24" x14ac:dyDescent="0.2">
      <c r="U154" s="35">
        <v>46204</v>
      </c>
      <c r="V154" s="6">
        <f t="shared" si="19"/>
        <v>4372.4078749999999</v>
      </c>
      <c r="W154" s="6"/>
      <c r="X154" s="49">
        <f t="shared" si="18"/>
        <v>1518105.4307153996</v>
      </c>
    </row>
    <row r="155" spans="21:24" x14ac:dyDescent="0.2">
      <c r="U155" s="35">
        <v>46235</v>
      </c>
      <c r="V155" s="6">
        <f t="shared" si="19"/>
        <v>4372.4078749999999</v>
      </c>
      <c r="W155" s="6"/>
      <c r="X155" s="49">
        <f t="shared" si="18"/>
        <v>1536899.8401821959</v>
      </c>
    </row>
    <row r="156" spans="21:24" x14ac:dyDescent="0.2">
      <c r="U156" s="35">
        <v>46266</v>
      </c>
      <c r="V156" s="6">
        <f t="shared" si="19"/>
        <v>4372.4078749999999</v>
      </c>
      <c r="W156" s="6"/>
      <c r="X156" s="49">
        <f t="shared" si="18"/>
        <v>1555872.7965389269</v>
      </c>
    </row>
    <row r="157" spans="21:24" x14ac:dyDescent="0.2">
      <c r="U157" s="35">
        <v>46296</v>
      </c>
      <c r="V157" s="6">
        <f t="shared" si="19"/>
        <v>4372.4078749999999</v>
      </c>
      <c r="W157" s="6"/>
      <c r="X157" s="49">
        <f t="shared" si="18"/>
        <v>1575025.9959810469</v>
      </c>
    </row>
    <row r="158" spans="21:24" x14ac:dyDescent="0.2">
      <c r="U158" s="35">
        <v>46327</v>
      </c>
      <c r="V158" s="6">
        <f t="shared" si="19"/>
        <v>4372.4078749999999</v>
      </c>
      <c r="W158" s="6"/>
      <c r="X158" s="49">
        <f t="shared" si="18"/>
        <v>1594361.1508178669</v>
      </c>
    </row>
    <row r="159" spans="21:24" x14ac:dyDescent="0.2">
      <c r="U159" s="35">
        <v>46357</v>
      </c>
      <c r="V159" s="6">
        <f t="shared" si="19"/>
        <v>4372.4078749999999</v>
      </c>
      <c r="W159" s="6"/>
      <c r="X159" s="49">
        <f t="shared" si="18"/>
        <v>1613879.9896256367</v>
      </c>
    </row>
    <row r="160" spans="21:24" x14ac:dyDescent="0.2">
      <c r="U160" s="35">
        <v>46388</v>
      </c>
      <c r="V160" s="6">
        <f t="shared" si="19"/>
        <v>4372.4078749999999</v>
      </c>
      <c r="W160" s="6"/>
      <c r="X160" s="49">
        <f t="shared" si="18"/>
        <v>1633584.2574020803</v>
      </c>
    </row>
    <row r="161" spans="21:24" x14ac:dyDescent="0.2">
      <c r="U161" s="35">
        <v>46419</v>
      </c>
      <c r="V161" s="6">
        <f t="shared" si="19"/>
        <v>4372.4078749999999</v>
      </c>
      <c r="W161" s="6"/>
      <c r="X161" s="49">
        <f t="shared" si="18"/>
        <v>1653475.7157224002</v>
      </c>
    </row>
    <row r="162" spans="21:24" x14ac:dyDescent="0.2">
      <c r="U162" s="35">
        <v>46447</v>
      </c>
      <c r="V162" s="6">
        <f t="shared" si="19"/>
        <v>4372.4078749999999</v>
      </c>
      <c r="W162" s="6"/>
      <c r="X162" s="49">
        <f t="shared" si="18"/>
        <v>1673556.1428967633</v>
      </c>
    </row>
    <row r="163" spans="21:24" x14ac:dyDescent="0.2">
      <c r="U163" s="35">
        <v>46478</v>
      </c>
      <c r="V163" s="6">
        <f t="shared" si="19"/>
        <v>4372.4078749999999</v>
      </c>
      <c r="W163" s="6"/>
      <c r="X163" s="49">
        <f t="shared" si="18"/>
        <v>1693827.3341292827</v>
      </c>
    </row>
    <row r="164" spans="21:24" x14ac:dyDescent="0.2">
      <c r="U164" s="35">
        <v>46508</v>
      </c>
      <c r="V164" s="6">
        <f t="shared" si="19"/>
        <v>4372.4078749999999</v>
      </c>
      <c r="W164" s="6"/>
      <c r="X164" s="49">
        <f t="shared" si="18"/>
        <v>1714291.1016785111</v>
      </c>
    </row>
    <row r="165" spans="21:24" x14ac:dyDescent="0.2">
      <c r="U165" s="35">
        <v>46539</v>
      </c>
      <c r="V165" s="6">
        <f t="shared" si="19"/>
        <v>4372.4078749999999</v>
      </c>
      <c r="W165" s="6"/>
      <c r="X165" s="49">
        <f t="shared" si="18"/>
        <v>1734949.2750194571</v>
      </c>
    </row>
    <row r="166" spans="21:24" x14ac:dyDescent="0.2">
      <c r="U166" s="35">
        <v>46569</v>
      </c>
      <c r="V166" s="6">
        <f t="shared" si="19"/>
        <v>4372.4078749999999</v>
      </c>
      <c r="W166" s="6"/>
      <c r="X166" s="49">
        <f t="shared" si="18"/>
        <v>1755803.7010071422</v>
      </c>
    </row>
    <row r="167" spans="21:24" x14ac:dyDescent="0.2">
      <c r="U167" s="35">
        <v>46600</v>
      </c>
      <c r="V167" s="6">
        <f t="shared" si="19"/>
        <v>4372.4078749999999</v>
      </c>
      <c r="W167" s="6"/>
      <c r="X167" s="49">
        <f t="shared" si="18"/>
        <v>1776856.2440417102</v>
      </c>
    </row>
    <row r="168" spans="21:24" x14ac:dyDescent="0.2">
      <c r="U168" s="35">
        <v>46631</v>
      </c>
      <c r="V168" s="6">
        <f t="shared" si="19"/>
        <v>4372.4078749999999</v>
      </c>
      <c r="W168" s="6"/>
      <c r="X168" s="49">
        <f t="shared" si="18"/>
        <v>1798108.7862351066</v>
      </c>
    </row>
    <row r="169" spans="21:24" x14ac:dyDescent="0.2">
      <c r="U169" s="35">
        <v>46661</v>
      </c>
      <c r="V169" s="6">
        <f t="shared" si="19"/>
        <v>4372.4078749999999</v>
      </c>
      <c r="W169" s="6"/>
      <c r="X169" s="49">
        <f t="shared" si="18"/>
        <v>1819563.2275793403</v>
      </c>
    </row>
    <row r="170" spans="21:24" x14ac:dyDescent="0.2">
      <c r="U170" s="35">
        <v>46692</v>
      </c>
      <c r="V170" s="6">
        <f t="shared" si="19"/>
        <v>4372.4078749999999</v>
      </c>
      <c r="W170" s="6"/>
      <c r="X170" s="49">
        <f t="shared" si="18"/>
        <v>1841221.4861163441</v>
      </c>
    </row>
    <row r="171" spans="21:24" x14ac:dyDescent="0.2">
      <c r="U171" s="35">
        <v>46722</v>
      </c>
      <c r="V171" s="6">
        <f t="shared" si="19"/>
        <v>4372.4078749999999</v>
      </c>
      <c r="W171" s="6"/>
      <c r="X171" s="49">
        <f t="shared" si="18"/>
        <v>1863085.4981094496</v>
      </c>
    </row>
    <row r="172" spans="21:24" x14ac:dyDescent="0.2">
      <c r="U172" s="35">
        <v>46753</v>
      </c>
      <c r="V172" s="6">
        <f t="shared" si="19"/>
        <v>4372.4078749999999</v>
      </c>
      <c r="W172" s="6"/>
      <c r="X172" s="49">
        <f t="shared" si="18"/>
        <v>1885157.2182164895</v>
      </c>
    </row>
    <row r="173" spans="21:24" x14ac:dyDescent="0.2">
      <c r="U173" s="35">
        <v>46784</v>
      </c>
      <c r="V173" s="6">
        <f t="shared" si="19"/>
        <v>4372.4078749999999</v>
      </c>
      <c r="W173" s="6"/>
      <c r="X173" s="49">
        <f t="shared" si="18"/>
        <v>1907438.6196645463</v>
      </c>
    </row>
    <row r="174" spans="21:24" x14ac:dyDescent="0.2">
      <c r="U174" s="35">
        <v>46813</v>
      </c>
      <c r="V174" s="6">
        <f t="shared" si="19"/>
        <v>4372.4078749999999</v>
      </c>
      <c r="W174" s="6"/>
      <c r="X174" s="49">
        <f t="shared" si="18"/>
        <v>1929931.6944263596</v>
      </c>
    </row>
    <row r="175" spans="21:24" x14ac:dyDescent="0.2">
      <c r="U175" s="35">
        <v>46844</v>
      </c>
      <c r="V175" s="6">
        <f t="shared" si="19"/>
        <v>4372.4078749999999</v>
      </c>
      <c r="W175" s="6"/>
      <c r="X175" s="49">
        <f t="shared" si="18"/>
        <v>1952638.4533984102</v>
      </c>
    </row>
    <row r="176" spans="21:24" x14ac:dyDescent="0.2">
      <c r="U176" s="35">
        <v>46874</v>
      </c>
      <c r="V176" s="6">
        <f t="shared" si="19"/>
        <v>4372.4078749999999</v>
      </c>
      <c r="W176" s="6"/>
      <c r="X176" s="49">
        <f t="shared" si="18"/>
        <v>1975560.9265806952</v>
      </c>
    </row>
    <row r="177" spans="21:24" x14ac:dyDescent="0.2">
      <c r="U177" s="35">
        <v>46905</v>
      </c>
      <c r="V177" s="6">
        <f t="shared" si="19"/>
        <v>4372.4078749999999</v>
      </c>
      <c r="W177" s="6"/>
      <c r="X177" s="49">
        <f t="shared" si="18"/>
        <v>1998701.1632582119</v>
      </c>
    </row>
    <row r="178" spans="21:24" x14ac:dyDescent="0.2">
      <c r="U178" s="35">
        <v>46935</v>
      </c>
      <c r="V178" s="6">
        <f t="shared" si="19"/>
        <v>4372.4078749999999</v>
      </c>
      <c r="W178" s="6"/>
      <c r="X178" s="49">
        <f t="shared" si="18"/>
        <v>2022061.2321841652</v>
      </c>
    </row>
    <row r="179" spans="21:24" x14ac:dyDescent="0.2">
      <c r="U179" s="35">
        <v>46966</v>
      </c>
      <c r="V179" s="6">
        <f t="shared" si="19"/>
        <v>4372.4078749999999</v>
      </c>
      <c r="W179" s="6"/>
      <c r="X179" s="49">
        <f t="shared" si="18"/>
        <v>2045643.2217649149</v>
      </c>
    </row>
    <row r="180" spans="21:24" x14ac:dyDescent="0.2">
      <c r="U180" s="35">
        <v>46997</v>
      </c>
      <c r="V180" s="6">
        <f t="shared" si="19"/>
        <v>4372.4078749999999</v>
      </c>
      <c r="W180" s="6"/>
      <c r="X180" s="49">
        <f t="shared" si="18"/>
        <v>2069449.2402466817</v>
      </c>
    </row>
    <row r="181" spans="21:24" x14ac:dyDescent="0.2">
      <c r="U181" s="35">
        <v>47027</v>
      </c>
      <c r="V181" s="6">
        <f t="shared" si="19"/>
        <v>4372.4078749999999</v>
      </c>
      <c r="W181" s="6"/>
      <c r="X181" s="49">
        <f t="shared" si="18"/>
        <v>2093481.4159040253</v>
      </c>
    </row>
    <row r="182" spans="21:24" x14ac:dyDescent="0.2">
      <c r="U182" s="35">
        <v>47058</v>
      </c>
      <c r="V182" s="6">
        <f t="shared" si="19"/>
        <v>4372.4078749999999</v>
      </c>
      <c r="W182" s="6"/>
      <c r="X182" s="49">
        <f t="shared" si="18"/>
        <v>2117741.8972301139</v>
      </c>
    </row>
    <row r="183" spans="21:24" x14ac:dyDescent="0.2">
      <c r="U183" s="35">
        <v>47088</v>
      </c>
      <c r="V183" s="6">
        <f t="shared" si="19"/>
        <v>4372.4078749999999</v>
      </c>
      <c r="W183" s="6"/>
      <c r="X183" s="49">
        <f t="shared" si="18"/>
        <v>2142232.8531288002</v>
      </c>
    </row>
    <row r="184" spans="21:24" x14ac:dyDescent="0.2">
      <c r="U184" s="35">
        <v>47119</v>
      </c>
      <c r="V184" s="6">
        <f t="shared" si="19"/>
        <v>4372.4078749999999</v>
      </c>
      <c r="W184" s="6"/>
      <c r="X184" s="49">
        <f t="shared" si="18"/>
        <v>2166956.473108524</v>
      </c>
    </row>
    <row r="185" spans="21:24" x14ac:dyDescent="0.2">
      <c r="U185" s="35">
        <v>47150</v>
      </c>
      <c r="V185" s="6">
        <f t="shared" si="19"/>
        <v>4372.4078749999999</v>
      </c>
      <c r="W185" s="6"/>
      <c r="X185" s="49">
        <f t="shared" si="18"/>
        <v>2191914.967478055</v>
      </c>
    </row>
    <row r="186" spans="21:24" x14ac:dyDescent="0.2">
      <c r="U186" s="35">
        <v>47178</v>
      </c>
      <c r="V186" s="6">
        <f t="shared" si="19"/>
        <v>4372.4078749999999</v>
      </c>
      <c r="W186" s="6"/>
      <c r="X186" s="49">
        <f t="shared" si="18"/>
        <v>2217110.5675440966</v>
      </c>
    </row>
    <row r="187" spans="21:24" x14ac:dyDescent="0.2">
      <c r="U187" s="35">
        <v>47209</v>
      </c>
      <c r="V187" s="6">
        <f t="shared" si="19"/>
        <v>4372.4078749999999</v>
      </c>
      <c r="W187" s="6"/>
      <c r="X187" s="49">
        <f t="shared" si="18"/>
        <v>2242545.5258107656</v>
      </c>
    </row>
    <row r="188" spans="21:24" x14ac:dyDescent="0.2">
      <c r="U188" s="35">
        <v>47239</v>
      </c>
      <c r="V188" s="6">
        <f t="shared" si="19"/>
        <v>4372.4078749999999</v>
      </c>
      <c r="W188" s="6"/>
      <c r="X188" s="49">
        <f t="shared" si="18"/>
        <v>2268222.116180968</v>
      </c>
    </row>
    <row r="189" spans="21:24" x14ac:dyDescent="0.2">
      <c r="U189" s="35">
        <v>47270</v>
      </c>
      <c r="V189" s="6">
        <f t="shared" si="19"/>
        <v>4372.4078749999999</v>
      </c>
      <c r="W189" s="6"/>
      <c r="X189" s="49">
        <f t="shared" si="18"/>
        <v>2294142.6341596874</v>
      </c>
    </row>
    <row r="190" spans="21:24" x14ac:dyDescent="0.2">
      <c r="U190" s="35">
        <v>47300</v>
      </c>
      <c r="V190" s="6">
        <f t="shared" si="19"/>
        <v>4372.4078749999999</v>
      </c>
      <c r="W190" s="6"/>
      <c r="X190" s="49">
        <f t="shared" si="18"/>
        <v>2320309.3970592045</v>
      </c>
    </row>
    <row r="191" spans="21:24" x14ac:dyDescent="0.2">
      <c r="U191" s="35">
        <v>47331</v>
      </c>
      <c r="V191" s="6">
        <f t="shared" si="19"/>
        <v>4372.4078749999999</v>
      </c>
      <c r="W191" s="6"/>
      <c r="X191" s="49">
        <f t="shared" si="18"/>
        <v>2346724.7442062669</v>
      </c>
    </row>
    <row r="192" spans="21:24" x14ac:dyDescent="0.2">
      <c r="U192" s="35">
        <v>47362</v>
      </c>
      <c r="V192" s="6">
        <f t="shared" si="19"/>
        <v>4372.4078749999999</v>
      </c>
      <c r="W192" s="6"/>
      <c r="X192" s="49">
        <f t="shared" si="18"/>
        <v>2373391.0371512268</v>
      </c>
    </row>
    <row r="193" spans="21:24" x14ac:dyDescent="0.2">
      <c r="U193" s="35">
        <v>47392</v>
      </c>
      <c r="V193" s="6">
        <f t="shared" si="19"/>
        <v>4372.4078749999999</v>
      </c>
      <c r="W193" s="6"/>
      <c r="X193" s="49">
        <f t="shared" si="18"/>
        <v>2400310.6598791638</v>
      </c>
    </row>
    <row r="194" spans="21:24" x14ac:dyDescent="0.2">
      <c r="U194" s="35">
        <v>47423</v>
      </c>
      <c r="V194" s="6">
        <f t="shared" si="19"/>
        <v>4372.4078749999999</v>
      </c>
      <c r="W194" s="6"/>
      <c r="X194" s="49">
        <f t="shared" si="18"/>
        <v>2427486.0190230161</v>
      </c>
    </row>
    <row r="195" spans="21:24" x14ac:dyDescent="0.2">
      <c r="U195" s="35">
        <v>47453</v>
      </c>
      <c r="V195" s="6">
        <f t="shared" si="19"/>
        <v>4372.4078749999999</v>
      </c>
      <c r="W195" s="6"/>
      <c r="X195" s="49">
        <f t="shared" si="18"/>
        <v>2454919.5440787352</v>
      </c>
    </row>
    <row r="196" spans="21:24" x14ac:dyDescent="0.2">
      <c r="U196" s="35">
        <v>47484</v>
      </c>
      <c r="V196" s="6">
        <f t="shared" si="19"/>
        <v>4372.4078749999999</v>
      </c>
      <c r="W196" s="6"/>
      <c r="X196" s="49">
        <f t="shared" si="18"/>
        <v>2482613.6876224834</v>
      </c>
    </row>
    <row r="197" spans="21:24" x14ac:dyDescent="0.2">
      <c r="U197" s="35">
        <v>47515</v>
      </c>
      <c r="V197" s="6">
        <f t="shared" si="19"/>
        <v>4372.4078749999999</v>
      </c>
      <c r="W197" s="6"/>
      <c r="X197" s="49">
        <f t="shared" si="18"/>
        <v>2510570.9255298972</v>
      </c>
    </row>
    <row r="198" spans="21:24" x14ac:dyDescent="0.2">
      <c r="U198" s="35">
        <v>47543</v>
      </c>
      <c r="V198" s="6">
        <f t="shared" si="19"/>
        <v>4372.4078749999999</v>
      </c>
      <c r="W198" s="6"/>
      <c r="X198" s="49">
        <f t="shared" si="18"/>
        <v>2538793.7571974313</v>
      </c>
    </row>
    <row r="199" spans="21:24" x14ac:dyDescent="0.2">
      <c r="U199" s="35">
        <v>47574</v>
      </c>
      <c r="V199" s="6">
        <f t="shared" si="19"/>
        <v>4372.4078749999999</v>
      </c>
      <c r="W199" s="6"/>
      <c r="X199" s="49">
        <f t="shared" ref="X199:X262" si="20">V199+X198*(1+$AA$4)</f>
        <v>2567284.7057658071</v>
      </c>
    </row>
    <row r="200" spans="21:24" x14ac:dyDescent="0.2">
      <c r="U200" s="35">
        <v>47604</v>
      </c>
      <c r="V200" s="6">
        <f t="shared" si="19"/>
        <v>4372.4078749999999</v>
      </c>
      <c r="W200" s="6"/>
      <c r="X200" s="49">
        <f t="shared" si="20"/>
        <v>2596046.3183455826</v>
      </c>
    </row>
    <row r="201" spans="21:24" x14ac:dyDescent="0.2">
      <c r="U201" s="35">
        <v>47635</v>
      </c>
      <c r="V201" s="6">
        <f t="shared" si="19"/>
        <v>4372.4078749999999</v>
      </c>
      <c r="W201" s="6"/>
      <c r="X201" s="49">
        <f t="shared" si="20"/>
        <v>2625081.1662448659</v>
      </c>
    </row>
    <row r="202" spans="21:24" x14ac:dyDescent="0.2">
      <c r="U202" s="35">
        <v>47665</v>
      </c>
      <c r="V202" s="6">
        <f t="shared" si="19"/>
        <v>4372.4078749999999</v>
      </c>
      <c r="W202" s="6"/>
      <c r="X202" s="49">
        <f t="shared" si="20"/>
        <v>2654391.8451991924</v>
      </c>
    </row>
    <row r="203" spans="21:24" x14ac:dyDescent="0.2">
      <c r="U203" s="35">
        <v>47696</v>
      </c>
      <c r="V203" s="6">
        <f t="shared" si="19"/>
        <v>4372.4078749999999</v>
      </c>
      <c r="W203" s="6"/>
      <c r="X203" s="49">
        <f t="shared" si="20"/>
        <v>2683980.9756035851</v>
      </c>
    </row>
    <row r="204" spans="21:24" x14ac:dyDescent="0.2">
      <c r="U204" s="35">
        <v>47727</v>
      </c>
      <c r="V204" s="6">
        <f t="shared" si="19"/>
        <v>4372.4078749999999</v>
      </c>
      <c r="W204" s="6"/>
      <c r="X204" s="49">
        <f t="shared" si="20"/>
        <v>2713851.2027468192</v>
      </c>
    </row>
    <row r="205" spans="21:24" x14ac:dyDescent="0.2">
      <c r="U205" s="35">
        <v>47757</v>
      </c>
      <c r="V205" s="6">
        <f t="shared" si="19"/>
        <v>4372.4078749999999</v>
      </c>
      <c r="W205" s="6"/>
      <c r="X205" s="49">
        <f t="shared" si="20"/>
        <v>2744005.1970479144</v>
      </c>
    </row>
    <row r="206" spans="21:24" x14ac:dyDescent="0.2">
      <c r="U206" s="35">
        <v>47788</v>
      </c>
      <c r="V206" s="6">
        <f t="shared" si="19"/>
        <v>4372.4078749999999</v>
      </c>
      <c r="W206" s="6"/>
      <c r="X206" s="49">
        <f t="shared" si="20"/>
        <v>2774445.6542948699</v>
      </c>
    </row>
    <row r="207" spans="21:24" x14ac:dyDescent="0.2">
      <c r="U207" s="35">
        <v>47818</v>
      </c>
      <c r="V207" s="6">
        <f t="shared" si="19"/>
        <v>4372.4078749999999</v>
      </c>
      <c r="W207" s="6"/>
      <c r="X207" s="49">
        <f t="shared" si="20"/>
        <v>2805175.2958856714</v>
      </c>
    </row>
    <row r="208" spans="21:24" x14ac:dyDescent="0.2">
      <c r="U208" s="35">
        <v>47849</v>
      </c>
      <c r="V208" s="6">
        <f t="shared" si="19"/>
        <v>4372.4078749999999</v>
      </c>
      <c r="W208" s="6"/>
      <c r="X208" s="49">
        <f t="shared" si="20"/>
        <v>2836196.8690715856</v>
      </c>
    </row>
    <row r="209" spans="21:24" x14ac:dyDescent="0.2">
      <c r="U209" s="35">
        <v>47880</v>
      </c>
      <c r="V209" s="6">
        <f t="shared" si="19"/>
        <v>4372.4078749999999</v>
      </c>
      <c r="W209" s="6"/>
      <c r="X209" s="49">
        <f t="shared" si="20"/>
        <v>2867513.147202766</v>
      </c>
    </row>
    <row r="210" spans="21:24" x14ac:dyDescent="0.2">
      <c r="U210" s="35">
        <v>47908</v>
      </c>
      <c r="V210" s="6">
        <f t="shared" ref="V210:V273" si="21">V209</f>
        <v>4372.4078749999999</v>
      </c>
      <c r="W210" s="6"/>
      <c r="X210" s="49">
        <f t="shared" si="20"/>
        <v>2899126.9299761923</v>
      </c>
    </row>
    <row r="211" spans="21:24" x14ac:dyDescent="0.2">
      <c r="U211" s="35">
        <v>47939</v>
      </c>
      <c r="V211" s="6">
        <f t="shared" si="21"/>
        <v>4372.4078749999999</v>
      </c>
      <c r="W211" s="6"/>
      <c r="X211" s="49">
        <f t="shared" si="20"/>
        <v>2931041.0436859662</v>
      </c>
    </row>
    <row r="212" spans="21:24" x14ac:dyDescent="0.2">
      <c r="U212" s="35">
        <v>47969</v>
      </c>
      <c r="V212" s="6">
        <f t="shared" si="21"/>
        <v>4372.4078749999999</v>
      </c>
      <c r="W212" s="6"/>
      <c r="X212" s="49">
        <f t="shared" si="20"/>
        <v>2963258.3414759832</v>
      </c>
    </row>
    <row r="213" spans="21:24" x14ac:dyDescent="0.2">
      <c r="U213" s="35">
        <v>48000</v>
      </c>
      <c r="V213" s="6">
        <f t="shared" si="21"/>
        <v>4372.4078749999999</v>
      </c>
      <c r="W213" s="6"/>
      <c r="X213" s="49">
        <f t="shared" si="20"/>
        <v>2995781.7035950054</v>
      </c>
    </row>
    <row r="214" spans="21:24" x14ac:dyDescent="0.2">
      <c r="U214" s="35">
        <v>48030</v>
      </c>
      <c r="V214" s="6">
        <f t="shared" si="21"/>
        <v>4372.4078749999999</v>
      </c>
      <c r="W214" s="6"/>
      <c r="X214" s="49">
        <f t="shared" si="20"/>
        <v>3028614.0376541582</v>
      </c>
    </row>
    <row r="215" spans="21:24" x14ac:dyDescent="0.2">
      <c r="U215" s="35">
        <v>48061</v>
      </c>
      <c r="V215" s="6">
        <f t="shared" si="21"/>
        <v>4372.4078749999999</v>
      </c>
      <c r="W215" s="6"/>
      <c r="X215" s="49">
        <f t="shared" si="20"/>
        <v>3061758.2788868728</v>
      </c>
    </row>
    <row r="216" spans="21:24" x14ac:dyDescent="0.2">
      <c r="U216" s="35">
        <v>48092</v>
      </c>
      <c r="V216" s="6">
        <f t="shared" si="21"/>
        <v>4372.4078749999999</v>
      </c>
      <c r="W216" s="6"/>
      <c r="X216" s="49">
        <f t="shared" si="20"/>
        <v>3095217.3904112983</v>
      </c>
    </row>
    <row r="217" spans="21:24" x14ac:dyDescent="0.2">
      <c r="U217" s="35">
        <v>48122</v>
      </c>
      <c r="V217" s="6">
        <f t="shared" si="21"/>
        <v>4372.4078749999999</v>
      </c>
      <c r="W217" s="6"/>
      <c r="X217" s="49">
        <f t="shared" si="20"/>
        <v>3128994.363495206</v>
      </c>
    </row>
    <row r="218" spans="21:24" x14ac:dyDescent="0.2">
      <c r="U218" s="35">
        <v>48153</v>
      </c>
      <c r="V218" s="6">
        <f t="shared" si="21"/>
        <v>4372.4078749999999</v>
      </c>
      <c r="W218" s="6"/>
      <c r="X218" s="49">
        <f t="shared" si="20"/>
        <v>3163092.2178234109</v>
      </c>
    </row>
    <row r="219" spans="21:24" x14ac:dyDescent="0.2">
      <c r="U219" s="35">
        <v>48183</v>
      </c>
      <c r="V219" s="6">
        <f t="shared" si="21"/>
        <v>4372.4078749999999</v>
      </c>
      <c r="W219" s="6"/>
      <c r="X219" s="49">
        <f t="shared" si="20"/>
        <v>3197514.0017677336</v>
      </c>
    </row>
    <row r="220" spans="21:24" x14ac:dyDescent="0.2">
      <c r="U220" s="35">
        <v>48214</v>
      </c>
      <c r="V220" s="6">
        <f t="shared" si="21"/>
        <v>4372.4078749999999</v>
      </c>
      <c r="W220" s="6"/>
      <c r="X220" s="49">
        <f t="shared" si="20"/>
        <v>3232262.7926595272</v>
      </c>
    </row>
    <row r="221" spans="21:24" x14ac:dyDescent="0.2">
      <c r="U221" s="35">
        <v>48245</v>
      </c>
      <c r="V221" s="6">
        <f t="shared" si="21"/>
        <v>4372.4078749999999</v>
      </c>
      <c r="W221" s="6"/>
      <c r="X221" s="49">
        <f t="shared" si="20"/>
        <v>3267341.6970647927</v>
      </c>
    </row>
    <row r="222" spans="21:24" x14ac:dyDescent="0.2">
      <c r="U222" s="35">
        <v>48274</v>
      </c>
      <c r="V222" s="6">
        <f t="shared" si="21"/>
        <v>4372.4078749999999</v>
      </c>
      <c r="W222" s="6"/>
      <c r="X222" s="49">
        <f t="shared" si="20"/>
        <v>3302753.8510619085</v>
      </c>
    </row>
    <row r="223" spans="21:24" x14ac:dyDescent="0.2">
      <c r="U223" s="35">
        <v>48305</v>
      </c>
      <c r="V223" s="6">
        <f t="shared" si="21"/>
        <v>4372.4078749999999</v>
      </c>
      <c r="W223" s="6"/>
      <c r="X223" s="49">
        <f t="shared" si="20"/>
        <v>3338502.4205219969</v>
      </c>
    </row>
    <row r="224" spans="21:24" x14ac:dyDescent="0.2">
      <c r="U224" s="35">
        <v>48335</v>
      </c>
      <c r="V224" s="6">
        <f t="shared" si="21"/>
        <v>4372.4078749999999</v>
      </c>
      <c r="W224" s="6"/>
      <c r="X224" s="49">
        <f t="shared" si="20"/>
        <v>3374590.6013919562</v>
      </c>
    </row>
    <row r="225" spans="21:24" x14ac:dyDescent="0.2">
      <c r="U225" s="35">
        <v>48366</v>
      </c>
      <c r="V225" s="6">
        <f t="shared" si="21"/>
        <v>4372.4078749999999</v>
      </c>
      <c r="W225" s="6"/>
      <c r="X225" s="49">
        <f t="shared" si="20"/>
        <v>3411021.6199801802</v>
      </c>
    </row>
    <row r="226" spans="21:24" x14ac:dyDescent="0.2">
      <c r="U226" s="35">
        <v>48396</v>
      </c>
      <c r="V226" s="6">
        <f t="shared" si="21"/>
        <v>4372.4078749999999</v>
      </c>
      <c r="W226" s="6"/>
      <c r="X226" s="49">
        <f t="shared" si="20"/>
        <v>3447798.7332449923</v>
      </c>
    </row>
    <row r="227" spans="21:24" x14ac:dyDescent="0.2">
      <c r="U227" s="35">
        <v>48427</v>
      </c>
      <c r="V227" s="6">
        <f t="shared" si="21"/>
        <v>4372.4078749999999</v>
      </c>
      <c r="W227" s="6"/>
      <c r="X227" s="49">
        <f t="shared" si="20"/>
        <v>3484925.2290858198</v>
      </c>
    </row>
    <row r="228" spans="21:24" x14ac:dyDescent="0.2">
      <c r="U228" s="35">
        <v>48458</v>
      </c>
      <c r="V228" s="6">
        <f t="shared" si="21"/>
        <v>4372.4078749999999</v>
      </c>
      <c r="W228" s="6"/>
      <c r="X228" s="49">
        <f t="shared" si="20"/>
        <v>3522404.4266371354</v>
      </c>
    </row>
    <row r="229" spans="21:24" x14ac:dyDescent="0.2">
      <c r="U229" s="35">
        <v>48488</v>
      </c>
      <c r="V229" s="6">
        <f t="shared" si="21"/>
        <v>4372.4078749999999</v>
      </c>
      <c r="W229" s="6"/>
      <c r="X229" s="49">
        <f t="shared" si="20"/>
        <v>3560239.6765651884</v>
      </c>
    </row>
    <row r="230" spans="21:24" x14ac:dyDescent="0.2">
      <c r="U230" s="35">
        <v>48519</v>
      </c>
      <c r="V230" s="6">
        <f t="shared" si="21"/>
        <v>4372.4078749999999</v>
      </c>
      <c r="W230" s="6"/>
      <c r="X230" s="49">
        <f t="shared" si="20"/>
        <v>3598434.3613675581</v>
      </c>
    </row>
    <row r="231" spans="21:24" x14ac:dyDescent="0.2">
      <c r="U231" s="35">
        <v>48549</v>
      </c>
      <c r="V231" s="6">
        <f t="shared" si="21"/>
        <v>4372.4078749999999</v>
      </c>
      <c r="W231" s="6"/>
      <c r="X231" s="49">
        <f t="shared" si="20"/>
        <v>3636991.8956755502</v>
      </c>
    </row>
    <row r="232" spans="21:24" x14ac:dyDescent="0.2">
      <c r="U232" s="35">
        <v>48580</v>
      </c>
      <c r="V232" s="6">
        <f t="shared" si="21"/>
        <v>4372.4078749999999</v>
      </c>
      <c r="W232" s="6"/>
      <c r="X232" s="49">
        <f t="shared" si="20"/>
        <v>3675915.7265594681</v>
      </c>
    </row>
    <row r="233" spans="21:24" x14ac:dyDescent="0.2">
      <c r="U233" s="35">
        <v>48611</v>
      </c>
      <c r="V233" s="6">
        <f t="shared" si="21"/>
        <v>4372.4078749999999</v>
      </c>
      <c r="W233" s="6"/>
      <c r="X233" s="49">
        <f t="shared" si="20"/>
        <v>3715209.3338367832</v>
      </c>
    </row>
    <row r="234" spans="21:24" x14ac:dyDescent="0.2">
      <c r="U234" s="35">
        <v>48639</v>
      </c>
      <c r="V234" s="6">
        <f t="shared" si="21"/>
        <v>4372.4078749999999</v>
      </c>
      <c r="W234" s="6"/>
      <c r="X234" s="49">
        <f t="shared" si="20"/>
        <v>3754876.2303832327</v>
      </c>
    </row>
    <row r="235" spans="21:24" x14ac:dyDescent="0.2">
      <c r="U235" s="35">
        <v>48670</v>
      </c>
      <c r="V235" s="6">
        <f t="shared" si="21"/>
        <v>4372.4078749999999</v>
      </c>
      <c r="W235" s="6"/>
      <c r="X235" s="49">
        <f t="shared" si="20"/>
        <v>3794919.9624468735</v>
      </c>
    </row>
    <row r="236" spans="21:24" x14ac:dyDescent="0.2">
      <c r="U236" s="35">
        <v>48700</v>
      </c>
      <c r="V236" s="6">
        <f t="shared" si="21"/>
        <v>4372.4078749999999</v>
      </c>
      <c r="W236" s="6"/>
      <c r="X236" s="49">
        <f t="shared" si="20"/>
        <v>3835344.109965119</v>
      </c>
    </row>
    <row r="237" spans="21:24" x14ac:dyDescent="0.2">
      <c r="U237" s="35">
        <v>48731</v>
      </c>
      <c r="V237" s="6">
        <f t="shared" si="21"/>
        <v>4372.4078749999999</v>
      </c>
      <c r="W237" s="6"/>
      <c r="X237" s="49">
        <f t="shared" si="20"/>
        <v>3876152.286884788</v>
      </c>
    </row>
    <row r="238" spans="21:24" x14ac:dyDescent="0.2">
      <c r="U238" s="35">
        <v>48761</v>
      </c>
      <c r="V238" s="6">
        <f t="shared" si="21"/>
        <v>4372.4078749999999</v>
      </c>
      <c r="W238" s="6"/>
      <c r="X238" s="49">
        <f t="shared" si="20"/>
        <v>3917348.1414851937</v>
      </c>
    </row>
    <row r="239" spans="21:24" x14ac:dyDescent="0.2">
      <c r="U239" s="35">
        <v>48792</v>
      </c>
      <c r="V239" s="6">
        <f t="shared" si="21"/>
        <v>4372.4078749999999</v>
      </c>
      <c r="W239" s="6"/>
      <c r="X239" s="49">
        <f t="shared" si="20"/>
        <v>3958935.3567043035</v>
      </c>
    </row>
    <row r="240" spans="21:24" x14ac:dyDescent="0.2">
      <c r="U240" s="35">
        <v>48823</v>
      </c>
      <c r="V240" s="6">
        <f t="shared" si="21"/>
        <v>4372.4078749999999</v>
      </c>
      <c r="W240" s="6"/>
      <c r="X240" s="49">
        <f t="shared" si="20"/>
        <v>4000917.6504679946</v>
      </c>
    </row>
    <row r="241" spans="21:24" x14ac:dyDescent="0.2">
      <c r="U241" s="35">
        <v>48853</v>
      </c>
      <c r="V241" s="6">
        <f t="shared" si="21"/>
        <v>4372.4078749999999</v>
      </c>
      <c r="W241" s="6"/>
      <c r="X241" s="49">
        <f t="shared" si="20"/>
        <v>4043298.7760224408</v>
      </c>
    </row>
    <row r="242" spans="21:24" x14ac:dyDescent="0.2">
      <c r="U242" s="35">
        <v>48884</v>
      </c>
      <c r="V242" s="6">
        <f t="shared" si="21"/>
        <v>4372.4078749999999</v>
      </c>
      <c r="W242" s="6"/>
      <c r="X242" s="49">
        <f t="shared" si="20"/>
        <v>4086082.5222696541</v>
      </c>
    </row>
    <row r="243" spans="21:24" x14ac:dyDescent="0.2">
      <c r="U243" s="35">
        <v>48914</v>
      </c>
      <c r="V243" s="6">
        <f t="shared" si="21"/>
        <v>4372.4078749999999</v>
      </c>
      <c r="W243" s="6"/>
      <c r="X243" s="49">
        <f t="shared" si="20"/>
        <v>4129272.7141062161</v>
      </c>
    </row>
    <row r="244" spans="21:24" x14ac:dyDescent="0.2">
      <c r="U244" s="35">
        <v>48945</v>
      </c>
      <c r="V244" s="6">
        <f t="shared" si="21"/>
        <v>4372.4078749999999</v>
      </c>
      <c r="W244" s="6"/>
      <c r="X244" s="49">
        <f t="shared" si="20"/>
        <v>4172873.2127652257</v>
      </c>
    </row>
    <row r="245" spans="21:24" x14ac:dyDescent="0.2">
      <c r="U245" s="35">
        <v>48976</v>
      </c>
      <c r="V245" s="6">
        <f t="shared" si="21"/>
        <v>4372.4078749999999</v>
      </c>
      <c r="W245" s="6"/>
      <c r="X245" s="49">
        <f t="shared" si="20"/>
        <v>4216887.9161614953</v>
      </c>
    </row>
    <row r="246" spans="21:24" x14ac:dyDescent="0.2">
      <c r="U246" s="35">
        <v>49004</v>
      </c>
      <c r="V246" s="6">
        <f t="shared" si="21"/>
        <v>4372.4078749999999</v>
      </c>
      <c r="W246" s="6"/>
      <c r="X246" s="49">
        <f t="shared" si="20"/>
        <v>4261320.7592400294</v>
      </c>
    </row>
    <row r="247" spans="21:24" x14ac:dyDescent="0.2">
      <c r="U247" s="35">
        <v>49035</v>
      </c>
      <c r="V247" s="6">
        <f t="shared" si="21"/>
        <v>4372.4078749999999</v>
      </c>
      <c r="W247" s="6"/>
      <c r="X247" s="49">
        <f t="shared" si="20"/>
        <v>4306175.7143278094</v>
      </c>
    </row>
    <row r="248" spans="21:24" x14ac:dyDescent="0.2">
      <c r="U248" s="35">
        <v>49065</v>
      </c>
      <c r="V248" s="6">
        <f t="shared" si="21"/>
        <v>4372.4078749999999</v>
      </c>
      <c r="W248" s="6"/>
      <c r="X248" s="49">
        <f t="shared" si="20"/>
        <v>4351456.7914889231</v>
      </c>
    </row>
    <row r="249" spans="21:24" x14ac:dyDescent="0.2">
      <c r="U249" s="35">
        <v>49096</v>
      </c>
      <c r="V249" s="6">
        <f t="shared" si="21"/>
        <v>4372.4078749999999</v>
      </c>
      <c r="W249" s="6"/>
      <c r="X249" s="49">
        <f t="shared" si="20"/>
        <v>4397168.0388830677</v>
      </c>
    </row>
    <row r="250" spans="21:24" x14ac:dyDescent="0.2">
      <c r="U250" s="35">
        <v>49126</v>
      </c>
      <c r="V250" s="6">
        <f t="shared" si="21"/>
        <v>4372.4078749999999</v>
      </c>
      <c r="W250" s="6"/>
      <c r="X250" s="49">
        <f t="shared" si="20"/>
        <v>4443313.5431274567</v>
      </c>
    </row>
    <row r="251" spans="21:24" x14ac:dyDescent="0.2">
      <c r="U251" s="35">
        <v>49157</v>
      </c>
      <c r="V251" s="6">
        <f t="shared" si="21"/>
        <v>4372.4078749999999</v>
      </c>
      <c r="W251" s="6"/>
      <c r="X251" s="49">
        <f t="shared" si="20"/>
        <v>4489897.4296621671</v>
      </c>
    </row>
    <row r="252" spans="21:24" x14ac:dyDescent="0.2">
      <c r="U252" s="35">
        <v>49188</v>
      </c>
      <c r="V252" s="6">
        <f t="shared" si="21"/>
        <v>4372.4078749999999</v>
      </c>
      <c r="W252" s="6"/>
      <c r="X252" s="49">
        <f t="shared" si="20"/>
        <v>4536923.8631189577</v>
      </c>
    </row>
    <row r="253" spans="21:24" x14ac:dyDescent="0.2">
      <c r="U253" s="35">
        <v>49218</v>
      </c>
      <c r="V253" s="6">
        <f t="shared" si="21"/>
        <v>4372.4078749999999</v>
      </c>
      <c r="W253" s="6"/>
      <c r="X253" s="49">
        <f t="shared" si="20"/>
        <v>4584397.0476935878</v>
      </c>
    </row>
    <row r="254" spans="21:24" x14ac:dyDescent="0.2">
      <c r="U254" s="35">
        <v>49249</v>
      </c>
      <c r="V254" s="6">
        <f t="shared" si="21"/>
        <v>4372.4078749999999</v>
      </c>
      <c r="W254" s="6"/>
      <c r="X254" s="49">
        <f t="shared" si="20"/>
        <v>4632321.2275216766</v>
      </c>
    </row>
    <row r="255" spans="21:24" x14ac:dyDescent="0.2">
      <c r="U255" s="35">
        <v>49279</v>
      </c>
      <c r="V255" s="6">
        <f t="shared" si="21"/>
        <v>4372.4078749999999</v>
      </c>
      <c r="W255" s="6"/>
      <c r="X255" s="49">
        <f t="shared" si="20"/>
        <v>4680700.6870581321</v>
      </c>
    </row>
    <row r="256" spans="21:24" x14ac:dyDescent="0.2">
      <c r="U256" s="35">
        <v>49310</v>
      </c>
      <c r="V256" s="6">
        <f t="shared" si="21"/>
        <v>4372.4078749999999</v>
      </c>
      <c r="W256" s="6"/>
      <c r="X256" s="49">
        <f t="shared" si="20"/>
        <v>4729539.7514601843</v>
      </c>
    </row>
    <row r="257" spans="21:24" x14ac:dyDescent="0.2">
      <c r="U257" s="35">
        <v>49341</v>
      </c>
      <c r="V257" s="6">
        <f t="shared" si="21"/>
        <v>4372.4078749999999</v>
      </c>
      <c r="W257" s="6"/>
      <c r="X257" s="49">
        <f t="shared" si="20"/>
        <v>4778842.7869740557</v>
      </c>
    </row>
    <row r="258" spans="21:24" x14ac:dyDescent="0.2">
      <c r="U258" s="35">
        <v>49369</v>
      </c>
      <c r="V258" s="6">
        <f t="shared" si="21"/>
        <v>4372.4078749999999</v>
      </c>
      <c r="W258" s="6"/>
      <c r="X258" s="49">
        <f t="shared" si="20"/>
        <v>4828614.2013253095</v>
      </c>
    </row>
    <row r="259" spans="21:24" x14ac:dyDescent="0.2">
      <c r="U259" s="35">
        <v>49400</v>
      </c>
      <c r="V259" s="6">
        <f t="shared" si="21"/>
        <v>4372.4078749999999</v>
      </c>
      <c r="W259" s="6"/>
      <c r="X259" s="49">
        <f t="shared" si="20"/>
        <v>4878858.4441128997</v>
      </c>
    </row>
    <row r="260" spans="21:24" x14ac:dyDescent="0.2">
      <c r="U260" s="35">
        <v>49430</v>
      </c>
      <c r="V260" s="6">
        <f t="shared" si="21"/>
        <v>4372.4078749999999</v>
      </c>
      <c r="W260" s="6"/>
      <c r="X260" s="49">
        <f t="shared" si="20"/>
        <v>4929580.0072069718</v>
      </c>
    </row>
    <row r="261" spans="21:24" x14ac:dyDescent="0.2">
      <c r="U261" s="35">
        <v>49461</v>
      </c>
      <c r="V261" s="6">
        <f t="shared" si="21"/>
        <v>4372.4078749999999</v>
      </c>
      <c r="W261" s="6"/>
      <c r="X261" s="49">
        <f t="shared" si="20"/>
        <v>4980783.4251504382</v>
      </c>
    </row>
    <row r="262" spans="21:24" x14ac:dyDescent="0.2">
      <c r="U262" s="35">
        <v>49491</v>
      </c>
      <c r="V262" s="6">
        <f t="shared" si="21"/>
        <v>4372.4078749999999</v>
      </c>
      <c r="W262" s="6"/>
      <c r="X262" s="49">
        <f t="shared" si="20"/>
        <v>5032473.275564367</v>
      </c>
    </row>
    <row r="263" spans="21:24" x14ac:dyDescent="0.2">
      <c r="U263" s="35">
        <v>49522</v>
      </c>
      <c r="V263" s="6">
        <f t="shared" si="21"/>
        <v>4372.4078749999999</v>
      </c>
      <c r="W263" s="6"/>
      <c r="X263" s="49">
        <f t="shared" ref="X263:X315" si="22">V263+X262*(1+$AA$4)</f>
        <v>5084654.1795572285</v>
      </c>
    </row>
    <row r="264" spans="21:24" x14ac:dyDescent="0.2">
      <c r="U264" s="35">
        <v>49553</v>
      </c>
      <c r="V264" s="6">
        <f t="shared" si="21"/>
        <v>4372.4078749999999</v>
      </c>
      <c r="W264" s="6"/>
      <c r="X264" s="49">
        <f t="shared" si="22"/>
        <v>5137330.8021380221</v>
      </c>
    </row>
    <row r="265" spans="21:24" x14ac:dyDescent="0.2">
      <c r="U265" s="35">
        <v>49583</v>
      </c>
      <c r="V265" s="6">
        <f t="shared" si="21"/>
        <v>4372.4078749999999</v>
      </c>
      <c r="W265" s="6"/>
      <c r="X265" s="49">
        <f t="shared" si="22"/>
        <v>5190507.8526333328</v>
      </c>
    </row>
    <row r="266" spans="21:24" x14ac:dyDescent="0.2">
      <c r="U266" s="35">
        <v>49614</v>
      </c>
      <c r="V266" s="6">
        <f t="shared" si="21"/>
        <v>4372.4078749999999</v>
      </c>
      <c r="W266" s="6"/>
      <c r="X266" s="49">
        <f t="shared" si="22"/>
        <v>5244190.0851083491</v>
      </c>
    </row>
    <row r="267" spans="21:24" x14ac:dyDescent="0.2">
      <c r="U267" s="35">
        <v>49644</v>
      </c>
      <c r="V267" s="6">
        <f t="shared" si="21"/>
        <v>4372.4078749999999</v>
      </c>
      <c r="W267" s="6"/>
      <c r="X267" s="49">
        <f t="shared" si="22"/>
        <v>5298382.2987918779</v>
      </c>
    </row>
    <row r="268" spans="21:24" x14ac:dyDescent="0.2">
      <c r="U268" s="35">
        <v>49675</v>
      </c>
      <c r="V268" s="6">
        <f t="shared" si="21"/>
        <v>4372.4078749999999</v>
      </c>
      <c r="W268" s="6"/>
      <c r="X268" s="49">
        <f t="shared" si="22"/>
        <v>5353089.3385054003</v>
      </c>
    </row>
    <row r="269" spans="21:24" x14ac:dyDescent="0.2">
      <c r="U269" s="35">
        <v>49706</v>
      </c>
      <c r="V269" s="6">
        <f t="shared" si="21"/>
        <v>4372.4078749999999</v>
      </c>
      <c r="W269" s="6"/>
      <c r="X269" s="49">
        <f t="shared" si="22"/>
        <v>5408316.0950962016</v>
      </c>
    </row>
    <row r="270" spans="21:24" x14ac:dyDescent="0.2">
      <c r="U270" s="35">
        <v>49735</v>
      </c>
      <c r="V270" s="6">
        <f t="shared" si="21"/>
        <v>4372.4078749999999</v>
      </c>
      <c r="W270" s="6"/>
      <c r="X270" s="49">
        <f t="shared" si="22"/>
        <v>5464067.5058746152</v>
      </c>
    </row>
    <row r="271" spans="21:24" x14ac:dyDescent="0.2">
      <c r="U271" s="35">
        <v>49766</v>
      </c>
      <c r="V271" s="6">
        <f t="shared" si="21"/>
        <v>4372.4078749999999</v>
      </c>
      <c r="W271" s="6"/>
      <c r="X271" s="49">
        <f t="shared" si="22"/>
        <v>5520348.5550554236</v>
      </c>
    </row>
    <row r="272" spans="21:24" x14ac:dyDescent="0.2">
      <c r="U272" s="35">
        <v>49796</v>
      </c>
      <c r="V272" s="6">
        <f t="shared" si="21"/>
        <v>4372.4078749999999</v>
      </c>
      <c r="W272" s="6"/>
      <c r="X272" s="49">
        <f t="shared" si="22"/>
        <v>5577164.2742034504</v>
      </c>
    </row>
    <row r="273" spans="21:24" x14ac:dyDescent="0.2">
      <c r="U273" s="35">
        <v>49827</v>
      </c>
      <c r="V273" s="6">
        <f t="shared" si="21"/>
        <v>4372.4078749999999</v>
      </c>
      <c r="W273" s="6"/>
      <c r="X273" s="49">
        <f t="shared" si="22"/>
        <v>5634519.7426833827</v>
      </c>
    </row>
    <row r="274" spans="21:24" x14ac:dyDescent="0.2">
      <c r="U274" s="35">
        <v>49857</v>
      </c>
      <c r="V274" s="6">
        <f t="shared" ref="V274:V315" si="23">V273</f>
        <v>4372.4078749999999</v>
      </c>
      <c r="W274" s="6"/>
      <c r="X274" s="49">
        <f t="shared" si="22"/>
        <v>5692420.0881138751</v>
      </c>
    </row>
    <row r="275" spans="21:24" x14ac:dyDescent="0.2">
      <c r="U275" s="35">
        <v>49888</v>
      </c>
      <c r="V275" s="6">
        <f t="shared" si="23"/>
        <v>4372.4078749999999</v>
      </c>
      <c r="W275" s="6"/>
      <c r="X275" s="49">
        <f t="shared" si="22"/>
        <v>5750870.486825957</v>
      </c>
    </row>
    <row r="276" spans="21:24" x14ac:dyDescent="0.2">
      <c r="U276" s="35">
        <v>49919</v>
      </c>
      <c r="V276" s="6">
        <f t="shared" si="23"/>
        <v>4372.4078749999999</v>
      </c>
      <c r="W276" s="6"/>
      <c r="X276" s="49">
        <f t="shared" si="22"/>
        <v>5809876.1643258035</v>
      </c>
    </row>
    <row r="277" spans="21:24" x14ac:dyDescent="0.2">
      <c r="U277" s="35">
        <v>49949</v>
      </c>
      <c r="V277" s="6">
        <f t="shared" si="23"/>
        <v>4372.4078749999999</v>
      </c>
      <c r="W277" s="6"/>
      <c r="X277" s="49">
        <f t="shared" si="22"/>
        <v>5869442.3957618987</v>
      </c>
    </row>
    <row r="278" spans="21:24" x14ac:dyDescent="0.2">
      <c r="U278" s="35">
        <v>49980</v>
      </c>
      <c r="V278" s="6">
        <f t="shared" si="23"/>
        <v>4372.4078749999999</v>
      </c>
      <c r="W278" s="6"/>
      <c r="X278" s="49">
        <f t="shared" si="22"/>
        <v>5929574.5063966364</v>
      </c>
    </row>
    <row r="279" spans="21:24" x14ac:dyDescent="0.2">
      <c r="U279" s="35">
        <v>50010</v>
      </c>
      <c r="V279" s="6">
        <f t="shared" si="23"/>
        <v>4372.4078749999999</v>
      </c>
      <c r="W279" s="6"/>
      <c r="X279" s="49">
        <f t="shared" si="22"/>
        <v>5990277.8720824048</v>
      </c>
    </row>
    <row r="280" spans="21:24" x14ac:dyDescent="0.2">
      <c r="U280" s="35">
        <v>50041</v>
      </c>
      <c r="V280" s="6">
        <f t="shared" si="23"/>
        <v>4372.4078749999999</v>
      </c>
      <c r="W280" s="6"/>
      <c r="X280" s="49">
        <f t="shared" si="22"/>
        <v>6051557.9197421875</v>
      </c>
    </row>
    <row r="281" spans="21:24" x14ac:dyDescent="0.2">
      <c r="U281" s="35">
        <v>50072</v>
      </c>
      <c r="V281" s="6">
        <f t="shared" si="23"/>
        <v>4372.4078749999999</v>
      </c>
      <c r="W281" s="6"/>
      <c r="X281" s="49">
        <f t="shared" si="22"/>
        <v>6113420.1278547384</v>
      </c>
    </row>
    <row r="282" spans="21:24" x14ac:dyDescent="0.2">
      <c r="U282" s="35">
        <v>50100</v>
      </c>
      <c r="V282" s="6">
        <f t="shared" si="23"/>
        <v>4372.4078749999999</v>
      </c>
      <c r="W282" s="6"/>
      <c r="X282" s="49">
        <f t="shared" si="22"/>
        <v>6175870.0269443579</v>
      </c>
    </row>
    <row r="283" spans="21:24" x14ac:dyDescent="0.2">
      <c r="U283" s="35">
        <v>50131</v>
      </c>
      <c r="V283" s="6">
        <f t="shared" si="23"/>
        <v>4372.4078749999999</v>
      </c>
      <c r="W283" s="6"/>
      <c r="X283" s="49">
        <f t="shared" si="22"/>
        <v>6238913.2000753293</v>
      </c>
    </row>
    <row r="284" spans="21:24" x14ac:dyDescent="0.2">
      <c r="U284" s="35">
        <v>50161</v>
      </c>
      <c r="V284" s="6">
        <f t="shared" si="23"/>
        <v>4372.4078749999999</v>
      </c>
      <c r="W284" s="6"/>
      <c r="X284" s="49">
        <f t="shared" si="22"/>
        <v>6302555.2833510451</v>
      </c>
    </row>
    <row r="285" spans="21:24" x14ac:dyDescent="0.2">
      <c r="U285" s="35">
        <v>50192</v>
      </c>
      <c r="V285" s="6">
        <f t="shared" si="23"/>
        <v>4372.4078749999999</v>
      </c>
      <c r="W285" s="6"/>
      <c r="X285" s="49">
        <f t="shared" si="22"/>
        <v>6366801.9664178798</v>
      </c>
    </row>
    <row r="286" spans="21:24" x14ac:dyDescent="0.2">
      <c r="U286" s="35">
        <v>50222</v>
      </c>
      <c r="V286" s="6">
        <f t="shared" si="23"/>
        <v>4372.4078749999999</v>
      </c>
      <c r="W286" s="6"/>
      <c r="X286" s="49">
        <f t="shared" si="22"/>
        <v>6431658.9929738492</v>
      </c>
    </row>
    <row r="287" spans="21:24" x14ac:dyDescent="0.2">
      <c r="U287" s="35">
        <v>50253</v>
      </c>
      <c r="V287" s="6">
        <f t="shared" si="23"/>
        <v>4372.4078749999999</v>
      </c>
      <c r="W287" s="6"/>
      <c r="X287" s="49">
        <f t="shared" si="22"/>
        <v>6497132.1612821007</v>
      </c>
    </row>
    <row r="288" spans="21:24" x14ac:dyDescent="0.2">
      <c r="U288" s="35">
        <v>50284</v>
      </c>
      <c r="V288" s="6">
        <f t="shared" si="23"/>
        <v>4372.4078749999999</v>
      </c>
      <c r="W288" s="6"/>
      <c r="X288" s="49">
        <f t="shared" si="22"/>
        <v>6563227.3246892802</v>
      </c>
    </row>
    <row r="289" spans="21:24" x14ac:dyDescent="0.2">
      <c r="U289" s="35">
        <v>50314</v>
      </c>
      <c r="V289" s="6">
        <f t="shared" si="23"/>
        <v>4372.4078749999999</v>
      </c>
      <c r="W289" s="6"/>
      <c r="X289" s="49">
        <f t="shared" si="22"/>
        <v>6629950.3921488281</v>
      </c>
    </row>
    <row r="290" spans="21:24" x14ac:dyDescent="0.2">
      <c r="U290" s="35">
        <v>50345</v>
      </c>
      <c r="V290" s="6">
        <f t="shared" si="23"/>
        <v>4372.4078749999999</v>
      </c>
      <c r="W290" s="6"/>
      <c r="X290" s="49">
        <f t="shared" si="22"/>
        <v>6697307.3287492422</v>
      </c>
    </row>
    <row r="291" spans="21:24" x14ac:dyDescent="0.2">
      <c r="U291" s="35">
        <v>50375</v>
      </c>
      <c r="V291" s="6">
        <f t="shared" si="23"/>
        <v>4372.4078749999999</v>
      </c>
      <c r="W291" s="6"/>
      <c r="X291" s="49">
        <f t="shared" si="22"/>
        <v>6765304.1562473597</v>
      </c>
    </row>
    <row r="292" spans="21:24" x14ac:dyDescent="0.2">
      <c r="U292" s="35">
        <v>50406</v>
      </c>
      <c r="V292" s="6">
        <f t="shared" si="23"/>
        <v>4372.4078749999999</v>
      </c>
      <c r="W292" s="6"/>
      <c r="X292" s="49">
        <f t="shared" si="22"/>
        <v>6833946.9536067098</v>
      </c>
    </row>
    <row r="293" spans="21:24" x14ac:dyDescent="0.2">
      <c r="U293" s="35">
        <v>50437</v>
      </c>
      <c r="V293" s="6">
        <f t="shared" si="23"/>
        <v>4372.4078749999999</v>
      </c>
      <c r="W293" s="6"/>
      <c r="X293" s="49">
        <f t="shared" si="22"/>
        <v>6903241.8575409735</v>
      </c>
    </row>
    <row r="294" spans="21:24" x14ac:dyDescent="0.2">
      <c r="U294" s="35">
        <v>50465</v>
      </c>
      <c r="V294" s="6">
        <f t="shared" si="23"/>
        <v>4372.4078749999999</v>
      </c>
      <c r="W294" s="6"/>
      <c r="X294" s="49">
        <f t="shared" si="22"/>
        <v>6973195.0630626129</v>
      </c>
    </row>
    <row r="295" spans="21:24" x14ac:dyDescent="0.2">
      <c r="U295" s="35">
        <v>50496</v>
      </c>
      <c r="V295" s="6">
        <f t="shared" si="23"/>
        <v>4372.4078749999999</v>
      </c>
      <c r="W295" s="6"/>
      <c r="X295" s="49">
        <f t="shared" si="22"/>
        <v>7043812.8240367081</v>
      </c>
    </row>
    <row r="296" spans="21:24" x14ac:dyDescent="0.2">
      <c r="U296" s="35">
        <v>50526</v>
      </c>
      <c r="V296" s="6">
        <f t="shared" si="23"/>
        <v>4372.4078749999999</v>
      </c>
      <c r="W296" s="6"/>
      <c r="X296" s="49">
        <f t="shared" si="22"/>
        <v>7115101.4537400566</v>
      </c>
    </row>
    <row r="297" spans="21:24" x14ac:dyDescent="0.2">
      <c r="U297" s="35">
        <v>50557</v>
      </c>
      <c r="V297" s="6">
        <f t="shared" si="23"/>
        <v>4372.4078749999999</v>
      </c>
      <c r="W297" s="6"/>
      <c r="X297" s="49">
        <f t="shared" si="22"/>
        <v>7187067.3254255876</v>
      </c>
    </row>
    <row r="298" spans="21:24" x14ac:dyDescent="0.2">
      <c r="U298" s="35">
        <v>50587</v>
      </c>
      <c r="V298" s="6">
        <f t="shared" si="23"/>
        <v>4372.4078749999999</v>
      </c>
      <c r="W298" s="6"/>
      <c r="X298" s="49">
        <f t="shared" si="22"/>
        <v>7259716.8728921311</v>
      </c>
    </row>
    <row r="299" spans="21:24" x14ac:dyDescent="0.2">
      <c r="U299" s="35">
        <v>50618</v>
      </c>
      <c r="V299" s="6">
        <f t="shared" si="23"/>
        <v>4372.4078749999999</v>
      </c>
      <c r="W299" s="6"/>
      <c r="X299" s="49">
        <f t="shared" si="22"/>
        <v>7333056.5910596065</v>
      </c>
    </row>
    <row r="300" spans="21:24" x14ac:dyDescent="0.2">
      <c r="U300" s="35">
        <v>50649</v>
      </c>
      <c r="V300" s="6">
        <f t="shared" si="23"/>
        <v>4372.4078749999999</v>
      </c>
      <c r="W300" s="6"/>
      <c r="X300" s="49">
        <f t="shared" si="22"/>
        <v>7407093.0365496725</v>
      </c>
    </row>
    <row r="301" spans="21:24" x14ac:dyDescent="0.2">
      <c r="U301" s="35">
        <v>50679</v>
      </c>
      <c r="V301" s="6">
        <f t="shared" si="23"/>
        <v>4372.4078749999999</v>
      </c>
      <c r="W301" s="6"/>
      <c r="X301" s="49">
        <f t="shared" si="22"/>
        <v>7481832.8282718947</v>
      </c>
    </row>
    <row r="302" spans="21:24" x14ac:dyDescent="0.2">
      <c r="U302" s="35">
        <v>50710</v>
      </c>
      <c r="V302" s="6">
        <f t="shared" si="23"/>
        <v>4372.4078749999999</v>
      </c>
      <c r="W302" s="6"/>
      <c r="X302" s="49">
        <f t="shared" si="22"/>
        <v>7557282.6480154777</v>
      </c>
    </row>
    <row r="303" spans="21:24" x14ac:dyDescent="0.2">
      <c r="U303" s="35">
        <v>50740</v>
      </c>
      <c r="V303" s="6">
        <f t="shared" si="23"/>
        <v>4372.4078749999999</v>
      </c>
      <c r="W303" s="6"/>
      <c r="X303" s="49">
        <f t="shared" si="22"/>
        <v>7633449.2410466252</v>
      </c>
    </row>
    <row r="304" spans="21:24" x14ac:dyDescent="0.2">
      <c r="U304" s="35">
        <v>50771</v>
      </c>
      <c r="V304" s="6">
        <f t="shared" si="23"/>
        <v>4372.4078749999999</v>
      </c>
      <c r="W304" s="6"/>
      <c r="X304" s="49">
        <f t="shared" si="22"/>
        <v>7710339.4167115679</v>
      </c>
    </row>
    <row r="305" spans="21:24" x14ac:dyDescent="0.2">
      <c r="U305" s="35">
        <v>50802</v>
      </c>
      <c r="V305" s="6">
        <f t="shared" si="23"/>
        <v>4372.4078749999999</v>
      </c>
      <c r="W305" s="6"/>
      <c r="X305" s="49">
        <f t="shared" si="22"/>
        <v>7787960.0490453281</v>
      </c>
    </row>
    <row r="306" spans="21:24" x14ac:dyDescent="0.2">
      <c r="U306" s="35">
        <v>50830</v>
      </c>
      <c r="V306" s="6">
        <f t="shared" si="23"/>
        <v>4372.4078749999999</v>
      </c>
      <c r="W306" s="6"/>
      <c r="X306" s="49">
        <f t="shared" si="22"/>
        <v>7866318.0773862591</v>
      </c>
    </row>
    <row r="307" spans="21:24" x14ac:dyDescent="0.2">
      <c r="U307" s="35">
        <v>50861</v>
      </c>
      <c r="V307" s="6">
        <f t="shared" si="23"/>
        <v>4372.4078749999999</v>
      </c>
      <c r="W307" s="6"/>
      <c r="X307" s="49">
        <f t="shared" si="22"/>
        <v>7945420.5069964286</v>
      </c>
    </row>
    <row r="308" spans="21:24" x14ac:dyDescent="0.2">
      <c r="U308" s="35">
        <v>50891</v>
      </c>
      <c r="V308" s="6">
        <f t="shared" si="23"/>
        <v>4372.4078749999999</v>
      </c>
      <c r="W308" s="6"/>
      <c r="X308" s="49">
        <f t="shared" si="22"/>
        <v>8025274.4096878944</v>
      </c>
    </row>
    <row r="309" spans="21:24" x14ac:dyDescent="0.2">
      <c r="U309" s="35">
        <v>50922</v>
      </c>
      <c r="V309" s="6">
        <f t="shared" si="23"/>
        <v>4372.4078749999999</v>
      </c>
      <c r="W309" s="6"/>
      <c r="X309" s="49">
        <f t="shared" si="22"/>
        <v>8105886.9244549293</v>
      </c>
    </row>
    <row r="310" spans="21:24" x14ac:dyDescent="0.2">
      <c r="U310" s="35">
        <v>50952</v>
      </c>
      <c r="V310" s="6">
        <f t="shared" si="23"/>
        <v>4372.4078749999999</v>
      </c>
      <c r="W310" s="6"/>
      <c r="X310" s="49">
        <f t="shared" si="22"/>
        <v>8187265.2581122508</v>
      </c>
    </row>
    <row r="311" spans="21:24" x14ac:dyDescent="0.2">
      <c r="U311" s="35">
        <v>50983</v>
      </c>
      <c r="V311" s="6">
        <f t="shared" si="23"/>
        <v>4372.4078749999999</v>
      </c>
      <c r="W311" s="6"/>
      <c r="X311" s="49">
        <f t="shared" si="22"/>
        <v>8269416.6859393176</v>
      </c>
    </row>
    <row r="312" spans="21:24" x14ac:dyDescent="0.2">
      <c r="U312" s="35">
        <v>51014</v>
      </c>
      <c r="V312" s="6">
        <f t="shared" si="23"/>
        <v>4372.4078749999999</v>
      </c>
      <c r="W312" s="6"/>
      <c r="X312" s="49">
        <f t="shared" si="22"/>
        <v>8352348.5523307407</v>
      </c>
    </row>
    <row r="313" spans="21:24" x14ac:dyDescent="0.2">
      <c r="U313" s="35">
        <v>51044</v>
      </c>
      <c r="V313" s="6">
        <f t="shared" si="23"/>
        <v>4372.4078749999999</v>
      </c>
      <c r="W313" s="6"/>
      <c r="X313" s="49">
        <f t="shared" si="22"/>
        <v>8436068.2714528833</v>
      </c>
    </row>
    <row r="314" spans="21:24" x14ac:dyDescent="0.2">
      <c r="U314" s="35">
        <v>51075</v>
      </c>
      <c r="V314" s="6">
        <f t="shared" si="23"/>
        <v>4372.4078749999999</v>
      </c>
      <c r="W314" s="6"/>
      <c r="X314" s="49">
        <f t="shared" si="22"/>
        <v>8520583.3279066849</v>
      </c>
    </row>
    <row r="315" spans="21:24" x14ac:dyDescent="0.2">
      <c r="U315" s="35">
        <v>51105</v>
      </c>
      <c r="V315" s="6">
        <f t="shared" si="23"/>
        <v>4372.4078749999999</v>
      </c>
      <c r="W315" s="6"/>
      <c r="X315" s="49">
        <f t="shared" si="22"/>
        <v>8605901.2773967981</v>
      </c>
    </row>
    <row r="316" spans="21:24" x14ac:dyDescent="0.2">
      <c r="U316" s="35"/>
      <c r="W316" s="36"/>
      <c r="X316" s="15"/>
    </row>
    <row r="317" spans="21:24" x14ac:dyDescent="0.2">
      <c r="U317" s="35"/>
      <c r="W317" s="36"/>
      <c r="X317" s="15"/>
    </row>
    <row r="318" spans="21:24" x14ac:dyDescent="0.2">
      <c r="U318" s="35"/>
      <c r="W318" s="36"/>
      <c r="X318" s="15"/>
    </row>
    <row r="319" spans="21:24" x14ac:dyDescent="0.2">
      <c r="U319" s="35"/>
      <c r="W319" s="36"/>
      <c r="X319" s="15"/>
    </row>
    <row r="320" spans="21:24" x14ac:dyDescent="0.2">
      <c r="U320" s="35"/>
      <c r="W320" s="36"/>
      <c r="X320" s="15"/>
    </row>
    <row r="321" spans="21:24" x14ac:dyDescent="0.2">
      <c r="U321" s="35"/>
      <c r="W321" s="36"/>
      <c r="X321" s="15"/>
    </row>
    <row r="322" spans="21:24" x14ac:dyDescent="0.2">
      <c r="U322" s="35"/>
      <c r="W322" s="36"/>
      <c r="X322" s="15"/>
    </row>
    <row r="323" spans="21:24" x14ac:dyDescent="0.2">
      <c r="U323" s="35"/>
      <c r="W323" s="36"/>
      <c r="X323" s="15"/>
    </row>
    <row r="324" spans="21:24" x14ac:dyDescent="0.2">
      <c r="U324" s="35"/>
      <c r="W324" s="36"/>
      <c r="X324" s="15"/>
    </row>
    <row r="325" spans="21:24" x14ac:dyDescent="0.2">
      <c r="U325" s="35"/>
      <c r="W325" s="36"/>
      <c r="X325" s="15"/>
    </row>
    <row r="326" spans="21:24" x14ac:dyDescent="0.2">
      <c r="U326" s="35"/>
      <c r="W326" s="36"/>
      <c r="X326" s="15"/>
    </row>
    <row r="327" spans="21:24" x14ac:dyDescent="0.2">
      <c r="U327" s="35"/>
      <c r="W327" s="36"/>
      <c r="X327" s="15"/>
    </row>
    <row r="328" spans="21:24" x14ac:dyDescent="0.2">
      <c r="U328" s="35"/>
      <c r="W328" s="36"/>
      <c r="X328" s="15"/>
    </row>
    <row r="329" spans="21:24" x14ac:dyDescent="0.2">
      <c r="U329" s="35"/>
      <c r="W329" s="36"/>
      <c r="X329" s="15"/>
    </row>
    <row r="330" spans="21:24" x14ac:dyDescent="0.2">
      <c r="U330" s="35"/>
      <c r="W330" s="36"/>
      <c r="X330" s="15"/>
    </row>
    <row r="331" spans="21:24" x14ac:dyDescent="0.2">
      <c r="U331" s="35"/>
      <c r="W331" s="36"/>
      <c r="X331" s="15"/>
    </row>
    <row r="332" spans="21:24" x14ac:dyDescent="0.2">
      <c r="U332" s="35"/>
      <c r="W332" s="36"/>
      <c r="X332" s="15"/>
    </row>
    <row r="333" spans="21:24" x14ac:dyDescent="0.2">
      <c r="U333" s="35"/>
      <c r="W333" s="36"/>
      <c r="X333" s="15"/>
    </row>
    <row r="334" spans="21:24" x14ac:dyDescent="0.2">
      <c r="U334" s="35"/>
      <c r="W334" s="36"/>
      <c r="X334" s="15"/>
    </row>
    <row r="335" spans="21:24" x14ac:dyDescent="0.2">
      <c r="U335" s="35"/>
      <c r="W335" s="36"/>
      <c r="X335" s="15"/>
    </row>
    <row r="336" spans="21:24" x14ac:dyDescent="0.2">
      <c r="U336" s="35"/>
      <c r="W336" s="36"/>
      <c r="X336" s="15"/>
    </row>
    <row r="337" spans="21:24" x14ac:dyDescent="0.2">
      <c r="U337" s="35"/>
      <c r="W337" s="36"/>
      <c r="X337" s="15"/>
    </row>
    <row r="338" spans="21:24" x14ac:dyDescent="0.2">
      <c r="U338" s="35"/>
      <c r="W338" s="36"/>
      <c r="X338" s="15"/>
    </row>
    <row r="339" spans="21:24" x14ac:dyDescent="0.2">
      <c r="U339" s="35"/>
      <c r="W339" s="36"/>
      <c r="X339" s="15"/>
    </row>
    <row r="340" spans="21:24" x14ac:dyDescent="0.2">
      <c r="U340" s="35"/>
      <c r="W340" s="36"/>
      <c r="X340" s="15"/>
    </row>
    <row r="341" spans="21:24" x14ac:dyDescent="0.2">
      <c r="U341" s="35"/>
      <c r="W341" s="36"/>
      <c r="X341" s="15"/>
    </row>
    <row r="342" spans="21:24" x14ac:dyDescent="0.2">
      <c r="U342" s="35"/>
      <c r="W342" s="36"/>
      <c r="X342" s="15"/>
    </row>
    <row r="343" spans="21:24" x14ac:dyDescent="0.2">
      <c r="U343" s="35"/>
      <c r="W343" s="36"/>
      <c r="X343" s="15"/>
    </row>
    <row r="344" spans="21:24" x14ac:dyDescent="0.2">
      <c r="U344" s="35"/>
      <c r="W344" s="36"/>
      <c r="X344" s="15"/>
    </row>
    <row r="345" spans="21:24" x14ac:dyDescent="0.2">
      <c r="U345" s="35"/>
      <c r="W345" s="36"/>
      <c r="X345" s="15"/>
    </row>
    <row r="346" spans="21:24" x14ac:dyDescent="0.2">
      <c r="U346" s="35"/>
      <c r="W346" s="36"/>
      <c r="X346" s="15"/>
    </row>
    <row r="347" spans="21:24" x14ac:dyDescent="0.2">
      <c r="U347" s="35"/>
      <c r="W347" s="36"/>
      <c r="X347" s="15"/>
    </row>
    <row r="348" spans="21:24" x14ac:dyDescent="0.2">
      <c r="U348" s="35"/>
      <c r="W348" s="36"/>
      <c r="X348" s="15"/>
    </row>
    <row r="349" spans="21:24" x14ac:dyDescent="0.2">
      <c r="U349" s="35"/>
      <c r="W349" s="36"/>
      <c r="X349" s="15"/>
    </row>
    <row r="350" spans="21:24" x14ac:dyDescent="0.2">
      <c r="U350" s="35"/>
      <c r="W350" s="36"/>
      <c r="X350" s="15"/>
    </row>
    <row r="351" spans="21:24" x14ac:dyDescent="0.2">
      <c r="U351" s="35"/>
      <c r="W351" s="36"/>
      <c r="X351" s="15"/>
    </row>
    <row r="352" spans="21:24" x14ac:dyDescent="0.2">
      <c r="U352" s="35"/>
      <c r="W352" s="36"/>
      <c r="X352" s="15"/>
    </row>
    <row r="353" spans="21:24" x14ac:dyDescent="0.2">
      <c r="U353" s="35"/>
      <c r="W353" s="36"/>
      <c r="X353" s="15"/>
    </row>
    <row r="354" spans="21:24" x14ac:dyDescent="0.2">
      <c r="U354" s="35"/>
      <c r="W354" s="36"/>
      <c r="X354" s="15"/>
    </row>
    <row r="355" spans="21:24" x14ac:dyDescent="0.2">
      <c r="U355" s="35"/>
      <c r="W355" s="36"/>
      <c r="X355" s="15"/>
    </row>
    <row r="356" spans="21:24" x14ac:dyDescent="0.2">
      <c r="U356" s="35"/>
      <c r="W356" s="36"/>
      <c r="X356" s="15"/>
    </row>
    <row r="357" spans="21:24" x14ac:dyDescent="0.2">
      <c r="U357" s="35"/>
      <c r="W357" s="36"/>
      <c r="X357" s="15"/>
    </row>
    <row r="358" spans="21:24" x14ac:dyDescent="0.2">
      <c r="U358" s="35"/>
      <c r="W358" s="36"/>
      <c r="X358" s="15"/>
    </row>
    <row r="359" spans="21:24" x14ac:dyDescent="0.2">
      <c r="U359" s="35"/>
      <c r="W359" s="36"/>
      <c r="X359" s="15"/>
    </row>
    <row r="360" spans="21:24" x14ac:dyDescent="0.2">
      <c r="U360" s="35"/>
      <c r="W360" s="36"/>
      <c r="X360" s="15"/>
    </row>
    <row r="361" spans="21:24" x14ac:dyDescent="0.2">
      <c r="U361" s="35"/>
      <c r="W361" s="36"/>
      <c r="X361" s="15"/>
    </row>
    <row r="362" spans="21:24" x14ac:dyDescent="0.2">
      <c r="U362" s="35"/>
      <c r="W362" s="36"/>
      <c r="X362" s="15"/>
    </row>
    <row r="363" spans="21:24" x14ac:dyDescent="0.2">
      <c r="U363" s="35"/>
      <c r="W363" s="36"/>
      <c r="X363" s="15"/>
    </row>
    <row r="364" spans="21:24" x14ac:dyDescent="0.2">
      <c r="U364" s="35"/>
      <c r="W364" s="36"/>
      <c r="X364" s="15"/>
    </row>
    <row r="365" spans="21:24" x14ac:dyDescent="0.2">
      <c r="U365" s="35"/>
      <c r="W365" s="36"/>
      <c r="X365" s="15"/>
    </row>
    <row r="366" spans="21:24" x14ac:dyDescent="0.2">
      <c r="U366" s="35"/>
      <c r="W366" s="36"/>
      <c r="X366" s="15"/>
    </row>
    <row r="367" spans="21:24" x14ac:dyDescent="0.2">
      <c r="U367" s="35"/>
      <c r="W367" s="36"/>
      <c r="X367" s="15"/>
    </row>
    <row r="368" spans="21:24" x14ac:dyDescent="0.2">
      <c r="U368" s="35"/>
      <c r="W368" s="36"/>
      <c r="X368" s="15"/>
    </row>
    <row r="369" spans="21:24" x14ac:dyDescent="0.2">
      <c r="U369" s="35"/>
      <c r="W369" s="36"/>
      <c r="X369" s="15"/>
    </row>
    <row r="370" spans="21:24" x14ac:dyDescent="0.2">
      <c r="U370" s="35"/>
      <c r="W370" s="36"/>
      <c r="X370" s="15"/>
    </row>
    <row r="371" spans="21:24" x14ac:dyDescent="0.2">
      <c r="U371" s="35"/>
      <c r="W371" s="36"/>
      <c r="X371" s="15"/>
    </row>
    <row r="372" spans="21:24" x14ac:dyDescent="0.2">
      <c r="U372" s="35"/>
      <c r="W372" s="36"/>
      <c r="X372" s="15"/>
    </row>
    <row r="373" spans="21:24" x14ac:dyDescent="0.2">
      <c r="U373" s="35"/>
      <c r="W373" s="36"/>
      <c r="X373" s="15"/>
    </row>
    <row r="374" spans="21:24" x14ac:dyDescent="0.2">
      <c r="U374" s="35"/>
      <c r="W374" s="36"/>
      <c r="X374" s="15"/>
    </row>
    <row r="375" spans="21:24" x14ac:dyDescent="0.2">
      <c r="U375" s="35"/>
      <c r="W375" s="36"/>
      <c r="X375" s="15"/>
    </row>
    <row r="376" spans="21:24" x14ac:dyDescent="0.2">
      <c r="U376" s="35"/>
      <c r="W376" s="36"/>
      <c r="X376" s="15"/>
    </row>
    <row r="377" spans="21:24" x14ac:dyDescent="0.2">
      <c r="U377" s="35"/>
      <c r="W377" s="36"/>
      <c r="X377" s="15"/>
    </row>
    <row r="378" spans="21:24" x14ac:dyDescent="0.2">
      <c r="U378" s="35"/>
      <c r="W378" s="36"/>
      <c r="X378" s="15"/>
    </row>
    <row r="379" spans="21:24" x14ac:dyDescent="0.2">
      <c r="U379" s="35"/>
      <c r="W379" s="36"/>
      <c r="X379" s="15"/>
    </row>
    <row r="380" spans="21:24" x14ac:dyDescent="0.2">
      <c r="U380" s="35"/>
      <c r="W380" s="36"/>
      <c r="X380" s="15"/>
    </row>
    <row r="381" spans="21:24" x14ac:dyDescent="0.2">
      <c r="U381" s="35"/>
      <c r="W381" s="36"/>
      <c r="X381" s="15"/>
    </row>
    <row r="382" spans="21:24" x14ac:dyDescent="0.2">
      <c r="U382" s="35"/>
      <c r="W382" s="36"/>
      <c r="X382" s="15"/>
    </row>
    <row r="383" spans="21:24" x14ac:dyDescent="0.2">
      <c r="U383" s="35"/>
      <c r="W383" s="36"/>
      <c r="X383" s="15"/>
    </row>
    <row r="384" spans="21:24" x14ac:dyDescent="0.2">
      <c r="U384" s="35"/>
      <c r="W384" s="36"/>
      <c r="X384" s="15"/>
    </row>
    <row r="385" spans="21:24" x14ac:dyDescent="0.2">
      <c r="U385" s="35"/>
      <c r="W385" s="36"/>
      <c r="X385" s="15"/>
    </row>
    <row r="386" spans="21:24" x14ac:dyDescent="0.2">
      <c r="U386" s="35"/>
      <c r="W386" s="36"/>
      <c r="X386" s="15"/>
    </row>
    <row r="387" spans="21:24" x14ac:dyDescent="0.2">
      <c r="U387" s="35"/>
      <c r="W387" s="36"/>
      <c r="X387" s="15"/>
    </row>
    <row r="388" spans="21:24" x14ac:dyDescent="0.2">
      <c r="U388" s="35"/>
      <c r="W388" s="36"/>
      <c r="X388" s="15"/>
    </row>
    <row r="389" spans="21:24" x14ac:dyDescent="0.2">
      <c r="U389" s="35"/>
      <c r="W389" s="36"/>
      <c r="X389" s="15"/>
    </row>
    <row r="390" spans="21:24" x14ac:dyDescent="0.2">
      <c r="U390" s="35"/>
      <c r="W390" s="36"/>
      <c r="X390" s="15"/>
    </row>
    <row r="391" spans="21:24" x14ac:dyDescent="0.2">
      <c r="U391" s="35"/>
      <c r="W391" s="36"/>
      <c r="X391" s="15"/>
    </row>
    <row r="392" spans="21:24" x14ac:dyDescent="0.2">
      <c r="U392" s="35"/>
      <c r="W392" s="36"/>
      <c r="X392" s="15"/>
    </row>
    <row r="393" spans="21:24" x14ac:dyDescent="0.2">
      <c r="U393" s="35"/>
      <c r="W393" s="36"/>
      <c r="X393" s="15"/>
    </row>
    <row r="394" spans="21:24" x14ac:dyDescent="0.2">
      <c r="U394" s="35"/>
      <c r="W394" s="36"/>
      <c r="X394" s="15"/>
    </row>
    <row r="395" spans="21:24" x14ac:dyDescent="0.2">
      <c r="U395" s="35"/>
      <c r="W395" s="36"/>
      <c r="X395" s="15"/>
    </row>
    <row r="396" spans="21:24" x14ac:dyDescent="0.2">
      <c r="U396" s="35"/>
      <c r="W396" s="36"/>
      <c r="X396" s="15"/>
    </row>
    <row r="397" spans="21:24" x14ac:dyDescent="0.2">
      <c r="U397" s="35"/>
      <c r="W397" s="36"/>
      <c r="X397" s="15"/>
    </row>
    <row r="398" spans="21:24" x14ac:dyDescent="0.2">
      <c r="U398" s="35"/>
      <c r="W398" s="36"/>
      <c r="X398" s="15"/>
    </row>
    <row r="399" spans="21:24" x14ac:dyDescent="0.2">
      <c r="U399" s="35"/>
      <c r="W399" s="36"/>
      <c r="X399" s="15"/>
    </row>
    <row r="400" spans="21:24" x14ac:dyDescent="0.2">
      <c r="U400" s="35"/>
      <c r="W400" s="36"/>
      <c r="X400" s="15"/>
    </row>
    <row r="401" spans="21:24" x14ac:dyDescent="0.2">
      <c r="U401" s="35"/>
      <c r="W401" s="36"/>
      <c r="X401" s="15"/>
    </row>
    <row r="402" spans="21:24" x14ac:dyDescent="0.2">
      <c r="U402" s="35"/>
      <c r="W402" s="36"/>
      <c r="X402" s="15"/>
    </row>
    <row r="403" spans="21:24" x14ac:dyDescent="0.2">
      <c r="U403" s="35"/>
      <c r="W403" s="36"/>
      <c r="X403" s="15"/>
    </row>
    <row r="404" spans="21:24" x14ac:dyDescent="0.2">
      <c r="U404" s="35"/>
      <c r="W404" s="36"/>
      <c r="X404" s="15"/>
    </row>
    <row r="405" spans="21:24" x14ac:dyDescent="0.2">
      <c r="U405" s="35"/>
      <c r="W405" s="36"/>
      <c r="X405" s="15"/>
    </row>
    <row r="406" spans="21:24" x14ac:dyDescent="0.2">
      <c r="U406" s="35"/>
      <c r="W406" s="36"/>
      <c r="X406" s="15"/>
    </row>
    <row r="407" spans="21:24" x14ac:dyDescent="0.2">
      <c r="U407" s="35"/>
      <c r="W407" s="36"/>
      <c r="X407" s="15"/>
    </row>
    <row r="408" spans="21:24" x14ac:dyDescent="0.2">
      <c r="U408" s="35"/>
      <c r="W408" s="36"/>
      <c r="X408" s="15"/>
    </row>
    <row r="409" spans="21:24" x14ac:dyDescent="0.2">
      <c r="U409" s="35"/>
      <c r="W409" s="36"/>
      <c r="X409" s="15"/>
    </row>
    <row r="410" spans="21:24" x14ac:dyDescent="0.2">
      <c r="U410" s="35"/>
      <c r="W410" s="36"/>
      <c r="X410" s="15"/>
    </row>
    <row r="411" spans="21:24" x14ac:dyDescent="0.2">
      <c r="U411" s="35"/>
      <c r="W411" s="36"/>
      <c r="X411" s="15"/>
    </row>
    <row r="412" spans="21:24" x14ac:dyDescent="0.2">
      <c r="U412" s="35"/>
      <c r="W412" s="36"/>
      <c r="X412" s="15"/>
    </row>
    <row r="413" spans="21:24" x14ac:dyDescent="0.2">
      <c r="U413" s="35"/>
      <c r="W413" s="36"/>
      <c r="X413" s="15"/>
    </row>
    <row r="414" spans="21:24" x14ac:dyDescent="0.2">
      <c r="U414" s="35"/>
      <c r="W414" s="36"/>
      <c r="X414" s="15"/>
    </row>
    <row r="415" spans="21:24" x14ac:dyDescent="0.2">
      <c r="U415" s="35"/>
      <c r="W415" s="36"/>
      <c r="X415" s="15"/>
    </row>
    <row r="416" spans="21:24" x14ac:dyDescent="0.2">
      <c r="U416" s="35"/>
      <c r="W416" s="36"/>
      <c r="X416" s="15"/>
    </row>
    <row r="417" spans="21:24" x14ac:dyDescent="0.2">
      <c r="U417" s="35"/>
      <c r="W417" s="36"/>
      <c r="X417" s="15"/>
    </row>
    <row r="418" spans="21:24" x14ac:dyDescent="0.2">
      <c r="U418" s="35"/>
      <c r="W418" s="36"/>
      <c r="X418" s="15"/>
    </row>
    <row r="419" spans="21:24" x14ac:dyDescent="0.2">
      <c r="U419" s="35"/>
      <c r="W419" s="36"/>
      <c r="X419" s="15"/>
    </row>
    <row r="420" spans="21:24" x14ac:dyDescent="0.2">
      <c r="U420" s="35"/>
      <c r="W420" s="36"/>
      <c r="X420" s="15"/>
    </row>
    <row r="421" spans="21:24" x14ac:dyDescent="0.2">
      <c r="U421" s="35"/>
      <c r="W421" s="36"/>
      <c r="X421" s="15"/>
    </row>
    <row r="422" spans="21:24" x14ac:dyDescent="0.2">
      <c r="U422" s="35"/>
      <c r="W422" s="36"/>
      <c r="X422" s="15"/>
    </row>
    <row r="423" spans="21:24" x14ac:dyDescent="0.2">
      <c r="U423" s="35"/>
      <c r="W423" s="36"/>
      <c r="X423" s="15"/>
    </row>
    <row r="424" spans="21:24" x14ac:dyDescent="0.2">
      <c r="U424" s="35"/>
      <c r="W424" s="36"/>
      <c r="X424" s="15"/>
    </row>
    <row r="425" spans="21:24" x14ac:dyDescent="0.2">
      <c r="U425" s="35"/>
      <c r="W425" s="36"/>
      <c r="X425" s="15"/>
    </row>
    <row r="426" spans="21:24" x14ac:dyDescent="0.2">
      <c r="U426" s="35"/>
      <c r="W426" s="36"/>
      <c r="X426" s="15"/>
    </row>
    <row r="427" spans="21:24" x14ac:dyDescent="0.2">
      <c r="U427" s="35"/>
      <c r="W427" s="36"/>
      <c r="X427" s="15"/>
    </row>
    <row r="428" spans="21:24" x14ac:dyDescent="0.2">
      <c r="U428" s="35"/>
      <c r="W428" s="36"/>
      <c r="X428" s="15"/>
    </row>
    <row r="429" spans="21:24" x14ac:dyDescent="0.2">
      <c r="U429" s="35"/>
      <c r="W429" s="36"/>
      <c r="X429" s="15"/>
    </row>
    <row r="430" spans="21:24" x14ac:dyDescent="0.2">
      <c r="U430" s="35"/>
      <c r="W430" s="36"/>
      <c r="X430" s="15"/>
    </row>
    <row r="431" spans="21:24" x14ac:dyDescent="0.2">
      <c r="U431" s="35"/>
      <c r="W431" s="36"/>
      <c r="X431" s="15"/>
    </row>
    <row r="432" spans="21:24" x14ac:dyDescent="0.2">
      <c r="U432" s="35"/>
      <c r="W432" s="36"/>
      <c r="X432" s="15"/>
    </row>
    <row r="433" spans="21:24" x14ac:dyDescent="0.2">
      <c r="U433" s="35"/>
      <c r="W433" s="36"/>
      <c r="X433" s="15"/>
    </row>
    <row r="434" spans="21:24" x14ac:dyDescent="0.2">
      <c r="U434" s="35"/>
      <c r="W434" s="36"/>
      <c r="X434" s="15"/>
    </row>
    <row r="435" spans="21:24" x14ac:dyDescent="0.2">
      <c r="U435" s="35"/>
      <c r="W435" s="36"/>
      <c r="X435" s="15"/>
    </row>
    <row r="436" spans="21:24" x14ac:dyDescent="0.2">
      <c r="U436" s="35"/>
      <c r="W436" s="36"/>
      <c r="X436" s="15"/>
    </row>
    <row r="437" spans="21:24" x14ac:dyDescent="0.2">
      <c r="U437" s="35"/>
      <c r="W437" s="36"/>
      <c r="X437" s="15"/>
    </row>
    <row r="438" spans="21:24" x14ac:dyDescent="0.2">
      <c r="U438" s="35"/>
      <c r="W438" s="36"/>
      <c r="X438" s="15"/>
    </row>
    <row r="439" spans="21:24" x14ac:dyDescent="0.2">
      <c r="U439" s="35"/>
      <c r="W439" s="36"/>
      <c r="X439" s="15"/>
    </row>
    <row r="440" spans="21:24" x14ac:dyDescent="0.2">
      <c r="U440" s="35"/>
      <c r="W440" s="36"/>
      <c r="X440" s="15"/>
    </row>
    <row r="441" spans="21:24" x14ac:dyDescent="0.2">
      <c r="U441" s="35"/>
      <c r="W441" s="36"/>
      <c r="X441" s="15"/>
    </row>
    <row r="442" spans="21:24" x14ac:dyDescent="0.2">
      <c r="U442" s="35"/>
      <c r="W442" s="36"/>
      <c r="X442" s="15"/>
    </row>
    <row r="443" spans="21:24" x14ac:dyDescent="0.2">
      <c r="U443" s="35"/>
      <c r="W443" s="36"/>
      <c r="X443" s="15"/>
    </row>
    <row r="444" spans="21:24" x14ac:dyDescent="0.2">
      <c r="U444" s="35"/>
      <c r="W444" s="36"/>
      <c r="X444" s="15"/>
    </row>
    <row r="445" spans="21:24" x14ac:dyDescent="0.2">
      <c r="U445" s="35"/>
      <c r="W445" s="36"/>
      <c r="X445" s="15"/>
    </row>
    <row r="446" spans="21:24" x14ac:dyDescent="0.2">
      <c r="U446" s="35"/>
      <c r="W446" s="36"/>
      <c r="X446" s="15"/>
    </row>
    <row r="447" spans="21:24" x14ac:dyDescent="0.2">
      <c r="U447" s="35"/>
      <c r="W447" s="36"/>
      <c r="X447" s="15"/>
    </row>
    <row r="448" spans="21:24" x14ac:dyDescent="0.2">
      <c r="U448" s="35"/>
      <c r="W448" s="36"/>
      <c r="X448" s="15"/>
    </row>
    <row r="449" spans="21:24" x14ac:dyDescent="0.2">
      <c r="U449" s="35"/>
      <c r="W449" s="36"/>
      <c r="X449" s="15"/>
    </row>
    <row r="450" spans="21:24" x14ac:dyDescent="0.2">
      <c r="U450" s="35"/>
      <c r="W450" s="36"/>
      <c r="X450" s="15"/>
    </row>
    <row r="451" spans="21:24" x14ac:dyDescent="0.2">
      <c r="U451" s="35"/>
      <c r="W451" s="36"/>
      <c r="X451" s="15"/>
    </row>
    <row r="452" spans="21:24" x14ac:dyDescent="0.2">
      <c r="U452" s="35"/>
      <c r="W452" s="36"/>
      <c r="X452" s="15"/>
    </row>
    <row r="453" spans="21:24" x14ac:dyDescent="0.2">
      <c r="U453" s="35"/>
      <c r="W453" s="36"/>
      <c r="X453" s="15"/>
    </row>
    <row r="454" spans="21:24" x14ac:dyDescent="0.2">
      <c r="U454" s="35"/>
      <c r="W454" s="36"/>
      <c r="X454" s="15"/>
    </row>
    <row r="455" spans="21:24" x14ac:dyDescent="0.2">
      <c r="U455" s="35"/>
      <c r="W455" s="36"/>
      <c r="X455" s="15"/>
    </row>
    <row r="456" spans="21:24" x14ac:dyDescent="0.2">
      <c r="U456" s="35"/>
      <c r="W456" s="36"/>
      <c r="X456" s="15"/>
    </row>
    <row r="457" spans="21:24" x14ac:dyDescent="0.2">
      <c r="U457" s="35"/>
      <c r="W457" s="36"/>
      <c r="X457" s="15"/>
    </row>
    <row r="458" spans="21:24" x14ac:dyDescent="0.2">
      <c r="U458" s="35"/>
      <c r="W458" s="36"/>
      <c r="X458" s="15"/>
    </row>
    <row r="459" spans="21:24" x14ac:dyDescent="0.2">
      <c r="U459" s="35"/>
      <c r="W459" s="36"/>
      <c r="X459" s="15"/>
    </row>
    <row r="460" spans="21:24" x14ac:dyDescent="0.2">
      <c r="U460" s="35"/>
      <c r="W460" s="36"/>
      <c r="X460" s="15"/>
    </row>
    <row r="461" spans="21:24" x14ac:dyDescent="0.2">
      <c r="U461" s="35"/>
      <c r="W461" s="36"/>
      <c r="X461" s="15"/>
    </row>
    <row r="462" spans="21:24" x14ac:dyDescent="0.2">
      <c r="U462" s="35"/>
      <c r="W462" s="36"/>
      <c r="X462" s="15"/>
    </row>
  </sheetData>
  <mergeCells count="2">
    <mergeCell ref="C3:E3"/>
    <mergeCell ref="F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378"/>
  <sheetViews>
    <sheetView showGridLines="0" topLeftCell="A1079" zoomScale="115" zoomScaleNormal="115" workbookViewId="0">
      <selection activeCell="F12" sqref="F12:F1100"/>
    </sheetView>
  </sheetViews>
  <sheetFormatPr defaultRowHeight="12.75" x14ac:dyDescent="0.2"/>
  <cols>
    <col min="1" max="1" width="2" customWidth="1"/>
    <col min="2" max="2" width="15.7109375" style="1" bestFit="1" customWidth="1"/>
    <col min="3" max="3" width="17.5703125" style="1" bestFit="1" customWidth="1"/>
    <col min="4" max="4" width="16.85546875" style="1" bestFit="1" customWidth="1"/>
    <col min="5" max="5" width="17.42578125" style="1" bestFit="1" customWidth="1"/>
    <col min="6" max="6" width="10.42578125" style="1" bestFit="1" customWidth="1"/>
    <col min="7" max="7" width="10.140625" style="1" bestFit="1" customWidth="1"/>
    <col min="8" max="8" width="14.140625" style="1" bestFit="1" customWidth="1"/>
    <col min="11" max="11" width="16.85546875" bestFit="1" customWidth="1"/>
    <col min="12" max="12" width="17.42578125" bestFit="1" customWidth="1"/>
    <col min="13" max="13" width="17.5703125" style="8" bestFit="1" customWidth="1"/>
    <col min="14" max="14" width="16.85546875" style="8" bestFit="1" customWidth="1"/>
    <col min="15" max="15" width="17.42578125" style="8" bestFit="1" customWidth="1"/>
    <col min="16" max="16" width="9.140625" style="8"/>
    <col min="17" max="17" width="16.85546875" style="8" bestFit="1" customWidth="1"/>
    <col min="18" max="18" width="17.42578125" style="8" bestFit="1" customWidth="1"/>
    <col min="19" max="19" width="9.140625" style="8"/>
  </cols>
  <sheetData>
    <row r="2" spans="2:23" x14ac:dyDescent="0.2">
      <c r="B2" s="44" t="s">
        <v>80</v>
      </c>
      <c r="C2" s="44" t="s">
        <v>73</v>
      </c>
      <c r="D2" s="44" t="s">
        <v>58</v>
      </c>
      <c r="E2" s="44" t="s">
        <v>74</v>
      </c>
      <c r="F2" s="44" t="s">
        <v>5</v>
      </c>
      <c r="G2" s="44" t="s">
        <v>33</v>
      </c>
      <c r="H2" s="44" t="s">
        <v>78</v>
      </c>
      <c r="K2" s="44" t="s">
        <v>58</v>
      </c>
      <c r="L2" s="44" t="s">
        <v>74</v>
      </c>
      <c r="M2" s="47"/>
      <c r="N2" s="47"/>
      <c r="O2" s="47"/>
      <c r="Q2" s="47"/>
      <c r="R2" s="47"/>
    </row>
    <row r="3" spans="2:23" x14ac:dyDescent="0.2">
      <c r="B3" s="1" t="s">
        <v>81</v>
      </c>
      <c r="C3" s="1" t="s">
        <v>72</v>
      </c>
      <c r="D3" s="1" t="s">
        <v>54</v>
      </c>
      <c r="E3" s="1" t="s">
        <v>68</v>
      </c>
      <c r="F3" s="41">
        <v>30</v>
      </c>
      <c r="G3" s="45">
        <v>41456</v>
      </c>
      <c r="H3" s="2" t="s">
        <v>79</v>
      </c>
      <c r="K3" s="2" t="s">
        <v>40</v>
      </c>
      <c r="L3" s="2" t="s">
        <v>41</v>
      </c>
      <c r="M3" s="2"/>
      <c r="N3" s="2"/>
      <c r="O3" s="2"/>
      <c r="Q3" s="2"/>
      <c r="R3" s="2"/>
    </row>
    <row r="4" spans="2:23" x14ac:dyDescent="0.2">
      <c r="B4" s="1" t="s">
        <v>81</v>
      </c>
      <c r="C4" s="1" t="s">
        <v>72</v>
      </c>
      <c r="D4" s="1" t="s">
        <v>54</v>
      </c>
      <c r="E4" s="1" t="s">
        <v>77</v>
      </c>
      <c r="F4" s="16">
        <v>150</v>
      </c>
      <c r="G4" s="45">
        <v>41456</v>
      </c>
      <c r="H4" s="2" t="s">
        <v>79</v>
      </c>
      <c r="K4" s="2" t="s">
        <v>40</v>
      </c>
      <c r="L4" s="2" t="s">
        <v>42</v>
      </c>
      <c r="M4" s="2"/>
      <c r="N4" s="2"/>
      <c r="O4" s="2"/>
      <c r="Q4" s="2"/>
      <c r="R4" s="2"/>
    </row>
    <row r="5" spans="2:23" x14ac:dyDescent="0.2">
      <c r="B5" s="1" t="s">
        <v>81</v>
      </c>
      <c r="C5" s="1" t="s">
        <v>72</v>
      </c>
      <c r="D5" s="1" t="s">
        <v>54</v>
      </c>
      <c r="E5" s="1" t="s">
        <v>124</v>
      </c>
      <c r="F5" s="16">
        <v>0</v>
      </c>
      <c r="G5" s="45">
        <v>41456</v>
      </c>
      <c r="H5" s="2" t="s">
        <v>79</v>
      </c>
      <c r="K5" s="2" t="s">
        <v>40</v>
      </c>
      <c r="L5" s="2" t="s">
        <v>29</v>
      </c>
      <c r="M5" s="2"/>
      <c r="N5" s="2"/>
      <c r="O5" s="2"/>
      <c r="Q5" s="2"/>
      <c r="R5" s="2"/>
      <c r="W5" s="3">
        <v>41275</v>
      </c>
    </row>
    <row r="6" spans="2:23" x14ac:dyDescent="0.2">
      <c r="B6" s="1" t="s">
        <v>81</v>
      </c>
      <c r="C6" s="1" t="s">
        <v>72</v>
      </c>
      <c r="D6" s="2" t="s">
        <v>54</v>
      </c>
      <c r="E6" s="2" t="s">
        <v>69</v>
      </c>
      <c r="F6" s="16">
        <v>164</v>
      </c>
      <c r="G6" s="45">
        <v>41456</v>
      </c>
      <c r="H6" s="2" t="s">
        <v>79</v>
      </c>
      <c r="K6" s="2" t="s">
        <v>66</v>
      </c>
      <c r="L6" s="2" t="s">
        <v>18</v>
      </c>
      <c r="M6" s="2"/>
      <c r="N6" s="2"/>
      <c r="O6" s="2"/>
      <c r="Q6" s="2"/>
      <c r="R6" s="2"/>
      <c r="W6" s="3">
        <f>W5+DAY(EOMONTH(W5,0))+1</f>
        <v>41307</v>
      </c>
    </row>
    <row r="7" spans="2:23" x14ac:dyDescent="0.2">
      <c r="B7" s="1" t="s">
        <v>81</v>
      </c>
      <c r="C7" s="1" t="s">
        <v>72</v>
      </c>
      <c r="D7" s="2" t="s">
        <v>54</v>
      </c>
      <c r="E7" s="2" t="s">
        <v>25</v>
      </c>
      <c r="F7" s="16">
        <v>0</v>
      </c>
      <c r="G7" s="45">
        <v>41456</v>
      </c>
      <c r="H7" s="2" t="s">
        <v>79</v>
      </c>
      <c r="K7" s="2" t="s">
        <v>66</v>
      </c>
      <c r="L7" s="2" t="s">
        <v>67</v>
      </c>
      <c r="M7" s="2"/>
      <c r="N7" s="2"/>
      <c r="O7" s="2"/>
      <c r="Q7" s="2"/>
      <c r="R7" s="2"/>
      <c r="W7" s="3">
        <f t="shared" ref="W7:W16" si="0">W6+DAY(EOMONTH(W6,0))+1</f>
        <v>41336</v>
      </c>
    </row>
    <row r="8" spans="2:23" x14ac:dyDescent="0.2">
      <c r="B8" s="1" t="s">
        <v>81</v>
      </c>
      <c r="C8" s="1" t="s">
        <v>72</v>
      </c>
      <c r="D8" s="2" t="s">
        <v>59</v>
      </c>
      <c r="E8" s="2" t="s">
        <v>26</v>
      </c>
      <c r="F8" s="16">
        <v>0</v>
      </c>
      <c r="G8" s="45">
        <v>41456</v>
      </c>
      <c r="H8" s="2" t="s">
        <v>79</v>
      </c>
      <c r="K8" s="2" t="s">
        <v>66</v>
      </c>
      <c r="L8" s="2" t="s">
        <v>17</v>
      </c>
      <c r="M8" s="2"/>
      <c r="N8" s="2"/>
      <c r="O8" s="2"/>
      <c r="Q8" s="2"/>
      <c r="R8" s="2"/>
      <c r="W8" s="3">
        <f t="shared" si="0"/>
        <v>41368</v>
      </c>
    </row>
    <row r="9" spans="2:23" x14ac:dyDescent="0.2">
      <c r="B9" s="1" t="s">
        <v>81</v>
      </c>
      <c r="C9" s="1" t="s">
        <v>72</v>
      </c>
      <c r="D9" s="2" t="s">
        <v>30</v>
      </c>
      <c r="E9" s="2" t="s">
        <v>57</v>
      </c>
      <c r="F9" s="16">
        <v>183</v>
      </c>
      <c r="G9" s="45">
        <v>41456</v>
      </c>
      <c r="H9" s="2" t="s">
        <v>79</v>
      </c>
      <c r="K9" s="2" t="s">
        <v>66</v>
      </c>
      <c r="L9" s="2" t="s">
        <v>50</v>
      </c>
      <c r="M9" s="2"/>
      <c r="N9" s="2"/>
      <c r="O9" s="2"/>
      <c r="Q9" s="2"/>
      <c r="R9" s="2"/>
      <c r="W9" s="3">
        <f t="shared" si="0"/>
        <v>41399</v>
      </c>
    </row>
    <row r="10" spans="2:23" x14ac:dyDescent="0.2">
      <c r="B10" s="1" t="s">
        <v>81</v>
      </c>
      <c r="C10" s="1" t="s">
        <v>72</v>
      </c>
      <c r="D10" s="2" t="s">
        <v>30</v>
      </c>
      <c r="E10" s="2" t="s">
        <v>56</v>
      </c>
      <c r="F10" s="16">
        <v>0</v>
      </c>
      <c r="G10" s="45">
        <v>41456</v>
      </c>
      <c r="H10" s="2" t="s">
        <v>79</v>
      </c>
      <c r="K10" s="2" t="s">
        <v>66</v>
      </c>
      <c r="L10" s="2" t="s">
        <v>49</v>
      </c>
      <c r="M10" s="2"/>
      <c r="N10" s="2"/>
      <c r="O10" s="2"/>
      <c r="Q10" s="2"/>
      <c r="R10" s="2"/>
      <c r="W10" s="3">
        <f t="shared" si="0"/>
        <v>41431</v>
      </c>
    </row>
    <row r="11" spans="2:23" x14ac:dyDescent="0.2">
      <c r="B11" s="1" t="s">
        <v>81</v>
      </c>
      <c r="C11" s="1" t="s">
        <v>72</v>
      </c>
      <c r="D11" s="2" t="s">
        <v>30</v>
      </c>
      <c r="E11" s="2" t="s">
        <v>55</v>
      </c>
      <c r="F11" s="16">
        <v>412</v>
      </c>
      <c r="G11" s="45">
        <v>41456</v>
      </c>
      <c r="H11" s="2" t="s">
        <v>79</v>
      </c>
      <c r="K11" s="2" t="s">
        <v>45</v>
      </c>
      <c r="L11" s="2" t="s">
        <v>15</v>
      </c>
      <c r="M11" s="2"/>
      <c r="N11" s="2"/>
      <c r="O11" s="2"/>
      <c r="Q11" s="2"/>
      <c r="R11" s="2"/>
      <c r="W11" s="3">
        <f t="shared" si="0"/>
        <v>41462</v>
      </c>
    </row>
    <row r="12" spans="2:23" x14ac:dyDescent="0.2">
      <c r="B12" s="1" t="s">
        <v>81</v>
      </c>
      <c r="C12" s="1" t="s">
        <v>75</v>
      </c>
      <c r="D12" s="2" t="s">
        <v>45</v>
      </c>
      <c r="E12" s="2" t="s">
        <v>15</v>
      </c>
      <c r="F12" s="16">
        <v>0</v>
      </c>
      <c r="G12" s="45">
        <v>41456</v>
      </c>
      <c r="H12" s="2" t="s">
        <v>79</v>
      </c>
      <c r="K12" s="2" t="s">
        <v>45</v>
      </c>
      <c r="L12" s="2" t="s">
        <v>46</v>
      </c>
      <c r="M12" s="2"/>
      <c r="N12" s="2"/>
      <c r="O12" s="2"/>
      <c r="Q12" s="2"/>
      <c r="R12" s="2"/>
      <c r="W12" s="3">
        <f t="shared" si="0"/>
        <v>41494</v>
      </c>
    </row>
    <row r="13" spans="2:23" x14ac:dyDescent="0.2">
      <c r="B13" s="1" t="s">
        <v>81</v>
      </c>
      <c r="C13" s="1" t="s">
        <v>75</v>
      </c>
      <c r="D13" s="2" t="s">
        <v>45</v>
      </c>
      <c r="E13" s="2" t="s">
        <v>46</v>
      </c>
      <c r="F13" s="16">
        <v>0</v>
      </c>
      <c r="G13" s="45">
        <v>41456</v>
      </c>
      <c r="H13" s="2" t="s">
        <v>79</v>
      </c>
      <c r="K13" s="2" t="s">
        <v>45</v>
      </c>
      <c r="L13" s="2" t="s">
        <v>16</v>
      </c>
      <c r="M13" s="2"/>
      <c r="N13" s="2"/>
      <c r="O13" s="2"/>
      <c r="Q13" s="2"/>
      <c r="R13" s="2"/>
      <c r="W13" s="3">
        <f t="shared" si="0"/>
        <v>41526</v>
      </c>
    </row>
    <row r="14" spans="2:23" x14ac:dyDescent="0.2">
      <c r="B14" s="1" t="s">
        <v>81</v>
      </c>
      <c r="C14" s="1" t="s">
        <v>75</v>
      </c>
      <c r="D14" s="2" t="s">
        <v>45</v>
      </c>
      <c r="E14" s="2" t="s">
        <v>16</v>
      </c>
      <c r="F14" s="16">
        <v>0</v>
      </c>
      <c r="G14" s="45">
        <v>41456</v>
      </c>
      <c r="H14" s="2" t="s">
        <v>79</v>
      </c>
      <c r="K14" s="2" t="s">
        <v>45</v>
      </c>
      <c r="L14" s="2" t="s">
        <v>70</v>
      </c>
      <c r="M14" s="2"/>
      <c r="N14" s="2"/>
      <c r="O14" s="2"/>
      <c r="Q14" s="2"/>
      <c r="R14" s="2"/>
      <c r="W14" s="3">
        <f t="shared" si="0"/>
        <v>41557</v>
      </c>
    </row>
    <row r="15" spans="2:23" x14ac:dyDescent="0.2">
      <c r="B15" s="1" t="s">
        <v>81</v>
      </c>
      <c r="C15" s="1" t="s">
        <v>75</v>
      </c>
      <c r="D15" s="2" t="s">
        <v>36</v>
      </c>
      <c r="E15" s="2" t="s">
        <v>2</v>
      </c>
      <c r="F15" s="16">
        <v>1200</v>
      </c>
      <c r="G15" s="45">
        <v>41456</v>
      </c>
      <c r="H15" s="2" t="s">
        <v>79</v>
      </c>
      <c r="K15" s="2" t="s">
        <v>45</v>
      </c>
      <c r="L15" s="2" t="s">
        <v>35</v>
      </c>
      <c r="M15" s="2"/>
      <c r="N15" s="2"/>
      <c r="O15" s="2"/>
      <c r="Q15" s="2"/>
      <c r="R15" s="2"/>
      <c r="W15" s="3">
        <f t="shared" si="0"/>
        <v>41589</v>
      </c>
    </row>
    <row r="16" spans="2:23" x14ac:dyDescent="0.2">
      <c r="B16" s="1" t="s">
        <v>81</v>
      </c>
      <c r="C16" s="1" t="s">
        <v>75</v>
      </c>
      <c r="D16" s="2" t="s">
        <v>36</v>
      </c>
      <c r="E16" s="2" t="s">
        <v>10</v>
      </c>
      <c r="F16" s="16">
        <v>200</v>
      </c>
      <c r="G16" s="45">
        <v>41456</v>
      </c>
      <c r="H16" s="2" t="s">
        <v>79</v>
      </c>
      <c r="K16" s="2" t="s">
        <v>36</v>
      </c>
      <c r="L16" s="2" t="s">
        <v>7</v>
      </c>
      <c r="M16" s="2"/>
      <c r="N16" s="2"/>
      <c r="O16" s="2"/>
      <c r="Q16" s="2"/>
      <c r="R16" s="2"/>
      <c r="W16" s="3">
        <f t="shared" si="0"/>
        <v>41620</v>
      </c>
    </row>
    <row r="17" spans="2:18" x14ac:dyDescent="0.2">
      <c r="B17" s="1" t="s">
        <v>81</v>
      </c>
      <c r="C17" s="1" t="s">
        <v>75</v>
      </c>
      <c r="D17" s="2" t="s">
        <v>36</v>
      </c>
      <c r="E17" s="2" t="s">
        <v>11</v>
      </c>
      <c r="F17" s="16">
        <v>100</v>
      </c>
      <c r="G17" s="45">
        <v>41456</v>
      </c>
      <c r="H17" s="2" t="s">
        <v>79</v>
      </c>
      <c r="K17" s="2" t="s">
        <v>36</v>
      </c>
      <c r="L17" s="2" t="s">
        <v>2</v>
      </c>
      <c r="M17" s="2"/>
      <c r="N17" s="2"/>
      <c r="O17" s="2"/>
      <c r="Q17" s="2"/>
      <c r="R17" s="2"/>
    </row>
    <row r="18" spans="2:18" x14ac:dyDescent="0.2">
      <c r="B18" s="1" t="s">
        <v>81</v>
      </c>
      <c r="C18" s="1" t="s">
        <v>75</v>
      </c>
      <c r="D18" s="2" t="s">
        <v>44</v>
      </c>
      <c r="E18" s="2" t="s">
        <v>13</v>
      </c>
      <c r="F18" s="16">
        <v>0</v>
      </c>
      <c r="G18" s="45">
        <v>41456</v>
      </c>
      <c r="H18" s="2" t="s">
        <v>79</v>
      </c>
      <c r="K18" s="2" t="s">
        <v>36</v>
      </c>
      <c r="L18" s="2" t="s">
        <v>10</v>
      </c>
      <c r="M18" s="2"/>
      <c r="N18" s="2"/>
      <c r="O18" s="2"/>
      <c r="Q18" s="2"/>
      <c r="R18" s="2"/>
    </row>
    <row r="19" spans="2:18" x14ac:dyDescent="0.2">
      <c r="B19" s="1" t="s">
        <v>81</v>
      </c>
      <c r="C19" s="1" t="s">
        <v>75</v>
      </c>
      <c r="D19" s="2" t="s">
        <v>44</v>
      </c>
      <c r="E19" s="2" t="s">
        <v>14</v>
      </c>
      <c r="F19" s="16">
        <v>0</v>
      </c>
      <c r="G19" s="45">
        <v>41456</v>
      </c>
      <c r="H19" s="2" t="s">
        <v>79</v>
      </c>
      <c r="K19" s="2" t="s">
        <v>36</v>
      </c>
      <c r="L19" s="2" t="s">
        <v>9</v>
      </c>
      <c r="M19" s="2"/>
      <c r="N19" s="2"/>
      <c r="O19" s="2"/>
      <c r="Q19" s="2"/>
      <c r="R19" s="2"/>
    </row>
    <row r="20" spans="2:18" x14ac:dyDescent="0.2">
      <c r="B20" s="1" t="s">
        <v>81</v>
      </c>
      <c r="C20" s="1" t="s">
        <v>75</v>
      </c>
      <c r="D20" s="2" t="s">
        <v>59</v>
      </c>
      <c r="E20" s="2" t="s">
        <v>65</v>
      </c>
      <c r="F20" s="16">
        <v>0</v>
      </c>
      <c r="G20" s="45">
        <v>41456</v>
      </c>
      <c r="H20" s="2" t="s">
        <v>79</v>
      </c>
      <c r="K20" s="2" t="s">
        <v>36</v>
      </c>
      <c r="L20" s="2" t="s">
        <v>47</v>
      </c>
      <c r="M20" s="2"/>
      <c r="N20" s="2"/>
      <c r="O20" s="2"/>
      <c r="Q20" s="2"/>
      <c r="R20" s="2"/>
    </row>
    <row r="21" spans="2:18" x14ac:dyDescent="0.2">
      <c r="B21" s="1" t="s">
        <v>81</v>
      </c>
      <c r="C21" s="1" t="s">
        <v>75</v>
      </c>
      <c r="D21" s="2" t="s">
        <v>43</v>
      </c>
      <c r="E21" s="2" t="s">
        <v>64</v>
      </c>
      <c r="F21" s="16">
        <v>55</v>
      </c>
      <c r="G21" s="45">
        <v>41456</v>
      </c>
      <c r="H21" s="2" t="s">
        <v>79</v>
      </c>
      <c r="K21" s="2" t="s">
        <v>36</v>
      </c>
      <c r="L21" s="2" t="s">
        <v>6</v>
      </c>
      <c r="M21" s="2"/>
      <c r="N21" s="2"/>
      <c r="O21" s="2"/>
      <c r="Q21" s="2"/>
      <c r="R21" s="2"/>
    </row>
    <row r="22" spans="2:18" x14ac:dyDescent="0.2">
      <c r="B22" s="1" t="s">
        <v>81</v>
      </c>
      <c r="C22" s="1" t="s">
        <v>75</v>
      </c>
      <c r="D22" s="2" t="s">
        <v>43</v>
      </c>
      <c r="E22" s="2" t="s">
        <v>63</v>
      </c>
      <c r="F22" s="16">
        <v>0</v>
      </c>
      <c r="G22" s="45">
        <v>41456</v>
      </c>
      <c r="H22" s="2" t="s">
        <v>79</v>
      </c>
      <c r="K22" s="2" t="s">
        <v>36</v>
      </c>
      <c r="L22" s="2" t="s">
        <v>11</v>
      </c>
      <c r="M22" s="2"/>
      <c r="N22" s="2"/>
      <c r="O22" s="2"/>
      <c r="Q22" s="2"/>
      <c r="R22" s="2"/>
    </row>
    <row r="23" spans="2:18" x14ac:dyDescent="0.2">
      <c r="B23" s="1" t="s">
        <v>81</v>
      </c>
      <c r="C23" s="1" t="s">
        <v>75</v>
      </c>
      <c r="D23" s="2" t="s">
        <v>20</v>
      </c>
      <c r="E23" s="2" t="s">
        <v>31</v>
      </c>
      <c r="F23" s="16">
        <v>0</v>
      </c>
      <c r="G23" s="45">
        <v>41456</v>
      </c>
      <c r="H23" s="2" t="s">
        <v>79</v>
      </c>
      <c r="K23" s="2" t="s">
        <v>36</v>
      </c>
      <c r="L23" s="2" t="s">
        <v>8</v>
      </c>
      <c r="M23" s="2"/>
      <c r="N23" s="2"/>
      <c r="O23" s="2"/>
      <c r="Q23" s="2"/>
      <c r="R23" s="2"/>
    </row>
    <row r="24" spans="2:18" x14ac:dyDescent="0.2">
      <c r="B24" s="1" t="s">
        <v>81</v>
      </c>
      <c r="C24" s="1" t="s">
        <v>75</v>
      </c>
      <c r="D24" s="2" t="s">
        <v>20</v>
      </c>
      <c r="E24" s="2" t="s">
        <v>12</v>
      </c>
      <c r="F24" s="16">
        <v>0</v>
      </c>
      <c r="G24" s="45">
        <v>41456</v>
      </c>
      <c r="H24" s="2" t="s">
        <v>79</v>
      </c>
      <c r="K24" s="2" t="s">
        <v>36</v>
      </c>
      <c r="L24" s="2" t="s">
        <v>19</v>
      </c>
      <c r="M24" s="2"/>
      <c r="N24" s="2"/>
      <c r="O24" s="2"/>
      <c r="Q24" s="2"/>
      <c r="R24" s="2"/>
    </row>
    <row r="25" spans="2:18" x14ac:dyDescent="0.2">
      <c r="B25" s="1" t="s">
        <v>81</v>
      </c>
      <c r="C25" s="1" t="s">
        <v>75</v>
      </c>
      <c r="D25" s="2" t="s">
        <v>20</v>
      </c>
      <c r="E25" s="2" t="s">
        <v>48</v>
      </c>
      <c r="F25" s="16">
        <v>120</v>
      </c>
      <c r="G25" s="45">
        <v>41456</v>
      </c>
      <c r="H25" s="2" t="s">
        <v>79</v>
      </c>
      <c r="K25" s="2" t="s">
        <v>44</v>
      </c>
      <c r="L25" s="2" t="s">
        <v>13</v>
      </c>
      <c r="M25" s="2"/>
      <c r="N25" s="2"/>
      <c r="O25" s="2"/>
      <c r="Q25" s="2"/>
      <c r="R25" s="2"/>
    </row>
    <row r="26" spans="2:18" x14ac:dyDescent="0.2">
      <c r="B26" s="1" t="s">
        <v>81</v>
      </c>
      <c r="C26" s="1" t="s">
        <v>76</v>
      </c>
      <c r="D26" s="2" t="s">
        <v>40</v>
      </c>
      <c r="E26" s="2" t="s">
        <v>41</v>
      </c>
      <c r="F26" s="16">
        <v>33</v>
      </c>
      <c r="G26" s="45">
        <v>41456</v>
      </c>
      <c r="H26" s="2" t="s">
        <v>79</v>
      </c>
      <c r="K26" s="2" t="s">
        <v>44</v>
      </c>
      <c r="L26" s="2" t="s">
        <v>14</v>
      </c>
      <c r="M26" s="2"/>
      <c r="N26" s="2"/>
      <c r="O26" s="2"/>
      <c r="Q26" s="2"/>
      <c r="R26" s="2"/>
    </row>
    <row r="27" spans="2:18" x14ac:dyDescent="0.2">
      <c r="B27" s="1" t="s">
        <v>81</v>
      </c>
      <c r="C27" s="1" t="s">
        <v>76</v>
      </c>
      <c r="D27" s="2" t="s">
        <v>40</v>
      </c>
      <c r="E27" s="2" t="s">
        <v>42</v>
      </c>
      <c r="F27" s="16">
        <v>89</v>
      </c>
      <c r="G27" s="45">
        <v>41456</v>
      </c>
      <c r="H27" s="2" t="s">
        <v>79</v>
      </c>
      <c r="K27" s="2" t="s">
        <v>54</v>
      </c>
      <c r="L27" s="2" t="s">
        <v>68</v>
      </c>
      <c r="M27" s="2"/>
      <c r="N27" s="2"/>
      <c r="O27" s="2"/>
      <c r="Q27" s="2"/>
      <c r="R27" s="2"/>
    </row>
    <row r="28" spans="2:18" x14ac:dyDescent="0.2">
      <c r="B28" s="1" t="s">
        <v>81</v>
      </c>
      <c r="C28" s="1" t="s">
        <v>76</v>
      </c>
      <c r="D28" s="2" t="s">
        <v>40</v>
      </c>
      <c r="E28" s="2" t="s">
        <v>29</v>
      </c>
      <c r="F28" s="16">
        <v>350</v>
      </c>
      <c r="G28" s="45">
        <v>41456</v>
      </c>
      <c r="H28" s="2" t="s">
        <v>79</v>
      </c>
      <c r="K28" s="2" t="s">
        <v>54</v>
      </c>
      <c r="L28" s="2" t="s">
        <v>77</v>
      </c>
      <c r="M28" s="2"/>
      <c r="N28" s="2"/>
      <c r="O28" s="2"/>
      <c r="Q28" s="2"/>
      <c r="R28" s="2"/>
    </row>
    <row r="29" spans="2:18" x14ac:dyDescent="0.2">
      <c r="B29" s="1" t="s">
        <v>81</v>
      </c>
      <c r="C29" s="1" t="s">
        <v>76</v>
      </c>
      <c r="D29" s="2" t="s">
        <v>66</v>
      </c>
      <c r="E29" s="2" t="s">
        <v>18</v>
      </c>
      <c r="F29" s="16">
        <v>80</v>
      </c>
      <c r="G29" s="45">
        <v>41456</v>
      </c>
      <c r="H29" s="2" t="s">
        <v>79</v>
      </c>
      <c r="K29" s="2" t="s">
        <v>54</v>
      </c>
      <c r="L29" s="2" t="s">
        <v>71</v>
      </c>
      <c r="M29" s="2"/>
      <c r="N29" s="2"/>
      <c r="O29" s="2"/>
      <c r="Q29" s="2"/>
      <c r="R29" s="2"/>
    </row>
    <row r="30" spans="2:18" x14ac:dyDescent="0.2">
      <c r="B30" s="1" t="s">
        <v>81</v>
      </c>
      <c r="C30" s="1" t="s">
        <v>76</v>
      </c>
      <c r="D30" s="2" t="s">
        <v>66</v>
      </c>
      <c r="E30" s="2" t="s">
        <v>67</v>
      </c>
      <c r="F30" s="16">
        <v>40</v>
      </c>
      <c r="G30" s="45">
        <v>41456</v>
      </c>
      <c r="H30" s="2" t="s">
        <v>79</v>
      </c>
      <c r="K30" s="2" t="s">
        <v>54</v>
      </c>
      <c r="L30" s="2" t="s">
        <v>69</v>
      </c>
      <c r="M30" s="2"/>
      <c r="N30" s="2"/>
      <c r="O30" s="2"/>
      <c r="Q30" s="2"/>
      <c r="R30" s="2"/>
    </row>
    <row r="31" spans="2:18" x14ac:dyDescent="0.2">
      <c r="B31" s="1" t="s">
        <v>81</v>
      </c>
      <c r="C31" s="1" t="s">
        <v>76</v>
      </c>
      <c r="D31" s="2" t="s">
        <v>66</v>
      </c>
      <c r="E31" s="2" t="s">
        <v>17</v>
      </c>
      <c r="F31" s="16">
        <v>15</v>
      </c>
      <c r="G31" s="45">
        <v>41456</v>
      </c>
      <c r="H31" s="2" t="s">
        <v>79</v>
      </c>
      <c r="K31" s="2" t="s">
        <v>54</v>
      </c>
      <c r="L31" s="2" t="s">
        <v>25</v>
      </c>
      <c r="M31" s="2"/>
      <c r="N31" s="2"/>
      <c r="O31" s="2"/>
      <c r="Q31" s="2"/>
      <c r="R31" s="2"/>
    </row>
    <row r="32" spans="2:18" x14ac:dyDescent="0.2">
      <c r="B32" s="1" t="s">
        <v>81</v>
      </c>
      <c r="C32" s="1" t="s">
        <v>76</v>
      </c>
      <c r="D32" s="2" t="s">
        <v>66</v>
      </c>
      <c r="E32" s="2" t="s">
        <v>50</v>
      </c>
      <c r="F32" s="16">
        <v>100</v>
      </c>
      <c r="G32" s="45">
        <v>41456</v>
      </c>
      <c r="H32" s="2" t="s">
        <v>79</v>
      </c>
      <c r="K32" s="46" t="s">
        <v>104</v>
      </c>
      <c r="L32" s="2" t="s">
        <v>52</v>
      </c>
      <c r="M32" s="2"/>
      <c r="N32" s="2"/>
      <c r="O32" s="2"/>
      <c r="Q32" s="33"/>
      <c r="R32" s="2"/>
    </row>
    <row r="33" spans="2:18" x14ac:dyDescent="0.2">
      <c r="B33" s="1" t="s">
        <v>81</v>
      </c>
      <c r="C33" s="1" t="s">
        <v>76</v>
      </c>
      <c r="D33" s="2" t="s">
        <v>66</v>
      </c>
      <c r="E33" s="2" t="s">
        <v>49</v>
      </c>
      <c r="F33" s="16">
        <v>0</v>
      </c>
      <c r="G33" s="45">
        <v>41456</v>
      </c>
      <c r="H33" s="2" t="s">
        <v>79</v>
      </c>
      <c r="K33" s="46" t="s">
        <v>104</v>
      </c>
      <c r="L33" s="2" t="s">
        <v>53</v>
      </c>
      <c r="M33" s="2"/>
      <c r="N33" s="2"/>
      <c r="O33" s="2"/>
      <c r="Q33" s="33"/>
      <c r="R33" s="2"/>
    </row>
    <row r="34" spans="2:18" x14ac:dyDescent="0.2">
      <c r="B34" s="1" t="s">
        <v>81</v>
      </c>
      <c r="C34" s="1" t="s">
        <v>76</v>
      </c>
      <c r="D34" s="2" t="s">
        <v>36</v>
      </c>
      <c r="E34" s="2" t="s">
        <v>7</v>
      </c>
      <c r="F34" s="16">
        <v>50</v>
      </c>
      <c r="G34" s="45">
        <v>41456</v>
      </c>
      <c r="H34" s="2" t="s">
        <v>79</v>
      </c>
      <c r="K34" s="2" t="s">
        <v>59</v>
      </c>
      <c r="L34" s="2" t="s">
        <v>26</v>
      </c>
      <c r="M34" s="2"/>
      <c r="N34" s="2"/>
      <c r="O34" s="2"/>
      <c r="Q34" s="2"/>
      <c r="R34" s="2"/>
    </row>
    <row r="35" spans="2:18" x14ac:dyDescent="0.2">
      <c r="B35" s="1" t="s">
        <v>81</v>
      </c>
      <c r="C35" s="1" t="s">
        <v>76</v>
      </c>
      <c r="D35" s="2" t="s">
        <v>36</v>
      </c>
      <c r="E35" s="2" t="s">
        <v>9</v>
      </c>
      <c r="F35" s="16">
        <v>0</v>
      </c>
      <c r="G35" s="45">
        <v>41456</v>
      </c>
      <c r="H35" s="2" t="s">
        <v>79</v>
      </c>
      <c r="K35" s="2" t="s">
        <v>59</v>
      </c>
      <c r="L35" s="2" t="s">
        <v>65</v>
      </c>
      <c r="M35" s="2"/>
      <c r="N35" s="2"/>
      <c r="O35" s="2"/>
      <c r="Q35" s="2"/>
      <c r="R35" s="2"/>
    </row>
    <row r="36" spans="2:18" x14ac:dyDescent="0.2">
      <c r="B36" s="1" t="s">
        <v>81</v>
      </c>
      <c r="C36" s="1" t="s">
        <v>76</v>
      </c>
      <c r="D36" s="2" t="s">
        <v>36</v>
      </c>
      <c r="E36" s="2" t="s">
        <v>47</v>
      </c>
      <c r="F36" s="16">
        <v>120</v>
      </c>
      <c r="G36" s="45">
        <v>41456</v>
      </c>
      <c r="H36" s="2" t="s">
        <v>79</v>
      </c>
      <c r="K36" s="2" t="s">
        <v>43</v>
      </c>
      <c r="L36" s="2" t="s">
        <v>28</v>
      </c>
      <c r="M36" s="2"/>
      <c r="N36" s="2"/>
      <c r="O36" s="2"/>
      <c r="Q36" s="2"/>
      <c r="R36" s="2"/>
    </row>
    <row r="37" spans="2:18" x14ac:dyDescent="0.2">
      <c r="B37" s="1" t="s">
        <v>81</v>
      </c>
      <c r="C37" s="1" t="s">
        <v>76</v>
      </c>
      <c r="D37" s="2" t="s">
        <v>36</v>
      </c>
      <c r="E37" s="2" t="s">
        <v>6</v>
      </c>
      <c r="F37" s="16">
        <v>91</v>
      </c>
      <c r="G37" s="45">
        <v>41456</v>
      </c>
      <c r="H37" s="2" t="s">
        <v>79</v>
      </c>
      <c r="K37" s="2" t="s">
        <v>43</v>
      </c>
      <c r="L37" s="2" t="s">
        <v>51</v>
      </c>
      <c r="M37" s="2"/>
      <c r="N37" s="33"/>
      <c r="O37" s="2"/>
      <c r="Q37" s="2"/>
      <c r="R37" s="2"/>
    </row>
    <row r="38" spans="2:18" x14ac:dyDescent="0.2">
      <c r="B38" s="1" t="s">
        <v>81</v>
      </c>
      <c r="C38" s="1" t="s">
        <v>76</v>
      </c>
      <c r="D38" s="2" t="s">
        <v>36</v>
      </c>
      <c r="E38" s="2" t="s">
        <v>8</v>
      </c>
      <c r="F38" s="16">
        <v>35</v>
      </c>
      <c r="G38" s="45">
        <v>41456</v>
      </c>
      <c r="H38" s="2" t="s">
        <v>79</v>
      </c>
      <c r="K38" s="2" t="s">
        <v>43</v>
      </c>
      <c r="L38" s="2" t="s">
        <v>32</v>
      </c>
      <c r="M38" s="2"/>
      <c r="N38" s="33"/>
      <c r="O38" s="2"/>
      <c r="Q38" s="2"/>
      <c r="R38" s="2"/>
    </row>
    <row r="39" spans="2:18" x14ac:dyDescent="0.2">
      <c r="B39" s="1" t="s">
        <v>81</v>
      </c>
      <c r="C39" s="1" t="s">
        <v>76</v>
      </c>
      <c r="D39" s="2" t="s">
        <v>36</v>
      </c>
      <c r="E39" s="2" t="s">
        <v>19</v>
      </c>
      <c r="F39" s="16">
        <v>222</v>
      </c>
      <c r="G39" s="45">
        <v>41456</v>
      </c>
      <c r="H39" s="2" t="s">
        <v>79</v>
      </c>
      <c r="K39" s="2" t="s">
        <v>43</v>
      </c>
      <c r="L39" s="2" t="s">
        <v>27</v>
      </c>
      <c r="M39" s="2"/>
      <c r="N39" s="2"/>
      <c r="O39" s="2"/>
      <c r="Q39" s="2"/>
      <c r="R39" s="2"/>
    </row>
    <row r="40" spans="2:18" x14ac:dyDescent="0.2">
      <c r="B40" s="1" t="s">
        <v>81</v>
      </c>
      <c r="C40" s="1" t="s">
        <v>76</v>
      </c>
      <c r="D40" s="2" t="s">
        <v>43</v>
      </c>
      <c r="E40" s="2" t="s">
        <v>32</v>
      </c>
      <c r="F40" s="16">
        <v>0</v>
      </c>
      <c r="G40" s="45">
        <v>41456</v>
      </c>
      <c r="H40" s="2" t="s">
        <v>79</v>
      </c>
      <c r="K40" s="2" t="s">
        <v>43</v>
      </c>
      <c r="L40" s="2" t="s">
        <v>64</v>
      </c>
      <c r="M40" s="2"/>
      <c r="N40" s="2"/>
      <c r="O40" s="2"/>
      <c r="Q40" s="2"/>
      <c r="R40" s="2"/>
    </row>
    <row r="41" spans="2:18" x14ac:dyDescent="0.2">
      <c r="B41" s="1" t="s">
        <v>81</v>
      </c>
      <c r="C41" s="1" t="s">
        <v>76</v>
      </c>
      <c r="D41" s="2" t="s">
        <v>20</v>
      </c>
      <c r="E41" s="2" t="s">
        <v>39</v>
      </c>
      <c r="F41" s="16">
        <v>215</v>
      </c>
      <c r="G41" s="45">
        <v>41456</v>
      </c>
      <c r="H41" s="2" t="s">
        <v>79</v>
      </c>
      <c r="K41" s="2" t="s">
        <v>43</v>
      </c>
      <c r="L41" s="2" t="s">
        <v>63</v>
      </c>
      <c r="M41" s="2"/>
      <c r="N41" s="2"/>
      <c r="O41" s="2"/>
      <c r="Q41" s="2"/>
      <c r="R41" s="2"/>
    </row>
    <row r="42" spans="2:18" x14ac:dyDescent="0.2">
      <c r="B42" s="1" t="s">
        <v>81</v>
      </c>
      <c r="C42" s="1" t="s">
        <v>76</v>
      </c>
      <c r="D42" s="2" t="s">
        <v>20</v>
      </c>
      <c r="E42" s="2" t="s">
        <v>31</v>
      </c>
      <c r="F42" s="16">
        <v>120</v>
      </c>
      <c r="G42" s="45">
        <v>41456</v>
      </c>
      <c r="H42" s="2" t="s">
        <v>79</v>
      </c>
      <c r="K42" s="1" t="s">
        <v>20</v>
      </c>
      <c r="L42" s="1" t="s">
        <v>39</v>
      </c>
      <c r="M42" s="2"/>
      <c r="N42" s="2"/>
      <c r="O42" s="2"/>
      <c r="Q42" s="2"/>
      <c r="R42" s="2"/>
    </row>
    <row r="43" spans="2:18" x14ac:dyDescent="0.2">
      <c r="B43" s="1" t="s">
        <v>81</v>
      </c>
      <c r="C43" s="1" t="s">
        <v>76</v>
      </c>
      <c r="D43" s="2" t="s">
        <v>20</v>
      </c>
      <c r="E43" s="2" t="s">
        <v>37</v>
      </c>
      <c r="F43" s="16">
        <v>63.55</v>
      </c>
      <c r="G43" s="45">
        <v>41456</v>
      </c>
      <c r="H43" s="2" t="s">
        <v>79</v>
      </c>
      <c r="K43" s="1" t="s">
        <v>20</v>
      </c>
      <c r="L43" s="1" t="s">
        <v>31</v>
      </c>
      <c r="M43" s="2"/>
      <c r="N43" s="2"/>
      <c r="O43" s="2"/>
      <c r="Q43" s="2"/>
      <c r="R43" s="2"/>
    </row>
    <row r="44" spans="2:18" x14ac:dyDescent="0.2">
      <c r="B44" s="1" t="s">
        <v>81</v>
      </c>
      <c r="C44" s="1" t="s">
        <v>76</v>
      </c>
      <c r="D44" s="2" t="s">
        <v>20</v>
      </c>
      <c r="E44" s="2" t="s">
        <v>38</v>
      </c>
      <c r="F44" s="16">
        <v>0</v>
      </c>
      <c r="G44" s="45">
        <v>41456</v>
      </c>
      <c r="H44" s="2" t="s">
        <v>79</v>
      </c>
      <c r="K44" s="1" t="s">
        <v>20</v>
      </c>
      <c r="L44" s="1" t="s">
        <v>31</v>
      </c>
      <c r="M44" s="2"/>
      <c r="N44" s="2"/>
      <c r="O44" s="2"/>
      <c r="Q44" s="2"/>
      <c r="R44" s="2"/>
    </row>
    <row r="45" spans="2:18" x14ac:dyDescent="0.2">
      <c r="B45" s="1" t="s">
        <v>81</v>
      </c>
      <c r="C45" s="1" t="s">
        <v>24</v>
      </c>
      <c r="D45" s="2" t="s">
        <v>45</v>
      </c>
      <c r="E45" s="2" t="s">
        <v>70</v>
      </c>
      <c r="F45" s="16">
        <v>0</v>
      </c>
      <c r="G45" s="45">
        <v>41456</v>
      </c>
      <c r="H45" s="2" t="s">
        <v>79</v>
      </c>
      <c r="K45" s="1" t="s">
        <v>20</v>
      </c>
      <c r="L45" s="1" t="s">
        <v>37</v>
      </c>
      <c r="M45" s="2"/>
      <c r="N45" s="2"/>
      <c r="O45" s="2"/>
      <c r="Q45" s="2"/>
      <c r="R45" s="2"/>
    </row>
    <row r="46" spans="2:18" x14ac:dyDescent="0.2">
      <c r="B46" s="1" t="s">
        <v>81</v>
      </c>
      <c r="C46" s="1" t="s">
        <v>24</v>
      </c>
      <c r="D46" s="2" t="s">
        <v>45</v>
      </c>
      <c r="E46" s="2" t="s">
        <v>35</v>
      </c>
      <c r="F46" s="16">
        <v>0</v>
      </c>
      <c r="G46" s="45">
        <v>41456</v>
      </c>
      <c r="H46" s="2" t="s">
        <v>79</v>
      </c>
      <c r="K46" s="1" t="s">
        <v>20</v>
      </c>
      <c r="L46" s="1" t="s">
        <v>38</v>
      </c>
      <c r="M46" s="2"/>
      <c r="N46" s="2"/>
      <c r="O46" s="2"/>
      <c r="Q46" s="2"/>
      <c r="R46" s="2"/>
    </row>
    <row r="47" spans="2:18" x14ac:dyDescent="0.2">
      <c r="B47" s="1" t="s">
        <v>81</v>
      </c>
      <c r="C47" s="1" t="s">
        <v>24</v>
      </c>
      <c r="D47" s="46" t="s">
        <v>104</v>
      </c>
      <c r="E47" s="2" t="s">
        <v>52</v>
      </c>
      <c r="F47" s="16">
        <v>0</v>
      </c>
      <c r="G47" s="45">
        <v>41456</v>
      </c>
      <c r="H47" s="2" t="s">
        <v>79</v>
      </c>
      <c r="K47" s="1" t="s">
        <v>20</v>
      </c>
      <c r="L47" s="1" t="s">
        <v>12</v>
      </c>
      <c r="M47" s="2"/>
      <c r="N47" s="2"/>
      <c r="O47" s="2"/>
      <c r="Q47" s="2"/>
      <c r="R47" s="2"/>
    </row>
    <row r="48" spans="2:18" x14ac:dyDescent="0.2">
      <c r="B48" s="1" t="s">
        <v>81</v>
      </c>
      <c r="C48" s="1" t="s">
        <v>24</v>
      </c>
      <c r="D48" s="46" t="s">
        <v>104</v>
      </c>
      <c r="E48" s="2" t="s">
        <v>53</v>
      </c>
      <c r="F48" s="16">
        <v>0</v>
      </c>
      <c r="G48" s="45">
        <v>41456</v>
      </c>
      <c r="H48" s="2" t="s">
        <v>79</v>
      </c>
      <c r="K48" s="1" t="s">
        <v>20</v>
      </c>
      <c r="L48" s="1" t="s">
        <v>48</v>
      </c>
      <c r="M48" s="2"/>
      <c r="N48" s="2"/>
      <c r="O48" s="2"/>
      <c r="Q48" s="2"/>
      <c r="R48" s="2"/>
    </row>
    <row r="49" spans="2:18" x14ac:dyDescent="0.2">
      <c r="B49" s="1" t="s">
        <v>81</v>
      </c>
      <c r="C49" s="1" t="s">
        <v>24</v>
      </c>
      <c r="D49" s="2" t="s">
        <v>43</v>
      </c>
      <c r="E49" s="2" t="s">
        <v>28</v>
      </c>
      <c r="F49" s="16">
        <v>0</v>
      </c>
      <c r="G49" s="45">
        <v>41456</v>
      </c>
      <c r="H49" s="2" t="s">
        <v>79</v>
      </c>
      <c r="K49" s="1" t="s">
        <v>30</v>
      </c>
      <c r="L49" s="1" t="s">
        <v>57</v>
      </c>
      <c r="M49" s="2"/>
      <c r="N49" s="2"/>
      <c r="O49" s="2"/>
      <c r="Q49" s="2"/>
      <c r="R49" s="2"/>
    </row>
    <row r="50" spans="2:18" x14ac:dyDescent="0.2">
      <c r="B50" s="1" t="s">
        <v>81</v>
      </c>
      <c r="C50" s="1" t="s">
        <v>24</v>
      </c>
      <c r="D50" s="2" t="s">
        <v>43</v>
      </c>
      <c r="E50" s="2" t="s">
        <v>51</v>
      </c>
      <c r="F50" s="16">
        <v>0</v>
      </c>
      <c r="G50" s="45">
        <v>41456</v>
      </c>
      <c r="H50" s="2" t="s">
        <v>79</v>
      </c>
      <c r="K50" s="1" t="s">
        <v>30</v>
      </c>
      <c r="L50" s="1" t="s">
        <v>56</v>
      </c>
      <c r="M50" s="2"/>
      <c r="N50" s="2"/>
      <c r="O50" s="2"/>
      <c r="Q50" s="2"/>
      <c r="R50" s="2"/>
    </row>
    <row r="51" spans="2:18" x14ac:dyDescent="0.2">
      <c r="B51" s="1" t="s">
        <v>81</v>
      </c>
      <c r="C51" s="1" t="s">
        <v>24</v>
      </c>
      <c r="D51" s="2" t="s">
        <v>43</v>
      </c>
      <c r="E51" s="2" t="s">
        <v>27</v>
      </c>
      <c r="F51" s="16">
        <v>100</v>
      </c>
      <c r="G51" s="45">
        <v>41456</v>
      </c>
      <c r="H51" s="2" t="s">
        <v>79</v>
      </c>
      <c r="K51" s="1" t="s">
        <v>30</v>
      </c>
      <c r="L51" s="1" t="s">
        <v>55</v>
      </c>
      <c r="M51" s="2"/>
      <c r="N51" s="2"/>
      <c r="O51" s="2"/>
      <c r="Q51" s="2"/>
      <c r="R51" s="2"/>
    </row>
    <row r="52" spans="2:18" x14ac:dyDescent="0.2">
      <c r="B52" s="1" t="s">
        <v>21</v>
      </c>
      <c r="C52" s="1" t="s">
        <v>21</v>
      </c>
      <c r="D52" s="2" t="s">
        <v>21</v>
      </c>
      <c r="E52" s="2" t="s">
        <v>22</v>
      </c>
      <c r="F52" s="16">
        <v>6766.8804000000009</v>
      </c>
      <c r="G52" s="45">
        <v>41456</v>
      </c>
      <c r="H52" s="2" t="s">
        <v>79</v>
      </c>
      <c r="M52" s="2"/>
      <c r="N52" s="2"/>
      <c r="O52" s="2"/>
    </row>
    <row r="53" spans="2:18" x14ac:dyDescent="0.2">
      <c r="B53" s="1" t="s">
        <v>21</v>
      </c>
      <c r="C53" s="1" t="s">
        <v>21</v>
      </c>
      <c r="D53" s="2" t="s">
        <v>21</v>
      </c>
      <c r="E53" s="46" t="s">
        <v>126</v>
      </c>
      <c r="F53" s="16">
        <v>8458.6005000000005</v>
      </c>
      <c r="G53" s="45">
        <v>41456</v>
      </c>
      <c r="H53" s="2" t="s">
        <v>79</v>
      </c>
      <c r="M53" s="2"/>
      <c r="N53" s="2"/>
      <c r="O53" s="2"/>
    </row>
    <row r="54" spans="2:18" x14ac:dyDescent="0.2">
      <c r="B54" s="1" t="s">
        <v>21</v>
      </c>
      <c r="C54" s="1" t="s">
        <v>21</v>
      </c>
      <c r="D54" s="2" t="s">
        <v>21</v>
      </c>
      <c r="E54" s="2" t="s">
        <v>34</v>
      </c>
      <c r="F54" s="16">
        <v>1691.7201000000002</v>
      </c>
      <c r="G54" s="45">
        <v>41456</v>
      </c>
      <c r="H54" s="2" t="s">
        <v>79</v>
      </c>
      <c r="M54" s="2"/>
      <c r="N54" s="2"/>
      <c r="O54" s="2"/>
    </row>
    <row r="55" spans="2:18" x14ac:dyDescent="0.2">
      <c r="B55" s="1" t="s">
        <v>21</v>
      </c>
      <c r="C55" s="1" t="s">
        <v>21</v>
      </c>
      <c r="D55" s="2" t="s">
        <v>21</v>
      </c>
      <c r="E55" s="2" t="s">
        <v>62</v>
      </c>
      <c r="F55" s="16">
        <v>0</v>
      </c>
      <c r="G55" s="45">
        <v>41456</v>
      </c>
      <c r="H55" s="2" t="s">
        <v>79</v>
      </c>
      <c r="M55" s="2"/>
      <c r="N55" s="2"/>
      <c r="O55" s="2"/>
    </row>
    <row r="56" spans="2:18" x14ac:dyDescent="0.2">
      <c r="B56" s="1" t="s">
        <v>21</v>
      </c>
      <c r="C56" s="1" t="s">
        <v>21</v>
      </c>
      <c r="D56" s="2" t="s">
        <v>21</v>
      </c>
      <c r="E56" s="2" t="s">
        <v>23</v>
      </c>
      <c r="F56" s="16">
        <v>0</v>
      </c>
      <c r="G56" s="45">
        <v>41456</v>
      </c>
      <c r="H56" s="2" t="s">
        <v>79</v>
      </c>
      <c r="M56" s="2"/>
      <c r="N56" s="2"/>
      <c r="O56" s="2"/>
    </row>
    <row r="57" spans="2:18" x14ac:dyDescent="0.2">
      <c r="B57" s="1" t="s">
        <v>0</v>
      </c>
      <c r="C57" s="1" t="s">
        <v>0</v>
      </c>
      <c r="D57" s="2" t="s">
        <v>0</v>
      </c>
      <c r="E57" s="2" t="s">
        <v>60</v>
      </c>
      <c r="F57" s="16">
        <v>0</v>
      </c>
      <c r="G57" s="45">
        <v>41456</v>
      </c>
      <c r="H57" s="2" t="s">
        <v>79</v>
      </c>
      <c r="M57" s="2"/>
      <c r="N57" s="2"/>
      <c r="O57" s="2"/>
    </row>
    <row r="58" spans="2:18" x14ac:dyDescent="0.2">
      <c r="B58" s="1" t="s">
        <v>0</v>
      </c>
      <c r="C58" s="1" t="s">
        <v>0</v>
      </c>
      <c r="D58" s="1" t="s">
        <v>0</v>
      </c>
      <c r="E58" s="1" t="s">
        <v>2</v>
      </c>
      <c r="F58" s="16">
        <v>0</v>
      </c>
      <c r="G58" s="45">
        <v>41456</v>
      </c>
      <c r="H58" s="2" t="s">
        <v>79</v>
      </c>
      <c r="M58" s="2"/>
      <c r="N58" s="2"/>
      <c r="O58" s="2"/>
    </row>
    <row r="59" spans="2:18" x14ac:dyDescent="0.2">
      <c r="B59" s="1" t="s">
        <v>0</v>
      </c>
      <c r="C59" s="1" t="s">
        <v>0</v>
      </c>
      <c r="D59" s="1" t="s">
        <v>0</v>
      </c>
      <c r="E59" s="1" t="s">
        <v>61</v>
      </c>
      <c r="F59" s="16">
        <v>0</v>
      </c>
      <c r="G59" s="45">
        <v>41456</v>
      </c>
      <c r="H59" s="2" t="s">
        <v>79</v>
      </c>
      <c r="M59" s="2"/>
      <c r="N59" s="2"/>
      <c r="O59" s="2"/>
    </row>
    <row r="60" spans="2:18" x14ac:dyDescent="0.2">
      <c r="B60" s="1" t="s">
        <v>0</v>
      </c>
      <c r="C60" s="1" t="s">
        <v>0</v>
      </c>
      <c r="D60" s="1" t="s">
        <v>0</v>
      </c>
      <c r="E60" s="1" t="s">
        <v>4</v>
      </c>
      <c r="F60" s="16">
        <v>600</v>
      </c>
      <c r="G60" s="45">
        <v>41456</v>
      </c>
      <c r="H60" s="2" t="s">
        <v>79</v>
      </c>
      <c r="M60" s="2"/>
      <c r="N60" s="2"/>
      <c r="O60" s="2"/>
    </row>
    <row r="61" spans="2:18" x14ac:dyDescent="0.2">
      <c r="B61" s="1" t="s">
        <v>0</v>
      </c>
      <c r="C61" s="1" t="s">
        <v>0</v>
      </c>
      <c r="D61" s="1" t="s">
        <v>0</v>
      </c>
      <c r="E61" s="1" t="s">
        <v>59</v>
      </c>
      <c r="F61" s="16">
        <v>14000</v>
      </c>
      <c r="G61" s="45">
        <v>41456</v>
      </c>
      <c r="H61" s="2" t="s">
        <v>79</v>
      </c>
      <c r="M61" s="2"/>
      <c r="N61" s="2"/>
      <c r="O61" s="2"/>
    </row>
    <row r="62" spans="2:18" x14ac:dyDescent="0.2">
      <c r="B62" s="1" t="s">
        <v>0</v>
      </c>
      <c r="C62" s="1" t="s">
        <v>0</v>
      </c>
      <c r="D62" s="1" t="s">
        <v>0</v>
      </c>
      <c r="E62" s="1" t="s">
        <v>3</v>
      </c>
      <c r="F62" s="16">
        <v>0</v>
      </c>
      <c r="G62" s="45">
        <v>41456</v>
      </c>
      <c r="H62" s="2" t="s">
        <v>79</v>
      </c>
      <c r="M62" s="2"/>
      <c r="N62" s="2"/>
      <c r="O62" s="2"/>
    </row>
    <row r="63" spans="2:18" x14ac:dyDescent="0.2">
      <c r="B63" s="1" t="s">
        <v>0</v>
      </c>
      <c r="C63" s="1" t="s">
        <v>0</v>
      </c>
      <c r="D63" s="1" t="s">
        <v>0</v>
      </c>
      <c r="E63" s="1" t="s">
        <v>1</v>
      </c>
      <c r="F63" s="16">
        <v>7000</v>
      </c>
      <c r="G63" s="45">
        <v>41456</v>
      </c>
      <c r="H63" s="2" t="s">
        <v>79</v>
      </c>
      <c r="M63" s="2"/>
      <c r="N63" s="2"/>
      <c r="O63" s="2"/>
    </row>
    <row r="64" spans="2:18" x14ac:dyDescent="0.2">
      <c r="B64" s="1" t="s">
        <v>81</v>
      </c>
      <c r="C64" s="1" t="s">
        <v>72</v>
      </c>
      <c r="D64" s="1" t="s">
        <v>54</v>
      </c>
      <c r="E64" s="1" t="s">
        <v>68</v>
      </c>
      <c r="F64" s="41">
        <v>30</v>
      </c>
      <c r="G64" s="45">
        <v>41487</v>
      </c>
      <c r="H64" s="2" t="s">
        <v>79</v>
      </c>
    </row>
    <row r="65" spans="2:8" x14ac:dyDescent="0.2">
      <c r="B65" s="1" t="s">
        <v>81</v>
      </c>
      <c r="C65" s="1" t="s">
        <v>72</v>
      </c>
      <c r="D65" s="1" t="s">
        <v>54</v>
      </c>
      <c r="E65" s="1" t="s">
        <v>77</v>
      </c>
      <c r="F65" s="16">
        <v>270</v>
      </c>
      <c r="G65" s="45">
        <v>41487</v>
      </c>
      <c r="H65" s="2" t="s">
        <v>79</v>
      </c>
    </row>
    <row r="66" spans="2:8" x14ac:dyDescent="0.2">
      <c r="B66" s="1" t="s">
        <v>81</v>
      </c>
      <c r="C66" s="1" t="s">
        <v>72</v>
      </c>
      <c r="D66" s="1" t="s">
        <v>54</v>
      </c>
      <c r="E66" s="1" t="s">
        <v>124</v>
      </c>
      <c r="F66" s="16">
        <v>0</v>
      </c>
      <c r="G66" s="45">
        <v>41487</v>
      </c>
      <c r="H66" s="2" t="s">
        <v>79</v>
      </c>
    </row>
    <row r="67" spans="2:8" x14ac:dyDescent="0.2">
      <c r="B67" s="1" t="s">
        <v>81</v>
      </c>
      <c r="C67" s="1" t="s">
        <v>72</v>
      </c>
      <c r="D67" s="2" t="s">
        <v>54</v>
      </c>
      <c r="E67" s="2" t="s">
        <v>69</v>
      </c>
      <c r="F67" s="16">
        <v>117</v>
      </c>
      <c r="G67" s="45">
        <v>41487</v>
      </c>
      <c r="H67" s="2" t="s">
        <v>79</v>
      </c>
    </row>
    <row r="68" spans="2:8" x14ac:dyDescent="0.2">
      <c r="B68" s="1" t="s">
        <v>81</v>
      </c>
      <c r="C68" s="1" t="s">
        <v>72</v>
      </c>
      <c r="D68" s="2" t="s">
        <v>54</v>
      </c>
      <c r="E68" s="2" t="s">
        <v>25</v>
      </c>
      <c r="F68" s="16">
        <v>0</v>
      </c>
      <c r="G68" s="45">
        <v>41487</v>
      </c>
      <c r="H68" s="2" t="s">
        <v>79</v>
      </c>
    </row>
    <row r="69" spans="2:8" x14ac:dyDescent="0.2">
      <c r="B69" s="1" t="s">
        <v>81</v>
      </c>
      <c r="C69" s="1" t="s">
        <v>72</v>
      </c>
      <c r="D69" s="2" t="s">
        <v>59</v>
      </c>
      <c r="E69" s="2" t="s">
        <v>26</v>
      </c>
      <c r="F69" s="16">
        <v>0</v>
      </c>
      <c r="G69" s="45">
        <v>41487</v>
      </c>
      <c r="H69" s="2" t="s">
        <v>79</v>
      </c>
    </row>
    <row r="70" spans="2:8" x14ac:dyDescent="0.2">
      <c r="B70" s="1" t="s">
        <v>81</v>
      </c>
      <c r="C70" s="1" t="s">
        <v>72</v>
      </c>
      <c r="D70" s="2" t="s">
        <v>30</v>
      </c>
      <c r="E70" s="2" t="s">
        <v>57</v>
      </c>
      <c r="F70" s="16">
        <v>109</v>
      </c>
      <c r="G70" s="45">
        <v>41487</v>
      </c>
      <c r="H70" s="2" t="s">
        <v>79</v>
      </c>
    </row>
    <row r="71" spans="2:8" x14ac:dyDescent="0.2">
      <c r="B71" s="1" t="s">
        <v>81</v>
      </c>
      <c r="C71" s="1" t="s">
        <v>72</v>
      </c>
      <c r="D71" s="2" t="s">
        <v>30</v>
      </c>
      <c r="E71" s="2" t="s">
        <v>56</v>
      </c>
      <c r="F71" s="16">
        <v>300</v>
      </c>
      <c r="G71" s="45">
        <v>41487</v>
      </c>
      <c r="H71" s="2" t="s">
        <v>79</v>
      </c>
    </row>
    <row r="72" spans="2:8" x14ac:dyDescent="0.2">
      <c r="B72" s="1" t="s">
        <v>81</v>
      </c>
      <c r="C72" s="1" t="s">
        <v>72</v>
      </c>
      <c r="D72" s="2" t="s">
        <v>30</v>
      </c>
      <c r="E72" s="2" t="s">
        <v>55</v>
      </c>
      <c r="F72" s="16">
        <v>548</v>
      </c>
      <c r="G72" s="45">
        <v>41487</v>
      </c>
      <c r="H72" s="2" t="s">
        <v>79</v>
      </c>
    </row>
    <row r="73" spans="2:8" x14ac:dyDescent="0.2">
      <c r="B73" s="1" t="s">
        <v>81</v>
      </c>
      <c r="C73" s="1" t="s">
        <v>75</v>
      </c>
      <c r="D73" s="2" t="s">
        <v>45</v>
      </c>
      <c r="E73" s="2" t="s">
        <v>15</v>
      </c>
      <c r="F73" s="16">
        <v>0</v>
      </c>
      <c r="G73" s="45">
        <v>41487</v>
      </c>
      <c r="H73" s="2" t="s">
        <v>79</v>
      </c>
    </row>
    <row r="74" spans="2:8" x14ac:dyDescent="0.2">
      <c r="B74" s="1" t="s">
        <v>81</v>
      </c>
      <c r="C74" s="1" t="s">
        <v>75</v>
      </c>
      <c r="D74" s="2" t="s">
        <v>45</v>
      </c>
      <c r="E74" s="2" t="s">
        <v>46</v>
      </c>
      <c r="F74" s="16">
        <v>0</v>
      </c>
      <c r="G74" s="45">
        <v>41487</v>
      </c>
      <c r="H74" s="2" t="s">
        <v>79</v>
      </c>
    </row>
    <row r="75" spans="2:8" x14ac:dyDescent="0.2">
      <c r="B75" s="1" t="s">
        <v>81</v>
      </c>
      <c r="C75" s="1" t="s">
        <v>75</v>
      </c>
      <c r="D75" s="2" t="s">
        <v>45</v>
      </c>
      <c r="E75" s="2" t="s">
        <v>16</v>
      </c>
      <c r="F75" s="16">
        <v>0</v>
      </c>
      <c r="G75" s="45">
        <v>41487</v>
      </c>
      <c r="H75" s="2" t="s">
        <v>79</v>
      </c>
    </row>
    <row r="76" spans="2:8" x14ac:dyDescent="0.2">
      <c r="B76" s="1" t="s">
        <v>81</v>
      </c>
      <c r="C76" s="1" t="s">
        <v>75</v>
      </c>
      <c r="D76" s="2" t="s">
        <v>36</v>
      </c>
      <c r="E76" s="2" t="s">
        <v>2</v>
      </c>
      <c r="F76" s="16">
        <v>1000</v>
      </c>
      <c r="G76" s="45">
        <v>41487</v>
      </c>
      <c r="H76" s="2" t="s">
        <v>79</v>
      </c>
    </row>
    <row r="77" spans="2:8" x14ac:dyDescent="0.2">
      <c r="B77" s="1" t="s">
        <v>81</v>
      </c>
      <c r="C77" s="1" t="s">
        <v>75</v>
      </c>
      <c r="D77" s="2" t="s">
        <v>36</v>
      </c>
      <c r="E77" s="2" t="s">
        <v>10</v>
      </c>
      <c r="F77" s="16">
        <v>200</v>
      </c>
      <c r="G77" s="45">
        <v>41487</v>
      </c>
      <c r="H77" s="2" t="s">
        <v>79</v>
      </c>
    </row>
    <row r="78" spans="2:8" x14ac:dyDescent="0.2">
      <c r="B78" s="1" t="s">
        <v>81</v>
      </c>
      <c r="C78" s="1" t="s">
        <v>75</v>
      </c>
      <c r="D78" s="2" t="s">
        <v>36</v>
      </c>
      <c r="E78" s="2" t="s">
        <v>11</v>
      </c>
      <c r="F78" s="16">
        <v>100</v>
      </c>
      <c r="G78" s="45">
        <v>41487</v>
      </c>
      <c r="H78" s="2" t="s">
        <v>79</v>
      </c>
    </row>
    <row r="79" spans="2:8" x14ac:dyDescent="0.2">
      <c r="B79" s="1" t="s">
        <v>81</v>
      </c>
      <c r="C79" s="1" t="s">
        <v>75</v>
      </c>
      <c r="D79" s="2" t="s">
        <v>44</v>
      </c>
      <c r="E79" s="2" t="s">
        <v>13</v>
      </c>
      <c r="F79" s="16">
        <v>0</v>
      </c>
      <c r="G79" s="45">
        <v>41487</v>
      </c>
      <c r="H79" s="2" t="s">
        <v>79</v>
      </c>
    </row>
    <row r="80" spans="2:8" x14ac:dyDescent="0.2">
      <c r="B80" s="1" t="s">
        <v>81</v>
      </c>
      <c r="C80" s="1" t="s">
        <v>75</v>
      </c>
      <c r="D80" s="2" t="s">
        <v>44</v>
      </c>
      <c r="E80" s="2" t="s">
        <v>14</v>
      </c>
      <c r="F80" s="16">
        <v>0</v>
      </c>
      <c r="G80" s="45">
        <v>41487</v>
      </c>
      <c r="H80" s="2" t="s">
        <v>79</v>
      </c>
    </row>
    <row r="81" spans="2:8" x14ac:dyDescent="0.2">
      <c r="B81" s="1" t="s">
        <v>81</v>
      </c>
      <c r="C81" s="1" t="s">
        <v>75</v>
      </c>
      <c r="D81" s="2" t="s">
        <v>59</v>
      </c>
      <c r="E81" s="2" t="s">
        <v>65</v>
      </c>
      <c r="F81" s="16">
        <v>0</v>
      </c>
      <c r="G81" s="45">
        <v>41487</v>
      </c>
      <c r="H81" s="2" t="s">
        <v>79</v>
      </c>
    </row>
    <row r="82" spans="2:8" x14ac:dyDescent="0.2">
      <c r="B82" s="1" t="s">
        <v>81</v>
      </c>
      <c r="C82" s="1" t="s">
        <v>75</v>
      </c>
      <c r="D82" s="2" t="s">
        <v>43</v>
      </c>
      <c r="E82" s="2" t="s">
        <v>64</v>
      </c>
      <c r="F82" s="16">
        <v>55</v>
      </c>
      <c r="G82" s="45">
        <v>41487</v>
      </c>
      <c r="H82" s="2" t="s">
        <v>79</v>
      </c>
    </row>
    <row r="83" spans="2:8" x14ac:dyDescent="0.2">
      <c r="B83" s="1" t="s">
        <v>81</v>
      </c>
      <c r="C83" s="1" t="s">
        <v>75</v>
      </c>
      <c r="D83" s="2" t="s">
        <v>43</v>
      </c>
      <c r="E83" s="2" t="s">
        <v>63</v>
      </c>
      <c r="F83" s="16">
        <v>0</v>
      </c>
      <c r="G83" s="45">
        <v>41487</v>
      </c>
      <c r="H83" s="2" t="s">
        <v>79</v>
      </c>
    </row>
    <row r="84" spans="2:8" x14ac:dyDescent="0.2">
      <c r="B84" s="1" t="s">
        <v>81</v>
      </c>
      <c r="C84" s="1" t="s">
        <v>75</v>
      </c>
      <c r="D84" s="2" t="s">
        <v>20</v>
      </c>
      <c r="E84" s="2" t="s">
        <v>31</v>
      </c>
      <c r="F84" s="16">
        <v>0</v>
      </c>
      <c r="G84" s="45">
        <v>41487</v>
      </c>
      <c r="H84" s="2" t="s">
        <v>79</v>
      </c>
    </row>
    <row r="85" spans="2:8" x14ac:dyDescent="0.2">
      <c r="B85" s="1" t="s">
        <v>81</v>
      </c>
      <c r="C85" s="1" t="s">
        <v>75</v>
      </c>
      <c r="D85" s="2" t="s">
        <v>20</v>
      </c>
      <c r="E85" s="2" t="s">
        <v>12</v>
      </c>
      <c r="F85" s="16">
        <v>0</v>
      </c>
      <c r="G85" s="45">
        <v>41487</v>
      </c>
      <c r="H85" s="2" t="s">
        <v>79</v>
      </c>
    </row>
    <row r="86" spans="2:8" x14ac:dyDescent="0.2">
      <c r="B86" s="1" t="s">
        <v>81</v>
      </c>
      <c r="C86" s="1" t="s">
        <v>75</v>
      </c>
      <c r="D86" s="2" t="s">
        <v>20</v>
      </c>
      <c r="E86" s="2" t="s">
        <v>48</v>
      </c>
      <c r="F86" s="16">
        <v>120</v>
      </c>
      <c r="G86" s="45">
        <v>41487</v>
      </c>
      <c r="H86" s="2" t="s">
        <v>79</v>
      </c>
    </row>
    <row r="87" spans="2:8" x14ac:dyDescent="0.2">
      <c r="B87" s="1" t="s">
        <v>81</v>
      </c>
      <c r="C87" s="1" t="s">
        <v>76</v>
      </c>
      <c r="D87" s="2" t="s">
        <v>40</v>
      </c>
      <c r="E87" s="2" t="s">
        <v>41</v>
      </c>
      <c r="F87" s="16">
        <v>51</v>
      </c>
      <c r="G87" s="45">
        <v>41487</v>
      </c>
      <c r="H87" s="2" t="s">
        <v>79</v>
      </c>
    </row>
    <row r="88" spans="2:8" x14ac:dyDescent="0.2">
      <c r="B88" s="1" t="s">
        <v>81</v>
      </c>
      <c r="C88" s="1" t="s">
        <v>76</v>
      </c>
      <c r="D88" s="2" t="s">
        <v>40</v>
      </c>
      <c r="E88" s="2" t="s">
        <v>42</v>
      </c>
      <c r="F88" s="16">
        <v>89</v>
      </c>
      <c r="G88" s="45">
        <v>41487</v>
      </c>
      <c r="H88" s="2" t="s">
        <v>79</v>
      </c>
    </row>
    <row r="89" spans="2:8" x14ac:dyDescent="0.2">
      <c r="B89" s="1" t="s">
        <v>81</v>
      </c>
      <c r="C89" s="1" t="s">
        <v>76</v>
      </c>
      <c r="D89" s="2" t="s">
        <v>40</v>
      </c>
      <c r="E89" s="2" t="s">
        <v>29</v>
      </c>
      <c r="F89" s="16">
        <v>411</v>
      </c>
      <c r="G89" s="45">
        <v>41487</v>
      </c>
      <c r="H89" s="2" t="s">
        <v>79</v>
      </c>
    </row>
    <row r="90" spans="2:8" x14ac:dyDescent="0.2">
      <c r="B90" s="1" t="s">
        <v>81</v>
      </c>
      <c r="C90" s="1" t="s">
        <v>76</v>
      </c>
      <c r="D90" s="2" t="s">
        <v>66</v>
      </c>
      <c r="E90" s="2" t="s">
        <v>18</v>
      </c>
      <c r="F90" s="16">
        <v>80</v>
      </c>
      <c r="G90" s="45">
        <v>41487</v>
      </c>
      <c r="H90" s="2" t="s">
        <v>79</v>
      </c>
    </row>
    <row r="91" spans="2:8" x14ac:dyDescent="0.2">
      <c r="B91" s="1" t="s">
        <v>81</v>
      </c>
      <c r="C91" s="1" t="s">
        <v>76</v>
      </c>
      <c r="D91" s="2" t="s">
        <v>66</v>
      </c>
      <c r="E91" s="2" t="s">
        <v>67</v>
      </c>
      <c r="F91" s="16">
        <v>0</v>
      </c>
      <c r="G91" s="45">
        <v>41487</v>
      </c>
      <c r="H91" s="2" t="s">
        <v>79</v>
      </c>
    </row>
    <row r="92" spans="2:8" x14ac:dyDescent="0.2">
      <c r="B92" s="1" t="s">
        <v>81</v>
      </c>
      <c r="C92" s="1" t="s">
        <v>76</v>
      </c>
      <c r="D92" s="2" t="s">
        <v>66</v>
      </c>
      <c r="E92" s="2" t="s">
        <v>17</v>
      </c>
      <c r="F92" s="16">
        <v>15</v>
      </c>
      <c r="G92" s="45">
        <v>41487</v>
      </c>
      <c r="H92" s="2" t="s">
        <v>79</v>
      </c>
    </row>
    <row r="93" spans="2:8" x14ac:dyDescent="0.2">
      <c r="B93" s="1" t="s">
        <v>81</v>
      </c>
      <c r="C93" s="1" t="s">
        <v>76</v>
      </c>
      <c r="D93" s="2" t="s">
        <v>66</v>
      </c>
      <c r="E93" s="2" t="s">
        <v>50</v>
      </c>
      <c r="F93" s="16">
        <v>0</v>
      </c>
      <c r="G93" s="45">
        <v>41487</v>
      </c>
      <c r="H93" s="2" t="s">
        <v>79</v>
      </c>
    </row>
    <row r="94" spans="2:8" x14ac:dyDescent="0.2">
      <c r="B94" s="1" t="s">
        <v>81</v>
      </c>
      <c r="C94" s="1" t="s">
        <v>76</v>
      </c>
      <c r="D94" s="2" t="s">
        <v>66</v>
      </c>
      <c r="E94" s="2" t="s">
        <v>49</v>
      </c>
      <c r="F94" s="16">
        <v>0</v>
      </c>
      <c r="G94" s="45">
        <v>41487</v>
      </c>
      <c r="H94" s="2" t="s">
        <v>79</v>
      </c>
    </row>
    <row r="95" spans="2:8" x14ac:dyDescent="0.2">
      <c r="B95" s="1" t="s">
        <v>81</v>
      </c>
      <c r="C95" s="1" t="s">
        <v>76</v>
      </c>
      <c r="D95" s="2" t="s">
        <v>36</v>
      </c>
      <c r="E95" s="2" t="s">
        <v>7</v>
      </c>
      <c r="F95" s="16">
        <v>50</v>
      </c>
      <c r="G95" s="45">
        <v>41487</v>
      </c>
      <c r="H95" s="2" t="s">
        <v>79</v>
      </c>
    </row>
    <row r="96" spans="2:8" x14ac:dyDescent="0.2">
      <c r="B96" s="1" t="s">
        <v>81</v>
      </c>
      <c r="C96" s="1" t="s">
        <v>76</v>
      </c>
      <c r="D96" s="2" t="s">
        <v>36</v>
      </c>
      <c r="E96" s="2" t="s">
        <v>9</v>
      </c>
      <c r="F96" s="16">
        <v>0</v>
      </c>
      <c r="G96" s="45">
        <v>41487</v>
      </c>
      <c r="H96" s="2" t="s">
        <v>79</v>
      </c>
    </row>
    <row r="97" spans="2:8" x14ac:dyDescent="0.2">
      <c r="B97" s="1" t="s">
        <v>81</v>
      </c>
      <c r="C97" s="1" t="s">
        <v>76</v>
      </c>
      <c r="D97" s="2" t="s">
        <v>36</v>
      </c>
      <c r="E97" s="2" t="s">
        <v>47</v>
      </c>
      <c r="F97" s="16">
        <v>120</v>
      </c>
      <c r="G97" s="45">
        <v>41487</v>
      </c>
      <c r="H97" s="2" t="s">
        <v>79</v>
      </c>
    </row>
    <row r="98" spans="2:8" x14ac:dyDescent="0.2">
      <c r="B98" s="1" t="s">
        <v>81</v>
      </c>
      <c r="C98" s="1" t="s">
        <v>76</v>
      </c>
      <c r="D98" s="2" t="s">
        <v>36</v>
      </c>
      <c r="E98" s="2" t="s">
        <v>6</v>
      </c>
      <c r="F98" s="16">
        <v>99</v>
      </c>
      <c r="G98" s="45">
        <v>41487</v>
      </c>
      <c r="H98" s="2" t="s">
        <v>79</v>
      </c>
    </row>
    <row r="99" spans="2:8" x14ac:dyDescent="0.2">
      <c r="B99" s="1" t="s">
        <v>81</v>
      </c>
      <c r="C99" s="1" t="s">
        <v>76</v>
      </c>
      <c r="D99" s="2" t="s">
        <v>36</v>
      </c>
      <c r="E99" s="2" t="s">
        <v>8</v>
      </c>
      <c r="F99" s="16">
        <v>35</v>
      </c>
      <c r="G99" s="45">
        <v>41487</v>
      </c>
      <c r="H99" s="2" t="s">
        <v>79</v>
      </c>
    </row>
    <row r="100" spans="2:8" x14ac:dyDescent="0.2">
      <c r="B100" s="1" t="s">
        <v>81</v>
      </c>
      <c r="C100" s="1" t="s">
        <v>76</v>
      </c>
      <c r="D100" s="2" t="s">
        <v>36</v>
      </c>
      <c r="E100" s="2" t="s">
        <v>19</v>
      </c>
      <c r="F100" s="16">
        <v>224</v>
      </c>
      <c r="G100" s="45">
        <v>41487</v>
      </c>
      <c r="H100" s="2" t="s">
        <v>79</v>
      </c>
    </row>
    <row r="101" spans="2:8" x14ac:dyDescent="0.2">
      <c r="B101" s="1" t="s">
        <v>81</v>
      </c>
      <c r="C101" s="1" t="s">
        <v>76</v>
      </c>
      <c r="D101" s="2" t="s">
        <v>43</v>
      </c>
      <c r="E101" s="2" t="s">
        <v>32</v>
      </c>
      <c r="F101" s="16">
        <v>15</v>
      </c>
      <c r="G101" s="45">
        <v>41487</v>
      </c>
      <c r="H101" s="2" t="s">
        <v>79</v>
      </c>
    </row>
    <row r="102" spans="2:8" x14ac:dyDescent="0.2">
      <c r="B102" s="1" t="s">
        <v>81</v>
      </c>
      <c r="C102" s="1" t="s">
        <v>76</v>
      </c>
      <c r="D102" s="2" t="s">
        <v>20</v>
      </c>
      <c r="E102" s="2" t="s">
        <v>39</v>
      </c>
      <c r="F102" s="16">
        <v>370</v>
      </c>
      <c r="G102" s="45">
        <v>41487</v>
      </c>
      <c r="H102" s="2" t="s">
        <v>79</v>
      </c>
    </row>
    <row r="103" spans="2:8" x14ac:dyDescent="0.2">
      <c r="B103" s="1" t="s">
        <v>81</v>
      </c>
      <c r="C103" s="1" t="s">
        <v>76</v>
      </c>
      <c r="D103" s="2" t="s">
        <v>20</v>
      </c>
      <c r="E103" s="2" t="s">
        <v>31</v>
      </c>
      <c r="F103" s="16">
        <v>0</v>
      </c>
      <c r="G103" s="45">
        <v>41487</v>
      </c>
      <c r="H103" s="2" t="s">
        <v>79</v>
      </c>
    </row>
    <row r="104" spans="2:8" x14ac:dyDescent="0.2">
      <c r="B104" s="1" t="s">
        <v>81</v>
      </c>
      <c r="C104" s="1" t="s">
        <v>76</v>
      </c>
      <c r="D104" s="2" t="s">
        <v>20</v>
      </c>
      <c r="E104" s="2" t="s">
        <v>37</v>
      </c>
      <c r="F104" s="16">
        <v>63.55</v>
      </c>
      <c r="G104" s="45">
        <v>41487</v>
      </c>
      <c r="H104" s="2" t="s">
        <v>79</v>
      </c>
    </row>
    <row r="105" spans="2:8" x14ac:dyDescent="0.2">
      <c r="B105" s="1" t="s">
        <v>81</v>
      </c>
      <c r="C105" s="1" t="s">
        <v>76</v>
      </c>
      <c r="D105" s="2" t="s">
        <v>20</v>
      </c>
      <c r="E105" s="2" t="s">
        <v>38</v>
      </c>
      <c r="F105" s="16">
        <v>0</v>
      </c>
      <c r="G105" s="45">
        <v>41487</v>
      </c>
      <c r="H105" s="2" t="s">
        <v>79</v>
      </c>
    </row>
    <row r="106" spans="2:8" x14ac:dyDescent="0.2">
      <c r="B106" s="1" t="s">
        <v>81</v>
      </c>
      <c r="C106" s="1" t="s">
        <v>24</v>
      </c>
      <c r="D106" s="2" t="s">
        <v>45</v>
      </c>
      <c r="E106" s="2" t="s">
        <v>70</v>
      </c>
      <c r="F106" s="16">
        <v>0</v>
      </c>
      <c r="G106" s="45">
        <v>41487</v>
      </c>
      <c r="H106" s="2" t="s">
        <v>79</v>
      </c>
    </row>
    <row r="107" spans="2:8" x14ac:dyDescent="0.2">
      <c r="B107" s="1" t="s">
        <v>81</v>
      </c>
      <c r="C107" s="1" t="s">
        <v>24</v>
      </c>
      <c r="D107" s="2" t="s">
        <v>45</v>
      </c>
      <c r="E107" s="2" t="s">
        <v>35</v>
      </c>
      <c r="F107" s="16">
        <v>0</v>
      </c>
      <c r="G107" s="45">
        <v>41487</v>
      </c>
      <c r="H107" s="2" t="s">
        <v>79</v>
      </c>
    </row>
    <row r="108" spans="2:8" x14ac:dyDescent="0.2">
      <c r="B108" s="1" t="s">
        <v>81</v>
      </c>
      <c r="C108" s="1" t="s">
        <v>24</v>
      </c>
      <c r="D108" s="46" t="s">
        <v>104</v>
      </c>
      <c r="E108" s="2" t="s">
        <v>52</v>
      </c>
      <c r="F108" s="16">
        <v>0</v>
      </c>
      <c r="G108" s="45">
        <v>41487</v>
      </c>
      <c r="H108" s="2" t="s">
        <v>79</v>
      </c>
    </row>
    <row r="109" spans="2:8" x14ac:dyDescent="0.2">
      <c r="B109" s="1" t="s">
        <v>81</v>
      </c>
      <c r="C109" s="1" t="s">
        <v>24</v>
      </c>
      <c r="D109" s="46" t="s">
        <v>104</v>
      </c>
      <c r="E109" s="2" t="s">
        <v>53</v>
      </c>
      <c r="F109" s="16">
        <v>0</v>
      </c>
      <c r="G109" s="45">
        <v>41487</v>
      </c>
      <c r="H109" s="2" t="s">
        <v>79</v>
      </c>
    </row>
    <row r="110" spans="2:8" x14ac:dyDescent="0.2">
      <c r="B110" s="1" t="s">
        <v>81</v>
      </c>
      <c r="C110" s="1" t="s">
        <v>24</v>
      </c>
      <c r="D110" s="2" t="s">
        <v>43</v>
      </c>
      <c r="E110" s="2" t="s">
        <v>28</v>
      </c>
      <c r="F110" s="16">
        <v>100</v>
      </c>
      <c r="G110" s="45">
        <v>41487</v>
      </c>
      <c r="H110" s="2" t="s">
        <v>79</v>
      </c>
    </row>
    <row r="111" spans="2:8" x14ac:dyDescent="0.2">
      <c r="B111" s="1" t="s">
        <v>81</v>
      </c>
      <c r="C111" s="1" t="s">
        <v>24</v>
      </c>
      <c r="D111" s="2" t="s">
        <v>43</v>
      </c>
      <c r="E111" s="2" t="s">
        <v>51</v>
      </c>
      <c r="F111" s="16">
        <v>0</v>
      </c>
      <c r="G111" s="45">
        <v>41487</v>
      </c>
      <c r="H111" s="2" t="s">
        <v>79</v>
      </c>
    </row>
    <row r="112" spans="2:8" x14ac:dyDescent="0.2">
      <c r="B112" s="1" t="s">
        <v>81</v>
      </c>
      <c r="C112" s="1" t="s">
        <v>24</v>
      </c>
      <c r="D112" s="2" t="s">
        <v>43</v>
      </c>
      <c r="E112" s="2" t="s">
        <v>27</v>
      </c>
      <c r="F112" s="16">
        <v>0</v>
      </c>
      <c r="G112" s="45">
        <v>41487</v>
      </c>
      <c r="H112" s="2" t="s">
        <v>79</v>
      </c>
    </row>
    <row r="113" spans="2:8" x14ac:dyDescent="0.2">
      <c r="B113" s="1" t="s">
        <v>21</v>
      </c>
      <c r="C113" s="1" t="s">
        <v>21</v>
      </c>
      <c r="D113" s="2" t="s">
        <v>21</v>
      </c>
      <c r="E113" s="2" t="s">
        <v>22</v>
      </c>
      <c r="F113" s="16">
        <v>942.23859999999991</v>
      </c>
      <c r="G113" s="45">
        <v>41487</v>
      </c>
      <c r="H113" s="2" t="s">
        <v>79</v>
      </c>
    </row>
    <row r="114" spans="2:8" x14ac:dyDescent="0.2">
      <c r="B114" s="1" t="s">
        <v>21</v>
      </c>
      <c r="C114" s="1" t="s">
        <v>21</v>
      </c>
      <c r="D114" s="2" t="s">
        <v>21</v>
      </c>
      <c r="E114" s="46" t="s">
        <v>126</v>
      </c>
      <c r="F114" s="16">
        <v>1177.7982499999998</v>
      </c>
      <c r="G114" s="45">
        <v>41487</v>
      </c>
      <c r="H114" s="2" t="s">
        <v>79</v>
      </c>
    </row>
    <row r="115" spans="2:8" x14ac:dyDescent="0.2">
      <c r="B115" s="1" t="s">
        <v>21</v>
      </c>
      <c r="C115" s="1" t="s">
        <v>21</v>
      </c>
      <c r="D115" s="2" t="s">
        <v>21</v>
      </c>
      <c r="E115" s="2" t="s">
        <v>34</v>
      </c>
      <c r="F115" s="16">
        <v>235.55964999999998</v>
      </c>
      <c r="G115" s="45">
        <v>41487</v>
      </c>
      <c r="H115" s="2" t="s">
        <v>79</v>
      </c>
    </row>
    <row r="116" spans="2:8" x14ac:dyDescent="0.2">
      <c r="B116" s="1" t="s">
        <v>21</v>
      </c>
      <c r="C116" s="1" t="s">
        <v>21</v>
      </c>
      <c r="D116" s="2" t="s">
        <v>21</v>
      </c>
      <c r="E116" s="2" t="s">
        <v>62</v>
      </c>
      <c r="F116" s="16">
        <v>0</v>
      </c>
      <c r="G116" s="45">
        <v>41487</v>
      </c>
      <c r="H116" s="2" t="s">
        <v>79</v>
      </c>
    </row>
    <row r="117" spans="2:8" x14ac:dyDescent="0.2">
      <c r="B117" s="1" t="s">
        <v>21</v>
      </c>
      <c r="C117" s="1" t="s">
        <v>21</v>
      </c>
      <c r="D117" s="2" t="s">
        <v>21</v>
      </c>
      <c r="E117" s="2" t="s">
        <v>23</v>
      </c>
      <c r="F117" s="16">
        <v>0</v>
      </c>
      <c r="G117" s="45">
        <v>41487</v>
      </c>
      <c r="H117" s="2" t="s">
        <v>79</v>
      </c>
    </row>
    <row r="118" spans="2:8" x14ac:dyDescent="0.2">
      <c r="B118" s="1" t="s">
        <v>0</v>
      </c>
      <c r="C118" s="1" t="s">
        <v>0</v>
      </c>
      <c r="D118" s="2" t="s">
        <v>0</v>
      </c>
      <c r="E118" s="2" t="s">
        <v>60</v>
      </c>
      <c r="F118" s="16">
        <v>0</v>
      </c>
      <c r="G118" s="45">
        <v>41487</v>
      </c>
      <c r="H118" s="2" t="s">
        <v>79</v>
      </c>
    </row>
    <row r="119" spans="2:8" x14ac:dyDescent="0.2">
      <c r="B119" s="1" t="s">
        <v>0</v>
      </c>
      <c r="C119" s="1" t="s">
        <v>0</v>
      </c>
      <c r="D119" s="1" t="s">
        <v>0</v>
      </c>
      <c r="E119" s="1" t="s">
        <v>2</v>
      </c>
      <c r="F119" s="16">
        <v>0</v>
      </c>
      <c r="G119" s="45">
        <v>41487</v>
      </c>
      <c r="H119" s="2" t="s">
        <v>79</v>
      </c>
    </row>
    <row r="120" spans="2:8" x14ac:dyDescent="0.2">
      <c r="B120" s="1" t="s">
        <v>0</v>
      </c>
      <c r="C120" s="1" t="s">
        <v>0</v>
      </c>
      <c r="D120" s="1" t="s">
        <v>0</v>
      </c>
      <c r="E120" s="1" t="s">
        <v>61</v>
      </c>
      <c r="F120" s="16">
        <v>0</v>
      </c>
      <c r="G120" s="45">
        <v>41487</v>
      </c>
      <c r="H120" s="2" t="s">
        <v>79</v>
      </c>
    </row>
    <row r="121" spans="2:8" x14ac:dyDescent="0.2">
      <c r="B121" s="1" t="s">
        <v>0</v>
      </c>
      <c r="C121" s="1" t="s">
        <v>0</v>
      </c>
      <c r="D121" s="1" t="s">
        <v>0</v>
      </c>
      <c r="E121" s="1" t="s">
        <v>4</v>
      </c>
      <c r="F121" s="16">
        <v>0</v>
      </c>
      <c r="G121" s="45">
        <v>41487</v>
      </c>
      <c r="H121" s="2" t="s">
        <v>79</v>
      </c>
    </row>
    <row r="122" spans="2:8" x14ac:dyDescent="0.2">
      <c r="B122" s="1" t="s">
        <v>0</v>
      </c>
      <c r="C122" s="1" t="s">
        <v>0</v>
      </c>
      <c r="D122" s="1" t="s">
        <v>0</v>
      </c>
      <c r="E122" s="1" t="s">
        <v>59</v>
      </c>
      <c r="F122" s="16">
        <v>0</v>
      </c>
      <c r="G122" s="45">
        <v>41487</v>
      </c>
      <c r="H122" s="2" t="s">
        <v>79</v>
      </c>
    </row>
    <row r="123" spans="2:8" x14ac:dyDescent="0.2">
      <c r="B123" s="1" t="s">
        <v>0</v>
      </c>
      <c r="C123" s="1" t="s">
        <v>0</v>
      </c>
      <c r="D123" s="1" t="s">
        <v>0</v>
      </c>
      <c r="E123" s="1" t="s">
        <v>3</v>
      </c>
      <c r="F123" s="16">
        <v>0</v>
      </c>
      <c r="G123" s="45">
        <v>41487</v>
      </c>
      <c r="H123" s="2" t="s">
        <v>79</v>
      </c>
    </row>
    <row r="124" spans="2:8" x14ac:dyDescent="0.2">
      <c r="B124" s="1" t="s">
        <v>0</v>
      </c>
      <c r="C124" s="1" t="s">
        <v>0</v>
      </c>
      <c r="D124" s="1" t="s">
        <v>0</v>
      </c>
      <c r="E124" s="1" t="s">
        <v>1</v>
      </c>
      <c r="F124" s="16">
        <v>7000</v>
      </c>
      <c r="G124" s="45">
        <v>41487</v>
      </c>
      <c r="H124" s="2" t="s">
        <v>79</v>
      </c>
    </row>
    <row r="125" spans="2:8" x14ac:dyDescent="0.2">
      <c r="B125" s="1" t="s">
        <v>81</v>
      </c>
      <c r="C125" s="1" t="s">
        <v>72</v>
      </c>
      <c r="D125" s="1" t="s">
        <v>54</v>
      </c>
      <c r="E125" s="1" t="s">
        <v>68</v>
      </c>
      <c r="F125" s="41">
        <v>60</v>
      </c>
      <c r="G125" s="45">
        <v>41518</v>
      </c>
      <c r="H125" s="2" t="s">
        <v>79</v>
      </c>
    </row>
    <row r="126" spans="2:8" x14ac:dyDescent="0.2">
      <c r="B126" s="1" t="s">
        <v>81</v>
      </c>
      <c r="C126" s="1" t="s">
        <v>72</v>
      </c>
      <c r="D126" s="1" t="s">
        <v>54</v>
      </c>
      <c r="E126" s="1" t="s">
        <v>77</v>
      </c>
      <c r="F126" s="16">
        <v>115</v>
      </c>
      <c r="G126" s="45">
        <v>41518</v>
      </c>
      <c r="H126" s="2" t="s">
        <v>79</v>
      </c>
    </row>
    <row r="127" spans="2:8" x14ac:dyDescent="0.2">
      <c r="B127" s="1" t="s">
        <v>81</v>
      </c>
      <c r="C127" s="1" t="s">
        <v>72</v>
      </c>
      <c r="D127" s="1" t="s">
        <v>54</v>
      </c>
      <c r="E127" s="1" t="s">
        <v>124</v>
      </c>
      <c r="F127" s="16">
        <v>0</v>
      </c>
      <c r="G127" s="45">
        <v>41518</v>
      </c>
      <c r="H127" s="2" t="s">
        <v>79</v>
      </c>
    </row>
    <row r="128" spans="2:8" x14ac:dyDescent="0.2">
      <c r="B128" s="1" t="s">
        <v>81</v>
      </c>
      <c r="C128" s="1" t="s">
        <v>72</v>
      </c>
      <c r="D128" s="2" t="s">
        <v>54</v>
      </c>
      <c r="E128" s="2" t="s">
        <v>69</v>
      </c>
      <c r="F128" s="16">
        <v>188</v>
      </c>
      <c r="G128" s="45">
        <v>41518</v>
      </c>
      <c r="H128" s="2" t="s">
        <v>79</v>
      </c>
    </row>
    <row r="129" spans="2:8" x14ac:dyDescent="0.2">
      <c r="B129" s="1" t="s">
        <v>81</v>
      </c>
      <c r="C129" s="1" t="s">
        <v>72</v>
      </c>
      <c r="D129" s="2" t="s">
        <v>54</v>
      </c>
      <c r="E129" s="2" t="s">
        <v>25</v>
      </c>
      <c r="F129" s="16">
        <v>500</v>
      </c>
      <c r="G129" s="45">
        <v>41518</v>
      </c>
      <c r="H129" s="2" t="s">
        <v>79</v>
      </c>
    </row>
    <row r="130" spans="2:8" x14ac:dyDescent="0.2">
      <c r="B130" s="1" t="s">
        <v>81</v>
      </c>
      <c r="C130" s="1" t="s">
        <v>72</v>
      </c>
      <c r="D130" s="2" t="s">
        <v>59</v>
      </c>
      <c r="E130" s="2" t="s">
        <v>26</v>
      </c>
      <c r="F130" s="16">
        <v>0</v>
      </c>
      <c r="G130" s="45">
        <v>41518</v>
      </c>
      <c r="H130" s="2" t="s">
        <v>79</v>
      </c>
    </row>
    <row r="131" spans="2:8" x14ac:dyDescent="0.2">
      <c r="B131" s="1" t="s">
        <v>81</v>
      </c>
      <c r="C131" s="1" t="s">
        <v>72</v>
      </c>
      <c r="D131" s="2" t="s">
        <v>30</v>
      </c>
      <c r="E131" s="2" t="s">
        <v>57</v>
      </c>
      <c r="F131" s="16">
        <v>261</v>
      </c>
      <c r="G131" s="45">
        <v>41518</v>
      </c>
      <c r="H131" s="2" t="s">
        <v>79</v>
      </c>
    </row>
    <row r="132" spans="2:8" x14ac:dyDescent="0.2">
      <c r="B132" s="1" t="s">
        <v>81</v>
      </c>
      <c r="C132" s="1" t="s">
        <v>72</v>
      </c>
      <c r="D132" s="2" t="s">
        <v>30</v>
      </c>
      <c r="E132" s="2" t="s">
        <v>56</v>
      </c>
      <c r="F132" s="16">
        <v>0</v>
      </c>
      <c r="G132" s="45">
        <v>41518</v>
      </c>
      <c r="H132" s="2" t="s">
        <v>79</v>
      </c>
    </row>
    <row r="133" spans="2:8" x14ac:dyDescent="0.2">
      <c r="B133" s="1" t="s">
        <v>81</v>
      </c>
      <c r="C133" s="1" t="s">
        <v>72</v>
      </c>
      <c r="D133" s="2" t="s">
        <v>30</v>
      </c>
      <c r="E133" s="2" t="s">
        <v>55</v>
      </c>
      <c r="F133" s="16">
        <v>423</v>
      </c>
      <c r="G133" s="45">
        <v>41518</v>
      </c>
      <c r="H133" s="2" t="s">
        <v>79</v>
      </c>
    </row>
    <row r="134" spans="2:8" x14ac:dyDescent="0.2">
      <c r="B134" s="1" t="s">
        <v>81</v>
      </c>
      <c r="C134" s="1" t="s">
        <v>75</v>
      </c>
      <c r="D134" s="2" t="s">
        <v>45</v>
      </c>
      <c r="E134" s="2" t="s">
        <v>15</v>
      </c>
      <c r="F134" s="16">
        <v>0</v>
      </c>
      <c r="G134" s="45">
        <v>41518</v>
      </c>
      <c r="H134" s="2" t="s">
        <v>79</v>
      </c>
    </row>
    <row r="135" spans="2:8" x14ac:dyDescent="0.2">
      <c r="B135" s="1" t="s">
        <v>81</v>
      </c>
      <c r="C135" s="1" t="s">
        <v>75</v>
      </c>
      <c r="D135" s="2" t="s">
        <v>45</v>
      </c>
      <c r="E135" s="2" t="s">
        <v>46</v>
      </c>
      <c r="F135" s="16">
        <v>0</v>
      </c>
      <c r="G135" s="45">
        <v>41518</v>
      </c>
      <c r="H135" s="2" t="s">
        <v>79</v>
      </c>
    </row>
    <row r="136" spans="2:8" x14ac:dyDescent="0.2">
      <c r="B136" s="1" t="s">
        <v>81</v>
      </c>
      <c r="C136" s="1" t="s">
        <v>75</v>
      </c>
      <c r="D136" s="2" t="s">
        <v>45</v>
      </c>
      <c r="E136" s="2" t="s">
        <v>16</v>
      </c>
      <c r="F136" s="16">
        <v>0</v>
      </c>
      <c r="G136" s="45">
        <v>41518</v>
      </c>
      <c r="H136" s="2" t="s">
        <v>79</v>
      </c>
    </row>
    <row r="137" spans="2:8" x14ac:dyDescent="0.2">
      <c r="B137" s="1" t="s">
        <v>81</v>
      </c>
      <c r="C137" s="1" t="s">
        <v>75</v>
      </c>
      <c r="D137" s="2" t="s">
        <v>36</v>
      </c>
      <c r="E137" s="2" t="s">
        <v>2</v>
      </c>
      <c r="F137" s="16">
        <v>1000</v>
      </c>
      <c r="G137" s="45">
        <v>41518</v>
      </c>
      <c r="H137" s="2" t="s">
        <v>79</v>
      </c>
    </row>
    <row r="138" spans="2:8" x14ac:dyDescent="0.2">
      <c r="B138" s="1" t="s">
        <v>81</v>
      </c>
      <c r="C138" s="1" t="s">
        <v>75</v>
      </c>
      <c r="D138" s="2" t="s">
        <v>36</v>
      </c>
      <c r="E138" s="2" t="s">
        <v>10</v>
      </c>
      <c r="F138" s="16">
        <v>200</v>
      </c>
      <c r="G138" s="45">
        <v>41518</v>
      </c>
      <c r="H138" s="2" t="s">
        <v>79</v>
      </c>
    </row>
    <row r="139" spans="2:8" x14ac:dyDescent="0.2">
      <c r="B139" s="1" t="s">
        <v>81</v>
      </c>
      <c r="C139" s="1" t="s">
        <v>75</v>
      </c>
      <c r="D139" s="2" t="s">
        <v>36</v>
      </c>
      <c r="E139" s="2" t="s">
        <v>11</v>
      </c>
      <c r="F139" s="16">
        <v>100</v>
      </c>
      <c r="G139" s="45">
        <v>41518</v>
      </c>
      <c r="H139" s="2" t="s">
        <v>79</v>
      </c>
    </row>
    <row r="140" spans="2:8" x14ac:dyDescent="0.2">
      <c r="B140" s="1" t="s">
        <v>81</v>
      </c>
      <c r="C140" s="1" t="s">
        <v>75</v>
      </c>
      <c r="D140" s="2" t="s">
        <v>44</v>
      </c>
      <c r="E140" s="2" t="s">
        <v>13</v>
      </c>
      <c r="F140" s="16">
        <v>0</v>
      </c>
      <c r="G140" s="45">
        <v>41518</v>
      </c>
      <c r="H140" s="2" t="s">
        <v>79</v>
      </c>
    </row>
    <row r="141" spans="2:8" x14ac:dyDescent="0.2">
      <c r="B141" s="1" t="s">
        <v>81</v>
      </c>
      <c r="C141" s="1" t="s">
        <v>75</v>
      </c>
      <c r="D141" s="2" t="s">
        <v>44</v>
      </c>
      <c r="E141" s="2" t="s">
        <v>14</v>
      </c>
      <c r="F141" s="16">
        <v>0</v>
      </c>
      <c r="G141" s="45">
        <v>41518</v>
      </c>
      <c r="H141" s="2" t="s">
        <v>79</v>
      </c>
    </row>
    <row r="142" spans="2:8" x14ac:dyDescent="0.2">
      <c r="B142" s="1" t="s">
        <v>81</v>
      </c>
      <c r="C142" s="1" t="s">
        <v>75</v>
      </c>
      <c r="D142" s="2" t="s">
        <v>59</v>
      </c>
      <c r="E142" s="2" t="s">
        <v>65</v>
      </c>
      <c r="F142" s="16">
        <v>0</v>
      </c>
      <c r="G142" s="45">
        <v>41518</v>
      </c>
      <c r="H142" s="2" t="s">
        <v>79</v>
      </c>
    </row>
    <row r="143" spans="2:8" x14ac:dyDescent="0.2">
      <c r="B143" s="1" t="s">
        <v>81</v>
      </c>
      <c r="C143" s="1" t="s">
        <v>75</v>
      </c>
      <c r="D143" s="2" t="s">
        <v>43</v>
      </c>
      <c r="E143" s="2" t="s">
        <v>64</v>
      </c>
      <c r="F143" s="16">
        <v>55</v>
      </c>
      <c r="G143" s="45">
        <v>41518</v>
      </c>
      <c r="H143" s="2" t="s">
        <v>79</v>
      </c>
    </row>
    <row r="144" spans="2:8" x14ac:dyDescent="0.2">
      <c r="B144" s="1" t="s">
        <v>81</v>
      </c>
      <c r="C144" s="1" t="s">
        <v>75</v>
      </c>
      <c r="D144" s="2" t="s">
        <v>43</v>
      </c>
      <c r="E144" s="2" t="s">
        <v>63</v>
      </c>
      <c r="F144" s="16">
        <v>0</v>
      </c>
      <c r="G144" s="45">
        <v>41518</v>
      </c>
      <c r="H144" s="2" t="s">
        <v>79</v>
      </c>
    </row>
    <row r="145" spans="2:8" x14ac:dyDescent="0.2">
      <c r="B145" s="1" t="s">
        <v>81</v>
      </c>
      <c r="C145" s="1" t="s">
        <v>75</v>
      </c>
      <c r="D145" s="2" t="s">
        <v>20</v>
      </c>
      <c r="E145" s="2" t="s">
        <v>31</v>
      </c>
      <c r="F145" s="16">
        <v>0</v>
      </c>
      <c r="G145" s="45">
        <v>41518</v>
      </c>
      <c r="H145" s="2" t="s">
        <v>79</v>
      </c>
    </row>
    <row r="146" spans="2:8" x14ac:dyDescent="0.2">
      <c r="B146" s="1" t="s">
        <v>81</v>
      </c>
      <c r="C146" s="1" t="s">
        <v>75</v>
      </c>
      <c r="D146" s="2" t="s">
        <v>20</v>
      </c>
      <c r="E146" s="2" t="s">
        <v>12</v>
      </c>
      <c r="F146" s="16">
        <v>0</v>
      </c>
      <c r="G146" s="45">
        <v>41518</v>
      </c>
      <c r="H146" s="2" t="s">
        <v>79</v>
      </c>
    </row>
    <row r="147" spans="2:8" x14ac:dyDescent="0.2">
      <c r="B147" s="1" t="s">
        <v>81</v>
      </c>
      <c r="C147" s="1" t="s">
        <v>75</v>
      </c>
      <c r="D147" s="2" t="s">
        <v>20</v>
      </c>
      <c r="E147" s="2" t="s">
        <v>48</v>
      </c>
      <c r="F147" s="16">
        <v>120</v>
      </c>
      <c r="G147" s="45">
        <v>41518</v>
      </c>
      <c r="H147" s="2" t="s">
        <v>79</v>
      </c>
    </row>
    <row r="148" spans="2:8" x14ac:dyDescent="0.2">
      <c r="B148" s="1" t="s">
        <v>81</v>
      </c>
      <c r="C148" s="1" t="s">
        <v>76</v>
      </c>
      <c r="D148" s="2" t="s">
        <v>40</v>
      </c>
      <c r="E148" s="2" t="s">
        <v>41</v>
      </c>
      <c r="F148" s="16">
        <v>26</v>
      </c>
      <c r="G148" s="45">
        <v>41518</v>
      </c>
      <c r="H148" s="2" t="s">
        <v>79</v>
      </c>
    </row>
    <row r="149" spans="2:8" x14ac:dyDescent="0.2">
      <c r="B149" s="1" t="s">
        <v>81</v>
      </c>
      <c r="C149" s="1" t="s">
        <v>76</v>
      </c>
      <c r="D149" s="2" t="s">
        <v>40</v>
      </c>
      <c r="E149" s="2" t="s">
        <v>42</v>
      </c>
      <c r="F149" s="16">
        <v>91</v>
      </c>
      <c r="G149" s="45">
        <v>41518</v>
      </c>
      <c r="H149" s="2" t="s">
        <v>79</v>
      </c>
    </row>
    <row r="150" spans="2:8" x14ac:dyDescent="0.2">
      <c r="B150" s="1" t="s">
        <v>81</v>
      </c>
      <c r="C150" s="1" t="s">
        <v>76</v>
      </c>
      <c r="D150" s="2" t="s">
        <v>40</v>
      </c>
      <c r="E150" s="2" t="s">
        <v>29</v>
      </c>
      <c r="F150" s="16">
        <v>543</v>
      </c>
      <c r="G150" s="45">
        <v>41518</v>
      </c>
      <c r="H150" s="2" t="s">
        <v>79</v>
      </c>
    </row>
    <row r="151" spans="2:8" x14ac:dyDescent="0.2">
      <c r="B151" s="1" t="s">
        <v>81</v>
      </c>
      <c r="C151" s="1" t="s">
        <v>76</v>
      </c>
      <c r="D151" s="2" t="s">
        <v>66</v>
      </c>
      <c r="E151" s="2" t="s">
        <v>18</v>
      </c>
      <c r="F151" s="16">
        <v>80</v>
      </c>
      <c r="G151" s="45">
        <v>41518</v>
      </c>
      <c r="H151" s="2" t="s">
        <v>79</v>
      </c>
    </row>
    <row r="152" spans="2:8" x14ac:dyDescent="0.2">
      <c r="B152" s="1" t="s">
        <v>81</v>
      </c>
      <c r="C152" s="1" t="s">
        <v>76</v>
      </c>
      <c r="D152" s="2" t="s">
        <v>66</v>
      </c>
      <c r="E152" s="2" t="s">
        <v>67</v>
      </c>
      <c r="F152" s="16">
        <v>0</v>
      </c>
      <c r="G152" s="45">
        <v>41518</v>
      </c>
      <c r="H152" s="2" t="s">
        <v>79</v>
      </c>
    </row>
    <row r="153" spans="2:8" x14ac:dyDescent="0.2">
      <c r="B153" s="1" t="s">
        <v>81</v>
      </c>
      <c r="C153" s="1" t="s">
        <v>76</v>
      </c>
      <c r="D153" s="2" t="s">
        <v>66</v>
      </c>
      <c r="E153" s="2" t="s">
        <v>17</v>
      </c>
      <c r="F153" s="16">
        <v>15</v>
      </c>
      <c r="G153" s="45">
        <v>41518</v>
      </c>
      <c r="H153" s="2" t="s">
        <v>79</v>
      </c>
    </row>
    <row r="154" spans="2:8" x14ac:dyDescent="0.2">
      <c r="B154" s="1" t="s">
        <v>81</v>
      </c>
      <c r="C154" s="1" t="s">
        <v>76</v>
      </c>
      <c r="D154" s="2" t="s">
        <v>66</v>
      </c>
      <c r="E154" s="2" t="s">
        <v>50</v>
      </c>
      <c r="F154" s="16">
        <v>0</v>
      </c>
      <c r="G154" s="45">
        <v>41518</v>
      </c>
      <c r="H154" s="2" t="s">
        <v>79</v>
      </c>
    </row>
    <row r="155" spans="2:8" x14ac:dyDescent="0.2">
      <c r="B155" s="1" t="s">
        <v>81</v>
      </c>
      <c r="C155" s="1" t="s">
        <v>76</v>
      </c>
      <c r="D155" s="2" t="s">
        <v>66</v>
      </c>
      <c r="E155" s="2" t="s">
        <v>49</v>
      </c>
      <c r="F155" s="16">
        <v>0</v>
      </c>
      <c r="G155" s="45">
        <v>41518</v>
      </c>
      <c r="H155" s="2" t="s">
        <v>79</v>
      </c>
    </row>
    <row r="156" spans="2:8" x14ac:dyDescent="0.2">
      <c r="B156" s="1" t="s">
        <v>81</v>
      </c>
      <c r="C156" s="1" t="s">
        <v>76</v>
      </c>
      <c r="D156" s="2" t="s">
        <v>36</v>
      </c>
      <c r="E156" s="2" t="s">
        <v>7</v>
      </c>
      <c r="F156" s="16">
        <v>50</v>
      </c>
      <c r="G156" s="45">
        <v>41518</v>
      </c>
      <c r="H156" s="2" t="s">
        <v>79</v>
      </c>
    </row>
    <row r="157" spans="2:8" x14ac:dyDescent="0.2">
      <c r="B157" s="1" t="s">
        <v>81</v>
      </c>
      <c r="C157" s="1" t="s">
        <v>76</v>
      </c>
      <c r="D157" s="2" t="s">
        <v>36</v>
      </c>
      <c r="E157" s="2" t="s">
        <v>9</v>
      </c>
      <c r="F157" s="16">
        <v>50</v>
      </c>
      <c r="G157" s="45">
        <v>41518</v>
      </c>
      <c r="H157" s="2" t="s">
        <v>79</v>
      </c>
    </row>
    <row r="158" spans="2:8" x14ac:dyDescent="0.2">
      <c r="B158" s="1" t="s">
        <v>81</v>
      </c>
      <c r="C158" s="1" t="s">
        <v>76</v>
      </c>
      <c r="D158" s="2" t="s">
        <v>36</v>
      </c>
      <c r="E158" s="2" t="s">
        <v>47</v>
      </c>
      <c r="F158" s="16">
        <v>120</v>
      </c>
      <c r="G158" s="45">
        <v>41518</v>
      </c>
      <c r="H158" s="2" t="s">
        <v>79</v>
      </c>
    </row>
    <row r="159" spans="2:8" x14ac:dyDescent="0.2">
      <c r="B159" s="1" t="s">
        <v>81</v>
      </c>
      <c r="C159" s="1" t="s">
        <v>76</v>
      </c>
      <c r="D159" s="2" t="s">
        <v>36</v>
      </c>
      <c r="E159" s="2" t="s">
        <v>6</v>
      </c>
      <c r="F159" s="16">
        <v>89</v>
      </c>
      <c r="G159" s="45">
        <v>41518</v>
      </c>
      <c r="H159" s="2" t="s">
        <v>79</v>
      </c>
    </row>
    <row r="160" spans="2:8" x14ac:dyDescent="0.2">
      <c r="B160" s="1" t="s">
        <v>81</v>
      </c>
      <c r="C160" s="1" t="s">
        <v>76</v>
      </c>
      <c r="D160" s="2" t="s">
        <v>36</v>
      </c>
      <c r="E160" s="2" t="s">
        <v>8</v>
      </c>
      <c r="F160" s="16">
        <v>35</v>
      </c>
      <c r="G160" s="45">
        <v>41518</v>
      </c>
      <c r="H160" s="2" t="s">
        <v>79</v>
      </c>
    </row>
    <row r="161" spans="2:8" x14ac:dyDescent="0.2">
      <c r="B161" s="1" t="s">
        <v>81</v>
      </c>
      <c r="C161" s="1" t="s">
        <v>76</v>
      </c>
      <c r="D161" s="2" t="s">
        <v>36</v>
      </c>
      <c r="E161" s="2" t="s">
        <v>19</v>
      </c>
      <c r="F161" s="16">
        <v>226</v>
      </c>
      <c r="G161" s="45">
        <v>41518</v>
      </c>
      <c r="H161" s="2" t="s">
        <v>79</v>
      </c>
    </row>
    <row r="162" spans="2:8" x14ac:dyDescent="0.2">
      <c r="B162" s="1" t="s">
        <v>81</v>
      </c>
      <c r="C162" s="1" t="s">
        <v>76</v>
      </c>
      <c r="D162" s="2" t="s">
        <v>43</v>
      </c>
      <c r="E162" s="2" t="s">
        <v>32</v>
      </c>
      <c r="F162" s="16">
        <v>0</v>
      </c>
      <c r="G162" s="45">
        <v>41518</v>
      </c>
      <c r="H162" s="2" t="s">
        <v>79</v>
      </c>
    </row>
    <row r="163" spans="2:8" x14ac:dyDescent="0.2">
      <c r="B163" s="1" t="s">
        <v>81</v>
      </c>
      <c r="C163" s="1" t="s">
        <v>76</v>
      </c>
      <c r="D163" s="2" t="s">
        <v>20</v>
      </c>
      <c r="E163" s="2" t="s">
        <v>39</v>
      </c>
      <c r="F163" s="16">
        <v>320</v>
      </c>
      <c r="G163" s="45">
        <v>41518</v>
      </c>
      <c r="H163" s="2" t="s">
        <v>79</v>
      </c>
    </row>
    <row r="164" spans="2:8" x14ac:dyDescent="0.2">
      <c r="B164" s="1" t="s">
        <v>81</v>
      </c>
      <c r="C164" s="1" t="s">
        <v>76</v>
      </c>
      <c r="D164" s="2" t="s">
        <v>20</v>
      </c>
      <c r="E164" s="2" t="s">
        <v>31</v>
      </c>
      <c r="F164" s="16">
        <v>0</v>
      </c>
      <c r="G164" s="45">
        <v>41518</v>
      </c>
      <c r="H164" s="2" t="s">
        <v>79</v>
      </c>
    </row>
    <row r="165" spans="2:8" x14ac:dyDescent="0.2">
      <c r="B165" s="1" t="s">
        <v>81</v>
      </c>
      <c r="C165" s="1" t="s">
        <v>76</v>
      </c>
      <c r="D165" s="2" t="s">
        <v>20</v>
      </c>
      <c r="E165" s="2" t="s">
        <v>37</v>
      </c>
      <c r="F165" s="16">
        <v>63.55</v>
      </c>
      <c r="G165" s="45">
        <v>41518</v>
      </c>
      <c r="H165" s="2" t="s">
        <v>79</v>
      </c>
    </row>
    <row r="166" spans="2:8" x14ac:dyDescent="0.2">
      <c r="B166" s="1" t="s">
        <v>81</v>
      </c>
      <c r="C166" s="1" t="s">
        <v>76</v>
      </c>
      <c r="D166" s="2" t="s">
        <v>20</v>
      </c>
      <c r="E166" s="2" t="s">
        <v>38</v>
      </c>
      <c r="F166" s="16">
        <v>0</v>
      </c>
      <c r="G166" s="45">
        <v>41518</v>
      </c>
      <c r="H166" s="2" t="s">
        <v>79</v>
      </c>
    </row>
    <row r="167" spans="2:8" x14ac:dyDescent="0.2">
      <c r="B167" s="1" t="s">
        <v>81</v>
      </c>
      <c r="C167" s="1" t="s">
        <v>24</v>
      </c>
      <c r="D167" s="2" t="s">
        <v>45</v>
      </c>
      <c r="E167" s="2" t="s">
        <v>70</v>
      </c>
      <c r="F167" s="16">
        <v>0</v>
      </c>
      <c r="G167" s="45">
        <v>41518</v>
      </c>
      <c r="H167" s="2" t="s">
        <v>79</v>
      </c>
    </row>
    <row r="168" spans="2:8" x14ac:dyDescent="0.2">
      <c r="B168" s="1" t="s">
        <v>81</v>
      </c>
      <c r="C168" s="1" t="s">
        <v>24</v>
      </c>
      <c r="D168" s="2" t="s">
        <v>45</v>
      </c>
      <c r="E168" s="2" t="s">
        <v>35</v>
      </c>
      <c r="F168" s="16">
        <v>0</v>
      </c>
      <c r="G168" s="45">
        <v>41518</v>
      </c>
      <c r="H168" s="2" t="s">
        <v>79</v>
      </c>
    </row>
    <row r="169" spans="2:8" x14ac:dyDescent="0.2">
      <c r="B169" s="1" t="s">
        <v>81</v>
      </c>
      <c r="C169" s="1" t="s">
        <v>24</v>
      </c>
      <c r="D169" s="46" t="s">
        <v>104</v>
      </c>
      <c r="E169" s="2" t="s">
        <v>52</v>
      </c>
      <c r="F169" s="16">
        <v>0</v>
      </c>
      <c r="G169" s="45">
        <v>41518</v>
      </c>
      <c r="H169" s="2" t="s">
        <v>79</v>
      </c>
    </row>
    <row r="170" spans="2:8" x14ac:dyDescent="0.2">
      <c r="B170" s="1" t="s">
        <v>81</v>
      </c>
      <c r="C170" s="1" t="s">
        <v>24</v>
      </c>
      <c r="D170" s="46" t="s">
        <v>104</v>
      </c>
      <c r="E170" s="2" t="s">
        <v>53</v>
      </c>
      <c r="F170" s="16">
        <v>0</v>
      </c>
      <c r="G170" s="45">
        <v>41518</v>
      </c>
      <c r="H170" s="2" t="s">
        <v>79</v>
      </c>
    </row>
    <row r="171" spans="2:8" x14ac:dyDescent="0.2">
      <c r="B171" s="1" t="s">
        <v>81</v>
      </c>
      <c r="C171" s="1" t="s">
        <v>24</v>
      </c>
      <c r="D171" s="2" t="s">
        <v>43</v>
      </c>
      <c r="E171" s="2" t="s">
        <v>28</v>
      </c>
      <c r="F171" s="16">
        <v>0</v>
      </c>
      <c r="G171" s="45">
        <v>41518</v>
      </c>
      <c r="H171" s="2" t="s">
        <v>79</v>
      </c>
    </row>
    <row r="172" spans="2:8" x14ac:dyDescent="0.2">
      <c r="B172" s="1" t="s">
        <v>81</v>
      </c>
      <c r="C172" s="1" t="s">
        <v>24</v>
      </c>
      <c r="D172" s="2" t="s">
        <v>43</v>
      </c>
      <c r="E172" s="2" t="s">
        <v>51</v>
      </c>
      <c r="F172" s="16">
        <v>0</v>
      </c>
      <c r="G172" s="45">
        <v>41518</v>
      </c>
      <c r="H172" s="2" t="s">
        <v>79</v>
      </c>
    </row>
    <row r="173" spans="2:8" x14ac:dyDescent="0.2">
      <c r="B173" s="1" t="s">
        <v>81</v>
      </c>
      <c r="C173" s="1" t="s">
        <v>24</v>
      </c>
      <c r="D173" s="2" t="s">
        <v>43</v>
      </c>
      <c r="E173" s="2" t="s">
        <v>27</v>
      </c>
      <c r="F173" s="16">
        <v>0</v>
      </c>
      <c r="G173" s="45">
        <v>41518</v>
      </c>
      <c r="H173" s="2" t="s">
        <v>79</v>
      </c>
    </row>
    <row r="174" spans="2:8" x14ac:dyDescent="0.2">
      <c r="B174" s="1" t="s">
        <v>21</v>
      </c>
      <c r="C174" s="1" t="s">
        <v>21</v>
      </c>
      <c r="D174" s="2" t="s">
        <v>21</v>
      </c>
      <c r="E174" s="2" t="s">
        <v>22</v>
      </c>
      <c r="F174" s="16">
        <v>862.39099999999985</v>
      </c>
      <c r="G174" s="45">
        <v>41518</v>
      </c>
      <c r="H174" s="2" t="s">
        <v>79</v>
      </c>
    </row>
    <row r="175" spans="2:8" x14ac:dyDescent="0.2">
      <c r="B175" s="1" t="s">
        <v>21</v>
      </c>
      <c r="C175" s="1" t="s">
        <v>21</v>
      </c>
      <c r="D175" s="2" t="s">
        <v>21</v>
      </c>
      <c r="E175" s="46" t="s">
        <v>126</v>
      </c>
      <c r="F175" s="16">
        <v>1077.9887499999998</v>
      </c>
      <c r="G175" s="45">
        <v>41518</v>
      </c>
      <c r="H175" s="2" t="s">
        <v>79</v>
      </c>
    </row>
    <row r="176" spans="2:8" x14ac:dyDescent="0.2">
      <c r="B176" s="1" t="s">
        <v>21</v>
      </c>
      <c r="C176" s="1" t="s">
        <v>21</v>
      </c>
      <c r="D176" s="2" t="s">
        <v>21</v>
      </c>
      <c r="E176" s="2" t="s">
        <v>34</v>
      </c>
      <c r="F176" s="16">
        <v>215.59774999999996</v>
      </c>
      <c r="G176" s="45">
        <v>41518</v>
      </c>
      <c r="H176" s="2" t="s">
        <v>79</v>
      </c>
    </row>
    <row r="177" spans="2:8" x14ac:dyDescent="0.2">
      <c r="B177" s="1" t="s">
        <v>21</v>
      </c>
      <c r="C177" s="1" t="s">
        <v>21</v>
      </c>
      <c r="D177" s="2" t="s">
        <v>21</v>
      </c>
      <c r="E177" s="2" t="s">
        <v>62</v>
      </c>
      <c r="F177" s="16">
        <v>0</v>
      </c>
      <c r="G177" s="45">
        <v>41518</v>
      </c>
      <c r="H177" s="2" t="s">
        <v>79</v>
      </c>
    </row>
    <row r="178" spans="2:8" x14ac:dyDescent="0.2">
      <c r="B178" s="1" t="s">
        <v>21</v>
      </c>
      <c r="C178" s="1" t="s">
        <v>21</v>
      </c>
      <c r="D178" s="2" t="s">
        <v>21</v>
      </c>
      <c r="E178" s="2" t="s">
        <v>23</v>
      </c>
      <c r="F178" s="16">
        <v>0</v>
      </c>
      <c r="G178" s="45">
        <v>41518</v>
      </c>
      <c r="H178" s="2" t="s">
        <v>79</v>
      </c>
    </row>
    <row r="179" spans="2:8" x14ac:dyDescent="0.2">
      <c r="B179" s="1" t="s">
        <v>0</v>
      </c>
      <c r="C179" s="1" t="s">
        <v>0</v>
      </c>
      <c r="D179" s="2" t="s">
        <v>0</v>
      </c>
      <c r="E179" s="2" t="s">
        <v>60</v>
      </c>
      <c r="F179" s="16">
        <v>0</v>
      </c>
      <c r="G179" s="45">
        <v>41518</v>
      </c>
      <c r="H179" s="2" t="s">
        <v>79</v>
      </c>
    </row>
    <row r="180" spans="2:8" x14ac:dyDescent="0.2">
      <c r="B180" s="1" t="s">
        <v>0</v>
      </c>
      <c r="C180" s="1" t="s">
        <v>0</v>
      </c>
      <c r="D180" s="1" t="s">
        <v>0</v>
      </c>
      <c r="E180" s="1" t="s">
        <v>2</v>
      </c>
      <c r="F180" s="16">
        <v>0</v>
      </c>
      <c r="G180" s="45">
        <v>41518</v>
      </c>
      <c r="H180" s="2" t="s">
        <v>79</v>
      </c>
    </row>
    <row r="181" spans="2:8" x14ac:dyDescent="0.2">
      <c r="B181" s="1" t="s">
        <v>0</v>
      </c>
      <c r="C181" s="1" t="s">
        <v>0</v>
      </c>
      <c r="D181" s="1" t="s">
        <v>0</v>
      </c>
      <c r="E181" s="1" t="s">
        <v>61</v>
      </c>
      <c r="F181" s="16">
        <v>0</v>
      </c>
      <c r="G181" s="45">
        <v>41518</v>
      </c>
      <c r="H181" s="2" t="s">
        <v>79</v>
      </c>
    </row>
    <row r="182" spans="2:8" x14ac:dyDescent="0.2">
      <c r="B182" s="1" t="s">
        <v>0</v>
      </c>
      <c r="C182" s="1" t="s">
        <v>0</v>
      </c>
      <c r="D182" s="1" t="s">
        <v>0</v>
      </c>
      <c r="E182" s="1" t="s">
        <v>4</v>
      </c>
      <c r="F182" s="16">
        <v>0</v>
      </c>
      <c r="G182" s="45">
        <v>41518</v>
      </c>
      <c r="H182" s="2" t="s">
        <v>79</v>
      </c>
    </row>
    <row r="183" spans="2:8" x14ac:dyDescent="0.2">
      <c r="B183" s="1" t="s">
        <v>0</v>
      </c>
      <c r="C183" s="1" t="s">
        <v>0</v>
      </c>
      <c r="D183" s="1" t="s">
        <v>0</v>
      </c>
      <c r="E183" s="1" t="s">
        <v>59</v>
      </c>
      <c r="F183" s="16">
        <v>0</v>
      </c>
      <c r="G183" s="45">
        <v>41518</v>
      </c>
      <c r="H183" s="2" t="s">
        <v>79</v>
      </c>
    </row>
    <row r="184" spans="2:8" x14ac:dyDescent="0.2">
      <c r="B184" s="1" t="s">
        <v>0</v>
      </c>
      <c r="C184" s="1" t="s">
        <v>0</v>
      </c>
      <c r="D184" s="1" t="s">
        <v>0</v>
      </c>
      <c r="E184" s="1" t="s">
        <v>3</v>
      </c>
      <c r="F184" s="16">
        <v>0</v>
      </c>
      <c r="G184" s="45">
        <v>41518</v>
      </c>
      <c r="H184" s="2" t="s">
        <v>79</v>
      </c>
    </row>
    <row r="185" spans="2:8" x14ac:dyDescent="0.2">
      <c r="B185" s="1" t="s">
        <v>0</v>
      </c>
      <c r="C185" s="1" t="s">
        <v>0</v>
      </c>
      <c r="D185" s="1" t="s">
        <v>0</v>
      </c>
      <c r="E185" s="1" t="s">
        <v>1</v>
      </c>
      <c r="F185" s="16">
        <v>7000</v>
      </c>
      <c r="G185" s="45">
        <v>41518</v>
      </c>
      <c r="H185" s="2" t="s">
        <v>79</v>
      </c>
    </row>
    <row r="186" spans="2:8" x14ac:dyDescent="0.2">
      <c r="B186" s="1" t="s">
        <v>81</v>
      </c>
      <c r="C186" s="1" t="s">
        <v>72</v>
      </c>
      <c r="D186" s="1" t="s">
        <v>54</v>
      </c>
      <c r="E186" s="1" t="s">
        <v>68</v>
      </c>
      <c r="F186" s="41">
        <v>0</v>
      </c>
      <c r="G186" s="45">
        <v>41548</v>
      </c>
      <c r="H186" s="2" t="s">
        <v>79</v>
      </c>
    </row>
    <row r="187" spans="2:8" x14ac:dyDescent="0.2">
      <c r="B187" s="1" t="s">
        <v>81</v>
      </c>
      <c r="C187" s="1" t="s">
        <v>72</v>
      </c>
      <c r="D187" s="1" t="s">
        <v>54</v>
      </c>
      <c r="E187" s="1" t="s">
        <v>77</v>
      </c>
      <c r="F187" s="16">
        <v>215</v>
      </c>
      <c r="G187" s="45">
        <v>41548</v>
      </c>
      <c r="H187" s="2" t="s">
        <v>79</v>
      </c>
    </row>
    <row r="188" spans="2:8" x14ac:dyDescent="0.2">
      <c r="B188" s="1" t="s">
        <v>81</v>
      </c>
      <c r="C188" s="1" t="s">
        <v>72</v>
      </c>
      <c r="D188" s="1" t="s">
        <v>54</v>
      </c>
      <c r="E188" s="1" t="s">
        <v>124</v>
      </c>
      <c r="F188" s="16">
        <v>0</v>
      </c>
      <c r="G188" s="45">
        <v>41548</v>
      </c>
      <c r="H188" s="2" t="s">
        <v>79</v>
      </c>
    </row>
    <row r="189" spans="2:8" x14ac:dyDescent="0.2">
      <c r="B189" s="1" t="s">
        <v>81</v>
      </c>
      <c r="C189" s="1" t="s">
        <v>72</v>
      </c>
      <c r="D189" s="2" t="s">
        <v>54</v>
      </c>
      <c r="E189" s="2" t="s">
        <v>69</v>
      </c>
      <c r="F189" s="16">
        <v>180</v>
      </c>
      <c r="G189" s="45">
        <v>41548</v>
      </c>
      <c r="H189" s="2" t="s">
        <v>79</v>
      </c>
    </row>
    <row r="190" spans="2:8" x14ac:dyDescent="0.2">
      <c r="B190" s="1" t="s">
        <v>81</v>
      </c>
      <c r="C190" s="1" t="s">
        <v>72</v>
      </c>
      <c r="D190" s="2" t="s">
        <v>54</v>
      </c>
      <c r="E190" s="2" t="s">
        <v>25</v>
      </c>
      <c r="F190" s="16">
        <v>0</v>
      </c>
      <c r="G190" s="45">
        <v>41548</v>
      </c>
      <c r="H190" s="2" t="s">
        <v>79</v>
      </c>
    </row>
    <row r="191" spans="2:8" x14ac:dyDescent="0.2">
      <c r="B191" s="1" t="s">
        <v>81</v>
      </c>
      <c r="C191" s="1" t="s">
        <v>72</v>
      </c>
      <c r="D191" s="2" t="s">
        <v>59</v>
      </c>
      <c r="E191" s="2" t="s">
        <v>26</v>
      </c>
      <c r="F191" s="16">
        <v>50</v>
      </c>
      <c r="G191" s="45">
        <v>41548</v>
      </c>
      <c r="H191" s="2" t="s">
        <v>79</v>
      </c>
    </row>
    <row r="192" spans="2:8" x14ac:dyDescent="0.2">
      <c r="B192" s="1" t="s">
        <v>81</v>
      </c>
      <c r="C192" s="1" t="s">
        <v>72</v>
      </c>
      <c r="D192" s="2" t="s">
        <v>30</v>
      </c>
      <c r="E192" s="2" t="s">
        <v>57</v>
      </c>
      <c r="F192" s="16">
        <v>191</v>
      </c>
      <c r="G192" s="45">
        <v>41548</v>
      </c>
      <c r="H192" s="2" t="s">
        <v>79</v>
      </c>
    </row>
    <row r="193" spans="2:8" x14ac:dyDescent="0.2">
      <c r="B193" s="1" t="s">
        <v>81</v>
      </c>
      <c r="C193" s="1" t="s">
        <v>72</v>
      </c>
      <c r="D193" s="2" t="s">
        <v>30</v>
      </c>
      <c r="E193" s="2" t="s">
        <v>56</v>
      </c>
      <c r="F193" s="16">
        <v>0</v>
      </c>
      <c r="G193" s="45">
        <v>41548</v>
      </c>
      <c r="H193" s="2" t="s">
        <v>79</v>
      </c>
    </row>
    <row r="194" spans="2:8" x14ac:dyDescent="0.2">
      <c r="B194" s="1" t="s">
        <v>81</v>
      </c>
      <c r="C194" s="1" t="s">
        <v>72</v>
      </c>
      <c r="D194" s="2" t="s">
        <v>30</v>
      </c>
      <c r="E194" s="2" t="s">
        <v>55</v>
      </c>
      <c r="F194" s="16">
        <v>499</v>
      </c>
      <c r="G194" s="45">
        <v>41548</v>
      </c>
      <c r="H194" s="2" t="s">
        <v>79</v>
      </c>
    </row>
    <row r="195" spans="2:8" x14ac:dyDescent="0.2">
      <c r="B195" s="1" t="s">
        <v>81</v>
      </c>
      <c r="C195" s="1" t="s">
        <v>75</v>
      </c>
      <c r="D195" s="2" t="s">
        <v>45</v>
      </c>
      <c r="E195" s="2" t="s">
        <v>15</v>
      </c>
      <c r="F195" s="16">
        <v>0</v>
      </c>
      <c r="G195" s="45">
        <v>41548</v>
      </c>
      <c r="H195" s="2" t="s">
        <v>79</v>
      </c>
    </row>
    <row r="196" spans="2:8" x14ac:dyDescent="0.2">
      <c r="B196" s="1" t="s">
        <v>81</v>
      </c>
      <c r="C196" s="1" t="s">
        <v>75</v>
      </c>
      <c r="D196" s="2" t="s">
        <v>45</v>
      </c>
      <c r="E196" s="2" t="s">
        <v>46</v>
      </c>
      <c r="F196" s="16">
        <v>350</v>
      </c>
      <c r="G196" s="45">
        <v>41548</v>
      </c>
      <c r="H196" s="2" t="s">
        <v>79</v>
      </c>
    </row>
    <row r="197" spans="2:8" x14ac:dyDescent="0.2">
      <c r="B197" s="1" t="s">
        <v>81</v>
      </c>
      <c r="C197" s="1" t="s">
        <v>75</v>
      </c>
      <c r="D197" s="2" t="s">
        <v>45</v>
      </c>
      <c r="E197" s="2" t="s">
        <v>16</v>
      </c>
      <c r="F197" s="16">
        <v>0</v>
      </c>
      <c r="G197" s="45">
        <v>41548</v>
      </c>
      <c r="H197" s="2" t="s">
        <v>79</v>
      </c>
    </row>
    <row r="198" spans="2:8" x14ac:dyDescent="0.2">
      <c r="B198" s="1" t="s">
        <v>81</v>
      </c>
      <c r="C198" s="1" t="s">
        <v>75</v>
      </c>
      <c r="D198" s="2" t="s">
        <v>36</v>
      </c>
      <c r="E198" s="2" t="s">
        <v>2</v>
      </c>
      <c r="F198" s="16">
        <v>1000</v>
      </c>
      <c r="G198" s="45">
        <v>41548</v>
      </c>
      <c r="H198" s="2" t="s">
        <v>79</v>
      </c>
    </row>
    <row r="199" spans="2:8" x14ac:dyDescent="0.2">
      <c r="B199" s="1" t="s">
        <v>81</v>
      </c>
      <c r="C199" s="1" t="s">
        <v>75</v>
      </c>
      <c r="D199" s="2" t="s">
        <v>36</v>
      </c>
      <c r="E199" s="2" t="s">
        <v>10</v>
      </c>
      <c r="F199" s="16">
        <v>200</v>
      </c>
      <c r="G199" s="45">
        <v>41548</v>
      </c>
      <c r="H199" s="2" t="s">
        <v>79</v>
      </c>
    </row>
    <row r="200" spans="2:8" x14ac:dyDescent="0.2">
      <c r="B200" s="1" t="s">
        <v>81</v>
      </c>
      <c r="C200" s="1" t="s">
        <v>75</v>
      </c>
      <c r="D200" s="2" t="s">
        <v>36</v>
      </c>
      <c r="E200" s="2" t="s">
        <v>11</v>
      </c>
      <c r="F200" s="16">
        <v>100</v>
      </c>
      <c r="G200" s="45">
        <v>41548</v>
      </c>
      <c r="H200" s="2" t="s">
        <v>79</v>
      </c>
    </row>
    <row r="201" spans="2:8" x14ac:dyDescent="0.2">
      <c r="B201" s="1" t="s">
        <v>81</v>
      </c>
      <c r="C201" s="1" t="s">
        <v>75</v>
      </c>
      <c r="D201" s="2" t="s">
        <v>44</v>
      </c>
      <c r="E201" s="2" t="s">
        <v>13</v>
      </c>
      <c r="F201" s="16">
        <v>0</v>
      </c>
      <c r="G201" s="45">
        <v>41548</v>
      </c>
      <c r="H201" s="2" t="s">
        <v>79</v>
      </c>
    </row>
    <row r="202" spans="2:8" x14ac:dyDescent="0.2">
      <c r="B202" s="1" t="s">
        <v>81</v>
      </c>
      <c r="C202" s="1" t="s">
        <v>75</v>
      </c>
      <c r="D202" s="2" t="s">
        <v>44</v>
      </c>
      <c r="E202" s="2" t="s">
        <v>14</v>
      </c>
      <c r="F202" s="16">
        <v>0</v>
      </c>
      <c r="G202" s="45">
        <v>41548</v>
      </c>
      <c r="H202" s="2" t="s">
        <v>79</v>
      </c>
    </row>
    <row r="203" spans="2:8" x14ac:dyDescent="0.2">
      <c r="B203" s="1" t="s">
        <v>81</v>
      </c>
      <c r="C203" s="1" t="s">
        <v>75</v>
      </c>
      <c r="D203" s="2" t="s">
        <v>59</v>
      </c>
      <c r="E203" s="2" t="s">
        <v>65</v>
      </c>
      <c r="F203" s="16">
        <v>0</v>
      </c>
      <c r="G203" s="45">
        <v>41548</v>
      </c>
      <c r="H203" s="2" t="s">
        <v>79</v>
      </c>
    </row>
    <row r="204" spans="2:8" x14ac:dyDescent="0.2">
      <c r="B204" s="1" t="s">
        <v>81</v>
      </c>
      <c r="C204" s="1" t="s">
        <v>75</v>
      </c>
      <c r="D204" s="2" t="s">
        <v>43</v>
      </c>
      <c r="E204" s="2" t="s">
        <v>64</v>
      </c>
      <c r="F204" s="16">
        <v>55</v>
      </c>
      <c r="G204" s="45">
        <v>41548</v>
      </c>
      <c r="H204" s="2" t="s">
        <v>79</v>
      </c>
    </row>
    <row r="205" spans="2:8" x14ac:dyDescent="0.2">
      <c r="B205" s="1" t="s">
        <v>81</v>
      </c>
      <c r="C205" s="1" t="s">
        <v>75</v>
      </c>
      <c r="D205" s="2" t="s">
        <v>43</v>
      </c>
      <c r="E205" s="2" t="s">
        <v>63</v>
      </c>
      <c r="F205" s="16">
        <v>0</v>
      </c>
      <c r="G205" s="45">
        <v>41548</v>
      </c>
      <c r="H205" s="2" t="s">
        <v>79</v>
      </c>
    </row>
    <row r="206" spans="2:8" x14ac:dyDescent="0.2">
      <c r="B206" s="1" t="s">
        <v>81</v>
      </c>
      <c r="C206" s="1" t="s">
        <v>75</v>
      </c>
      <c r="D206" s="2" t="s">
        <v>20</v>
      </c>
      <c r="E206" s="2" t="s">
        <v>31</v>
      </c>
      <c r="F206" s="16">
        <v>0</v>
      </c>
      <c r="G206" s="45">
        <v>41548</v>
      </c>
      <c r="H206" s="2" t="s">
        <v>79</v>
      </c>
    </row>
    <row r="207" spans="2:8" x14ac:dyDescent="0.2">
      <c r="B207" s="1" t="s">
        <v>81</v>
      </c>
      <c r="C207" s="1" t="s">
        <v>75</v>
      </c>
      <c r="D207" s="2" t="s">
        <v>20</v>
      </c>
      <c r="E207" s="2" t="s">
        <v>12</v>
      </c>
      <c r="F207" s="16">
        <v>0</v>
      </c>
      <c r="G207" s="45">
        <v>41548</v>
      </c>
      <c r="H207" s="2" t="s">
        <v>79</v>
      </c>
    </row>
    <row r="208" spans="2:8" x14ac:dyDescent="0.2">
      <c r="B208" s="1" t="s">
        <v>81</v>
      </c>
      <c r="C208" s="1" t="s">
        <v>75</v>
      </c>
      <c r="D208" s="2" t="s">
        <v>20</v>
      </c>
      <c r="E208" s="2" t="s">
        <v>48</v>
      </c>
      <c r="F208" s="16">
        <v>120</v>
      </c>
      <c r="G208" s="45">
        <v>41548</v>
      </c>
      <c r="H208" s="2" t="s">
        <v>79</v>
      </c>
    </row>
    <row r="209" spans="2:8" x14ac:dyDescent="0.2">
      <c r="B209" s="1" t="s">
        <v>81</v>
      </c>
      <c r="C209" s="1" t="s">
        <v>76</v>
      </c>
      <c r="D209" s="2" t="s">
        <v>40</v>
      </c>
      <c r="E209" s="2" t="s">
        <v>41</v>
      </c>
      <c r="F209" s="16">
        <v>59</v>
      </c>
      <c r="G209" s="45">
        <v>41548</v>
      </c>
      <c r="H209" s="2" t="s">
        <v>79</v>
      </c>
    </row>
    <row r="210" spans="2:8" x14ac:dyDescent="0.2">
      <c r="B210" s="1" t="s">
        <v>81</v>
      </c>
      <c r="C210" s="1" t="s">
        <v>76</v>
      </c>
      <c r="D210" s="2" t="s">
        <v>40</v>
      </c>
      <c r="E210" s="2" t="s">
        <v>42</v>
      </c>
      <c r="F210" s="16">
        <v>55</v>
      </c>
      <c r="G210" s="45">
        <v>41548</v>
      </c>
      <c r="H210" s="2" t="s">
        <v>79</v>
      </c>
    </row>
    <row r="211" spans="2:8" x14ac:dyDescent="0.2">
      <c r="B211" s="1" t="s">
        <v>81</v>
      </c>
      <c r="C211" s="1" t="s">
        <v>76</v>
      </c>
      <c r="D211" s="2" t="s">
        <v>40</v>
      </c>
      <c r="E211" s="2" t="s">
        <v>29</v>
      </c>
      <c r="F211" s="16">
        <v>441</v>
      </c>
      <c r="G211" s="45">
        <v>41548</v>
      </c>
      <c r="H211" s="2" t="s">
        <v>79</v>
      </c>
    </row>
    <row r="212" spans="2:8" x14ac:dyDescent="0.2">
      <c r="B212" s="1" t="s">
        <v>81</v>
      </c>
      <c r="C212" s="1" t="s">
        <v>76</v>
      </c>
      <c r="D212" s="2" t="s">
        <v>66</v>
      </c>
      <c r="E212" s="2" t="s">
        <v>18</v>
      </c>
      <c r="F212" s="16">
        <v>80</v>
      </c>
      <c r="G212" s="45">
        <v>41548</v>
      </c>
      <c r="H212" s="2" t="s">
        <v>79</v>
      </c>
    </row>
    <row r="213" spans="2:8" x14ac:dyDescent="0.2">
      <c r="B213" s="1" t="s">
        <v>81</v>
      </c>
      <c r="C213" s="1" t="s">
        <v>76</v>
      </c>
      <c r="D213" s="2" t="s">
        <v>66</v>
      </c>
      <c r="E213" s="2" t="s">
        <v>67</v>
      </c>
      <c r="F213" s="16">
        <v>40</v>
      </c>
      <c r="G213" s="45">
        <v>41548</v>
      </c>
      <c r="H213" s="2" t="s">
        <v>79</v>
      </c>
    </row>
    <row r="214" spans="2:8" x14ac:dyDescent="0.2">
      <c r="B214" s="1" t="s">
        <v>81</v>
      </c>
      <c r="C214" s="1" t="s">
        <v>76</v>
      </c>
      <c r="D214" s="2" t="s">
        <v>66</v>
      </c>
      <c r="E214" s="2" t="s">
        <v>17</v>
      </c>
      <c r="F214" s="16">
        <v>15</v>
      </c>
      <c r="G214" s="45">
        <v>41548</v>
      </c>
      <c r="H214" s="2" t="s">
        <v>79</v>
      </c>
    </row>
    <row r="215" spans="2:8" x14ac:dyDescent="0.2">
      <c r="B215" s="1" t="s">
        <v>81</v>
      </c>
      <c r="C215" s="1" t="s">
        <v>76</v>
      </c>
      <c r="D215" s="2" t="s">
        <v>66</v>
      </c>
      <c r="E215" s="2" t="s">
        <v>50</v>
      </c>
      <c r="F215" s="16">
        <v>100</v>
      </c>
      <c r="G215" s="45">
        <v>41548</v>
      </c>
      <c r="H215" s="2" t="s">
        <v>79</v>
      </c>
    </row>
    <row r="216" spans="2:8" x14ac:dyDescent="0.2">
      <c r="B216" s="1" t="s">
        <v>81</v>
      </c>
      <c r="C216" s="1" t="s">
        <v>76</v>
      </c>
      <c r="D216" s="2" t="s">
        <v>66</v>
      </c>
      <c r="E216" s="2" t="s">
        <v>49</v>
      </c>
      <c r="F216" s="16">
        <v>0</v>
      </c>
      <c r="G216" s="45">
        <v>41548</v>
      </c>
      <c r="H216" s="2" t="s">
        <v>79</v>
      </c>
    </row>
    <row r="217" spans="2:8" x14ac:dyDescent="0.2">
      <c r="B217" s="1" t="s">
        <v>81</v>
      </c>
      <c r="C217" s="1" t="s">
        <v>76</v>
      </c>
      <c r="D217" s="2" t="s">
        <v>36</v>
      </c>
      <c r="E217" s="2" t="s">
        <v>7</v>
      </c>
      <c r="F217" s="16">
        <v>50</v>
      </c>
      <c r="G217" s="45">
        <v>41548</v>
      </c>
      <c r="H217" s="2" t="s">
        <v>79</v>
      </c>
    </row>
    <row r="218" spans="2:8" x14ac:dyDescent="0.2">
      <c r="B218" s="1" t="s">
        <v>81</v>
      </c>
      <c r="C218" s="1" t="s">
        <v>76</v>
      </c>
      <c r="D218" s="2" t="s">
        <v>36</v>
      </c>
      <c r="E218" s="2" t="s">
        <v>9</v>
      </c>
      <c r="F218" s="16">
        <v>0</v>
      </c>
      <c r="G218" s="45">
        <v>41548</v>
      </c>
      <c r="H218" s="2" t="s">
        <v>79</v>
      </c>
    </row>
    <row r="219" spans="2:8" x14ac:dyDescent="0.2">
      <c r="B219" s="1" t="s">
        <v>81</v>
      </c>
      <c r="C219" s="1" t="s">
        <v>76</v>
      </c>
      <c r="D219" s="2" t="s">
        <v>36</v>
      </c>
      <c r="E219" s="2" t="s">
        <v>47</v>
      </c>
      <c r="F219" s="16">
        <v>125</v>
      </c>
      <c r="G219" s="45">
        <v>41548</v>
      </c>
      <c r="H219" s="2" t="s">
        <v>79</v>
      </c>
    </row>
    <row r="220" spans="2:8" x14ac:dyDescent="0.2">
      <c r="B220" s="1" t="s">
        <v>81</v>
      </c>
      <c r="C220" s="1" t="s">
        <v>76</v>
      </c>
      <c r="D220" s="2" t="s">
        <v>36</v>
      </c>
      <c r="E220" s="2" t="s">
        <v>6</v>
      </c>
      <c r="F220" s="16">
        <v>95</v>
      </c>
      <c r="G220" s="45">
        <v>41548</v>
      </c>
      <c r="H220" s="2" t="s">
        <v>79</v>
      </c>
    </row>
    <row r="221" spans="2:8" x14ac:dyDescent="0.2">
      <c r="B221" s="1" t="s">
        <v>81</v>
      </c>
      <c r="C221" s="1" t="s">
        <v>76</v>
      </c>
      <c r="D221" s="2" t="s">
        <v>36</v>
      </c>
      <c r="E221" s="2" t="s">
        <v>8</v>
      </c>
      <c r="F221" s="16">
        <v>35</v>
      </c>
      <c r="G221" s="45">
        <v>41548</v>
      </c>
      <c r="H221" s="2" t="s">
        <v>79</v>
      </c>
    </row>
    <row r="222" spans="2:8" x14ac:dyDescent="0.2">
      <c r="B222" s="1" t="s">
        <v>81</v>
      </c>
      <c r="C222" s="1" t="s">
        <v>76</v>
      </c>
      <c r="D222" s="2" t="s">
        <v>36</v>
      </c>
      <c r="E222" s="2" t="s">
        <v>19</v>
      </c>
      <c r="F222" s="16">
        <v>221</v>
      </c>
      <c r="G222" s="45">
        <v>41548</v>
      </c>
      <c r="H222" s="2" t="s">
        <v>79</v>
      </c>
    </row>
    <row r="223" spans="2:8" x14ac:dyDescent="0.2">
      <c r="B223" s="1" t="s">
        <v>81</v>
      </c>
      <c r="C223" s="1" t="s">
        <v>76</v>
      </c>
      <c r="D223" s="2" t="s">
        <v>43</v>
      </c>
      <c r="E223" s="2" t="s">
        <v>32</v>
      </c>
      <c r="F223" s="16">
        <v>64</v>
      </c>
      <c r="G223" s="45">
        <v>41548</v>
      </c>
      <c r="H223" s="2" t="s">
        <v>79</v>
      </c>
    </row>
    <row r="224" spans="2:8" x14ac:dyDescent="0.2">
      <c r="B224" s="1" t="s">
        <v>81</v>
      </c>
      <c r="C224" s="1" t="s">
        <v>76</v>
      </c>
      <c r="D224" s="2" t="s">
        <v>20</v>
      </c>
      <c r="E224" s="2" t="s">
        <v>39</v>
      </c>
      <c r="F224" s="16">
        <v>258</v>
      </c>
      <c r="G224" s="45">
        <v>41548</v>
      </c>
      <c r="H224" s="2" t="s">
        <v>79</v>
      </c>
    </row>
    <row r="225" spans="2:8" x14ac:dyDescent="0.2">
      <c r="B225" s="1" t="s">
        <v>81</v>
      </c>
      <c r="C225" s="1" t="s">
        <v>76</v>
      </c>
      <c r="D225" s="2" t="s">
        <v>20</v>
      </c>
      <c r="E225" s="2" t="s">
        <v>31</v>
      </c>
      <c r="F225" s="16">
        <v>52</v>
      </c>
      <c r="G225" s="45">
        <v>41548</v>
      </c>
      <c r="H225" s="2" t="s">
        <v>79</v>
      </c>
    </row>
    <row r="226" spans="2:8" x14ac:dyDescent="0.2">
      <c r="B226" s="1" t="s">
        <v>81</v>
      </c>
      <c r="C226" s="1" t="s">
        <v>76</v>
      </c>
      <c r="D226" s="2" t="s">
        <v>20</v>
      </c>
      <c r="E226" s="2" t="s">
        <v>37</v>
      </c>
      <c r="F226" s="16">
        <v>66.649999999999991</v>
      </c>
      <c r="G226" s="45">
        <v>41548</v>
      </c>
      <c r="H226" s="2" t="s">
        <v>79</v>
      </c>
    </row>
    <row r="227" spans="2:8" x14ac:dyDescent="0.2">
      <c r="B227" s="1" t="s">
        <v>81</v>
      </c>
      <c r="C227" s="1" t="s">
        <v>76</v>
      </c>
      <c r="D227" s="2" t="s">
        <v>20</v>
      </c>
      <c r="E227" s="2" t="s">
        <v>38</v>
      </c>
      <c r="F227" s="16">
        <v>0</v>
      </c>
      <c r="G227" s="45">
        <v>41548</v>
      </c>
      <c r="H227" s="2" t="s">
        <v>79</v>
      </c>
    </row>
    <row r="228" spans="2:8" x14ac:dyDescent="0.2">
      <c r="B228" s="1" t="s">
        <v>81</v>
      </c>
      <c r="C228" s="1" t="s">
        <v>24</v>
      </c>
      <c r="D228" s="2" t="s">
        <v>45</v>
      </c>
      <c r="E228" s="2" t="s">
        <v>70</v>
      </c>
      <c r="F228" s="16">
        <v>0</v>
      </c>
      <c r="G228" s="45">
        <v>41548</v>
      </c>
      <c r="H228" s="2" t="s">
        <v>79</v>
      </c>
    </row>
    <row r="229" spans="2:8" x14ac:dyDescent="0.2">
      <c r="B229" s="1" t="s">
        <v>81</v>
      </c>
      <c r="C229" s="1" t="s">
        <v>24</v>
      </c>
      <c r="D229" s="2" t="s">
        <v>45</v>
      </c>
      <c r="E229" s="2" t="s">
        <v>35</v>
      </c>
      <c r="F229" s="16">
        <v>0</v>
      </c>
      <c r="G229" s="45">
        <v>41548</v>
      </c>
      <c r="H229" s="2" t="s">
        <v>79</v>
      </c>
    </row>
    <row r="230" spans="2:8" x14ac:dyDescent="0.2">
      <c r="B230" s="1" t="s">
        <v>81</v>
      </c>
      <c r="C230" s="1" t="s">
        <v>24</v>
      </c>
      <c r="D230" s="46" t="s">
        <v>104</v>
      </c>
      <c r="E230" s="2" t="s">
        <v>52</v>
      </c>
      <c r="F230" s="16">
        <v>350</v>
      </c>
      <c r="G230" s="45">
        <v>41548</v>
      </c>
      <c r="H230" s="2" t="s">
        <v>79</v>
      </c>
    </row>
    <row r="231" spans="2:8" x14ac:dyDescent="0.2">
      <c r="B231" s="1" t="s">
        <v>81</v>
      </c>
      <c r="C231" s="1" t="s">
        <v>24</v>
      </c>
      <c r="D231" s="46" t="s">
        <v>104</v>
      </c>
      <c r="E231" s="2" t="s">
        <v>53</v>
      </c>
      <c r="F231" s="16">
        <v>0</v>
      </c>
      <c r="G231" s="45">
        <v>41548</v>
      </c>
      <c r="H231" s="2" t="s">
        <v>79</v>
      </c>
    </row>
    <row r="232" spans="2:8" x14ac:dyDescent="0.2">
      <c r="B232" s="1" t="s">
        <v>81</v>
      </c>
      <c r="C232" s="1" t="s">
        <v>24</v>
      </c>
      <c r="D232" s="2" t="s">
        <v>43</v>
      </c>
      <c r="E232" s="2" t="s">
        <v>28</v>
      </c>
      <c r="F232" s="16">
        <v>0</v>
      </c>
      <c r="G232" s="45">
        <v>41548</v>
      </c>
      <c r="H232" s="2" t="s">
        <v>79</v>
      </c>
    </row>
    <row r="233" spans="2:8" x14ac:dyDescent="0.2">
      <c r="B233" s="1" t="s">
        <v>81</v>
      </c>
      <c r="C233" s="1" t="s">
        <v>24</v>
      </c>
      <c r="D233" s="2" t="s">
        <v>43</v>
      </c>
      <c r="E233" s="2" t="s">
        <v>51</v>
      </c>
      <c r="F233" s="16">
        <v>0</v>
      </c>
      <c r="G233" s="45">
        <v>41548</v>
      </c>
      <c r="H233" s="2" t="s">
        <v>79</v>
      </c>
    </row>
    <row r="234" spans="2:8" x14ac:dyDescent="0.2">
      <c r="B234" s="1" t="s">
        <v>81</v>
      </c>
      <c r="C234" s="1" t="s">
        <v>24</v>
      </c>
      <c r="D234" s="2" t="s">
        <v>43</v>
      </c>
      <c r="E234" s="2" t="s">
        <v>27</v>
      </c>
      <c r="F234" s="16">
        <v>200</v>
      </c>
      <c r="G234" s="45">
        <v>41548</v>
      </c>
      <c r="H234" s="2" t="s">
        <v>79</v>
      </c>
    </row>
    <row r="235" spans="2:8" x14ac:dyDescent="0.2">
      <c r="B235" s="1" t="s">
        <v>21</v>
      </c>
      <c r="C235" s="1" t="s">
        <v>21</v>
      </c>
      <c r="D235" s="2" t="s">
        <v>21</v>
      </c>
      <c r="E235" s="2" t="s">
        <v>22</v>
      </c>
      <c r="F235" s="16">
        <v>856.53920000000016</v>
      </c>
      <c r="G235" s="45">
        <v>41548</v>
      </c>
      <c r="H235" s="2" t="s">
        <v>79</v>
      </c>
    </row>
    <row r="236" spans="2:8" x14ac:dyDescent="0.2">
      <c r="B236" s="1" t="s">
        <v>21</v>
      </c>
      <c r="C236" s="1" t="s">
        <v>21</v>
      </c>
      <c r="D236" s="2" t="s">
        <v>21</v>
      </c>
      <c r="E236" s="46" t="s">
        <v>126</v>
      </c>
      <c r="F236" s="16">
        <v>1070.6740000000002</v>
      </c>
      <c r="G236" s="45">
        <v>41548</v>
      </c>
      <c r="H236" s="2" t="s">
        <v>79</v>
      </c>
    </row>
    <row r="237" spans="2:8" x14ac:dyDescent="0.2">
      <c r="B237" s="1" t="s">
        <v>21</v>
      </c>
      <c r="C237" s="1" t="s">
        <v>21</v>
      </c>
      <c r="D237" s="2" t="s">
        <v>21</v>
      </c>
      <c r="E237" s="2" t="s">
        <v>34</v>
      </c>
      <c r="F237" s="16">
        <v>214.13480000000004</v>
      </c>
      <c r="G237" s="45">
        <v>41548</v>
      </c>
      <c r="H237" s="2" t="s">
        <v>79</v>
      </c>
    </row>
    <row r="238" spans="2:8" x14ac:dyDescent="0.2">
      <c r="B238" s="1" t="s">
        <v>21</v>
      </c>
      <c r="C238" s="1" t="s">
        <v>21</v>
      </c>
      <c r="D238" s="2" t="s">
        <v>21</v>
      </c>
      <c r="E238" s="2" t="s">
        <v>62</v>
      </c>
      <c r="F238" s="16">
        <v>0</v>
      </c>
      <c r="G238" s="45">
        <v>41548</v>
      </c>
      <c r="H238" s="2" t="s">
        <v>79</v>
      </c>
    </row>
    <row r="239" spans="2:8" x14ac:dyDescent="0.2">
      <c r="B239" s="1" t="s">
        <v>21</v>
      </c>
      <c r="C239" s="1" t="s">
        <v>21</v>
      </c>
      <c r="D239" s="2" t="s">
        <v>21</v>
      </c>
      <c r="E239" s="2" t="s">
        <v>23</v>
      </c>
      <c r="F239" s="16">
        <v>0</v>
      </c>
      <c r="G239" s="45">
        <v>41548</v>
      </c>
      <c r="H239" s="2" t="s">
        <v>79</v>
      </c>
    </row>
    <row r="240" spans="2:8" x14ac:dyDescent="0.2">
      <c r="B240" s="1" t="s">
        <v>0</v>
      </c>
      <c r="C240" s="1" t="s">
        <v>0</v>
      </c>
      <c r="D240" s="2" t="s">
        <v>0</v>
      </c>
      <c r="E240" s="2" t="s">
        <v>60</v>
      </c>
      <c r="F240" s="16">
        <v>0</v>
      </c>
      <c r="G240" s="45">
        <v>41548</v>
      </c>
      <c r="H240" s="2" t="s">
        <v>79</v>
      </c>
    </row>
    <row r="241" spans="2:8" x14ac:dyDescent="0.2">
      <c r="B241" s="1" t="s">
        <v>0</v>
      </c>
      <c r="C241" s="1" t="s">
        <v>0</v>
      </c>
      <c r="D241" s="1" t="s">
        <v>0</v>
      </c>
      <c r="E241" s="1" t="s">
        <v>2</v>
      </c>
      <c r="F241" s="16">
        <v>0</v>
      </c>
      <c r="G241" s="45">
        <v>41548</v>
      </c>
      <c r="H241" s="2" t="s">
        <v>79</v>
      </c>
    </row>
    <row r="242" spans="2:8" x14ac:dyDescent="0.2">
      <c r="B242" s="1" t="s">
        <v>0</v>
      </c>
      <c r="C242" s="1" t="s">
        <v>0</v>
      </c>
      <c r="D242" s="1" t="s">
        <v>0</v>
      </c>
      <c r="E242" s="1" t="s">
        <v>61</v>
      </c>
      <c r="F242" s="16">
        <v>0</v>
      </c>
      <c r="G242" s="45">
        <v>41548</v>
      </c>
      <c r="H242" s="2" t="s">
        <v>79</v>
      </c>
    </row>
    <row r="243" spans="2:8" x14ac:dyDescent="0.2">
      <c r="B243" s="1" t="s">
        <v>0</v>
      </c>
      <c r="C243" s="1" t="s">
        <v>0</v>
      </c>
      <c r="D243" s="1" t="s">
        <v>0</v>
      </c>
      <c r="E243" s="1" t="s">
        <v>4</v>
      </c>
      <c r="F243" s="16">
        <v>700</v>
      </c>
      <c r="G243" s="45">
        <v>41548</v>
      </c>
      <c r="H243" s="2" t="s">
        <v>79</v>
      </c>
    </row>
    <row r="244" spans="2:8" x14ac:dyDescent="0.2">
      <c r="B244" s="1" t="s">
        <v>0</v>
      </c>
      <c r="C244" s="1" t="s">
        <v>0</v>
      </c>
      <c r="D244" s="1" t="s">
        <v>0</v>
      </c>
      <c r="E244" s="1" t="s">
        <v>59</v>
      </c>
      <c r="F244" s="16">
        <v>0</v>
      </c>
      <c r="G244" s="45">
        <v>41548</v>
      </c>
      <c r="H244" s="2" t="s">
        <v>79</v>
      </c>
    </row>
    <row r="245" spans="2:8" x14ac:dyDescent="0.2">
      <c r="B245" s="1" t="s">
        <v>0</v>
      </c>
      <c r="C245" s="1" t="s">
        <v>0</v>
      </c>
      <c r="D245" s="1" t="s">
        <v>0</v>
      </c>
      <c r="E245" s="1" t="s">
        <v>3</v>
      </c>
      <c r="F245" s="16">
        <v>0</v>
      </c>
      <c r="G245" s="45">
        <v>41548</v>
      </c>
      <c r="H245" s="2" t="s">
        <v>79</v>
      </c>
    </row>
    <row r="246" spans="2:8" x14ac:dyDescent="0.2">
      <c r="B246" s="1" t="s">
        <v>0</v>
      </c>
      <c r="C246" s="1" t="s">
        <v>0</v>
      </c>
      <c r="D246" s="1" t="s">
        <v>0</v>
      </c>
      <c r="E246" s="1" t="s">
        <v>1</v>
      </c>
      <c r="F246" s="16">
        <v>7000</v>
      </c>
      <c r="G246" s="45">
        <v>41548</v>
      </c>
      <c r="H246" s="2" t="s">
        <v>79</v>
      </c>
    </row>
    <row r="247" spans="2:8" x14ac:dyDescent="0.2">
      <c r="B247" s="1" t="s">
        <v>81</v>
      </c>
      <c r="C247" s="1" t="s">
        <v>72</v>
      </c>
      <c r="D247" s="1" t="s">
        <v>54</v>
      </c>
      <c r="E247" s="1" t="s">
        <v>68</v>
      </c>
      <c r="F247" s="41">
        <v>30</v>
      </c>
      <c r="G247" s="45">
        <v>41579</v>
      </c>
      <c r="H247" s="2" t="s">
        <v>79</v>
      </c>
    </row>
    <row r="248" spans="2:8" x14ac:dyDescent="0.2">
      <c r="B248" s="1" t="s">
        <v>81</v>
      </c>
      <c r="C248" s="1" t="s">
        <v>72</v>
      </c>
      <c r="D248" s="1" t="s">
        <v>54</v>
      </c>
      <c r="E248" s="1" t="s">
        <v>77</v>
      </c>
      <c r="F248" s="16">
        <v>116</v>
      </c>
      <c r="G248" s="45">
        <v>41579</v>
      </c>
      <c r="H248" s="2" t="s">
        <v>79</v>
      </c>
    </row>
    <row r="249" spans="2:8" x14ac:dyDescent="0.2">
      <c r="B249" s="1" t="s">
        <v>81</v>
      </c>
      <c r="C249" s="1" t="s">
        <v>72</v>
      </c>
      <c r="D249" s="1" t="s">
        <v>54</v>
      </c>
      <c r="E249" s="1" t="s">
        <v>124</v>
      </c>
      <c r="F249" s="16">
        <v>0</v>
      </c>
      <c r="G249" s="45">
        <v>41579</v>
      </c>
      <c r="H249" s="2" t="s">
        <v>79</v>
      </c>
    </row>
    <row r="250" spans="2:8" x14ac:dyDescent="0.2">
      <c r="B250" s="1" t="s">
        <v>81</v>
      </c>
      <c r="C250" s="1" t="s">
        <v>72</v>
      </c>
      <c r="D250" s="2" t="s">
        <v>54</v>
      </c>
      <c r="E250" s="2" t="s">
        <v>69</v>
      </c>
      <c r="F250" s="16">
        <v>104</v>
      </c>
      <c r="G250" s="45">
        <v>41579</v>
      </c>
      <c r="H250" s="2" t="s">
        <v>79</v>
      </c>
    </row>
    <row r="251" spans="2:8" x14ac:dyDescent="0.2">
      <c r="B251" s="1" t="s">
        <v>81</v>
      </c>
      <c r="C251" s="1" t="s">
        <v>72</v>
      </c>
      <c r="D251" s="2" t="s">
        <v>54</v>
      </c>
      <c r="E251" s="2" t="s">
        <v>25</v>
      </c>
      <c r="F251" s="16">
        <v>1500</v>
      </c>
      <c r="G251" s="45">
        <v>41579</v>
      </c>
      <c r="H251" s="2" t="s">
        <v>79</v>
      </c>
    </row>
    <row r="252" spans="2:8" x14ac:dyDescent="0.2">
      <c r="B252" s="1" t="s">
        <v>81</v>
      </c>
      <c r="C252" s="1" t="s">
        <v>72</v>
      </c>
      <c r="D252" s="2" t="s">
        <v>59</v>
      </c>
      <c r="E252" s="2" t="s">
        <v>26</v>
      </c>
      <c r="F252" s="16">
        <v>0</v>
      </c>
      <c r="G252" s="45">
        <v>41579</v>
      </c>
      <c r="H252" s="2" t="s">
        <v>79</v>
      </c>
    </row>
    <row r="253" spans="2:8" x14ac:dyDescent="0.2">
      <c r="B253" s="1" t="s">
        <v>81</v>
      </c>
      <c r="C253" s="1" t="s">
        <v>72</v>
      </c>
      <c r="D253" s="2" t="s">
        <v>30</v>
      </c>
      <c r="E253" s="2" t="s">
        <v>57</v>
      </c>
      <c r="F253" s="16">
        <v>276</v>
      </c>
      <c r="G253" s="45">
        <v>41579</v>
      </c>
      <c r="H253" s="2" t="s">
        <v>79</v>
      </c>
    </row>
    <row r="254" spans="2:8" x14ac:dyDescent="0.2">
      <c r="B254" s="1" t="s">
        <v>81</v>
      </c>
      <c r="C254" s="1" t="s">
        <v>72</v>
      </c>
      <c r="D254" s="2" t="s">
        <v>30</v>
      </c>
      <c r="E254" s="2" t="s">
        <v>56</v>
      </c>
      <c r="F254" s="16">
        <v>350</v>
      </c>
      <c r="G254" s="45">
        <v>41579</v>
      </c>
      <c r="H254" s="2" t="s">
        <v>79</v>
      </c>
    </row>
    <row r="255" spans="2:8" x14ac:dyDescent="0.2">
      <c r="B255" s="1" t="s">
        <v>81</v>
      </c>
      <c r="C255" s="1" t="s">
        <v>72</v>
      </c>
      <c r="D255" s="2" t="s">
        <v>30</v>
      </c>
      <c r="E255" s="2" t="s">
        <v>55</v>
      </c>
      <c r="F255" s="16">
        <v>301</v>
      </c>
      <c r="G255" s="45">
        <v>41579</v>
      </c>
      <c r="H255" s="2" t="s">
        <v>79</v>
      </c>
    </row>
    <row r="256" spans="2:8" x14ac:dyDescent="0.2">
      <c r="B256" s="1" t="s">
        <v>81</v>
      </c>
      <c r="C256" s="1" t="s">
        <v>75</v>
      </c>
      <c r="D256" s="2" t="s">
        <v>45</v>
      </c>
      <c r="E256" s="2" t="s">
        <v>15</v>
      </c>
      <c r="F256" s="16">
        <v>0</v>
      </c>
      <c r="G256" s="45">
        <v>41579</v>
      </c>
      <c r="H256" s="2" t="s">
        <v>79</v>
      </c>
    </row>
    <row r="257" spans="2:8" x14ac:dyDescent="0.2">
      <c r="B257" s="1" t="s">
        <v>81</v>
      </c>
      <c r="C257" s="1" t="s">
        <v>75</v>
      </c>
      <c r="D257" s="2" t="s">
        <v>45</v>
      </c>
      <c r="E257" s="2" t="s">
        <v>46</v>
      </c>
      <c r="F257" s="16">
        <v>0</v>
      </c>
      <c r="G257" s="45">
        <v>41579</v>
      </c>
      <c r="H257" s="2" t="s">
        <v>79</v>
      </c>
    </row>
    <row r="258" spans="2:8" x14ac:dyDescent="0.2">
      <c r="B258" s="1" t="s">
        <v>81</v>
      </c>
      <c r="C258" s="1" t="s">
        <v>75</v>
      </c>
      <c r="D258" s="2" t="s">
        <v>45</v>
      </c>
      <c r="E258" s="2" t="s">
        <v>16</v>
      </c>
      <c r="F258" s="16">
        <v>0</v>
      </c>
      <c r="G258" s="45">
        <v>41579</v>
      </c>
      <c r="H258" s="2" t="s">
        <v>79</v>
      </c>
    </row>
    <row r="259" spans="2:8" x14ac:dyDescent="0.2">
      <c r="B259" s="1" t="s">
        <v>81</v>
      </c>
      <c r="C259" s="1" t="s">
        <v>75</v>
      </c>
      <c r="D259" s="2" t="s">
        <v>36</v>
      </c>
      <c r="E259" s="2" t="s">
        <v>2</v>
      </c>
      <c r="F259" s="16">
        <v>1000</v>
      </c>
      <c r="G259" s="45">
        <v>41579</v>
      </c>
      <c r="H259" s="2" t="s">
        <v>79</v>
      </c>
    </row>
    <row r="260" spans="2:8" x14ac:dyDescent="0.2">
      <c r="B260" s="1" t="s">
        <v>81</v>
      </c>
      <c r="C260" s="1" t="s">
        <v>75</v>
      </c>
      <c r="D260" s="2" t="s">
        <v>36</v>
      </c>
      <c r="E260" s="2" t="s">
        <v>10</v>
      </c>
      <c r="F260" s="16">
        <v>200</v>
      </c>
      <c r="G260" s="45">
        <v>41579</v>
      </c>
      <c r="H260" s="2" t="s">
        <v>79</v>
      </c>
    </row>
    <row r="261" spans="2:8" x14ac:dyDescent="0.2">
      <c r="B261" s="1" t="s">
        <v>81</v>
      </c>
      <c r="C261" s="1" t="s">
        <v>75</v>
      </c>
      <c r="D261" s="2" t="s">
        <v>36</v>
      </c>
      <c r="E261" s="2" t="s">
        <v>11</v>
      </c>
      <c r="F261" s="16">
        <v>100</v>
      </c>
      <c r="G261" s="45">
        <v>41579</v>
      </c>
      <c r="H261" s="2" t="s">
        <v>79</v>
      </c>
    </row>
    <row r="262" spans="2:8" x14ac:dyDescent="0.2">
      <c r="B262" s="1" t="s">
        <v>81</v>
      </c>
      <c r="C262" s="1" t="s">
        <v>75</v>
      </c>
      <c r="D262" s="2" t="s">
        <v>44</v>
      </c>
      <c r="E262" s="2" t="s">
        <v>13</v>
      </c>
      <c r="F262" s="16">
        <v>0</v>
      </c>
      <c r="G262" s="45">
        <v>41579</v>
      </c>
      <c r="H262" s="2" t="s">
        <v>79</v>
      </c>
    </row>
    <row r="263" spans="2:8" x14ac:dyDescent="0.2">
      <c r="B263" s="1" t="s">
        <v>81</v>
      </c>
      <c r="C263" s="1" t="s">
        <v>75</v>
      </c>
      <c r="D263" s="2" t="s">
        <v>44</v>
      </c>
      <c r="E263" s="2" t="s">
        <v>14</v>
      </c>
      <c r="F263" s="16">
        <v>0</v>
      </c>
      <c r="G263" s="45">
        <v>41579</v>
      </c>
      <c r="H263" s="2" t="s">
        <v>79</v>
      </c>
    </row>
    <row r="264" spans="2:8" x14ac:dyDescent="0.2">
      <c r="B264" s="1" t="s">
        <v>81</v>
      </c>
      <c r="C264" s="1" t="s">
        <v>75</v>
      </c>
      <c r="D264" s="2" t="s">
        <v>59</v>
      </c>
      <c r="E264" s="2" t="s">
        <v>65</v>
      </c>
      <c r="F264" s="16">
        <v>0</v>
      </c>
      <c r="G264" s="45">
        <v>41579</v>
      </c>
      <c r="H264" s="2" t="s">
        <v>79</v>
      </c>
    </row>
    <row r="265" spans="2:8" x14ac:dyDescent="0.2">
      <c r="B265" s="1" t="s">
        <v>81</v>
      </c>
      <c r="C265" s="1" t="s">
        <v>75</v>
      </c>
      <c r="D265" s="2" t="s">
        <v>43</v>
      </c>
      <c r="E265" s="2" t="s">
        <v>64</v>
      </c>
      <c r="F265" s="16">
        <v>55</v>
      </c>
      <c r="G265" s="45">
        <v>41579</v>
      </c>
      <c r="H265" s="2" t="s">
        <v>79</v>
      </c>
    </row>
    <row r="266" spans="2:8" x14ac:dyDescent="0.2">
      <c r="B266" s="1" t="s">
        <v>81</v>
      </c>
      <c r="C266" s="1" t="s">
        <v>75</v>
      </c>
      <c r="D266" s="2" t="s">
        <v>43</v>
      </c>
      <c r="E266" s="2" t="s">
        <v>63</v>
      </c>
      <c r="F266" s="16">
        <v>0</v>
      </c>
      <c r="G266" s="45">
        <v>41579</v>
      </c>
      <c r="H266" s="2" t="s">
        <v>79</v>
      </c>
    </row>
    <row r="267" spans="2:8" x14ac:dyDescent="0.2">
      <c r="B267" s="1" t="s">
        <v>81</v>
      </c>
      <c r="C267" s="1" t="s">
        <v>75</v>
      </c>
      <c r="D267" s="2" t="s">
        <v>20</v>
      </c>
      <c r="E267" s="2" t="s">
        <v>31</v>
      </c>
      <c r="F267" s="16">
        <v>0</v>
      </c>
      <c r="G267" s="45">
        <v>41579</v>
      </c>
      <c r="H267" s="2" t="s">
        <v>79</v>
      </c>
    </row>
    <row r="268" spans="2:8" x14ac:dyDescent="0.2">
      <c r="B268" s="1" t="s">
        <v>81</v>
      </c>
      <c r="C268" s="1" t="s">
        <v>75</v>
      </c>
      <c r="D268" s="2" t="s">
        <v>20</v>
      </c>
      <c r="E268" s="2" t="s">
        <v>12</v>
      </c>
      <c r="F268" s="16">
        <v>0</v>
      </c>
      <c r="G268" s="45">
        <v>41579</v>
      </c>
      <c r="H268" s="2" t="s">
        <v>79</v>
      </c>
    </row>
    <row r="269" spans="2:8" x14ac:dyDescent="0.2">
      <c r="B269" s="1" t="s">
        <v>81</v>
      </c>
      <c r="C269" s="1" t="s">
        <v>75</v>
      </c>
      <c r="D269" s="2" t="s">
        <v>20</v>
      </c>
      <c r="E269" s="2" t="s">
        <v>48</v>
      </c>
      <c r="F269" s="16">
        <v>120</v>
      </c>
      <c r="G269" s="45">
        <v>41579</v>
      </c>
      <c r="H269" s="2" t="s">
        <v>79</v>
      </c>
    </row>
    <row r="270" spans="2:8" x14ac:dyDescent="0.2">
      <c r="B270" s="1" t="s">
        <v>81</v>
      </c>
      <c r="C270" s="1" t="s">
        <v>76</v>
      </c>
      <c r="D270" s="2" t="s">
        <v>40</v>
      </c>
      <c r="E270" s="2" t="s">
        <v>41</v>
      </c>
      <c r="F270" s="16">
        <v>57</v>
      </c>
      <c r="G270" s="45">
        <v>41579</v>
      </c>
      <c r="H270" s="2" t="s">
        <v>79</v>
      </c>
    </row>
    <row r="271" spans="2:8" x14ac:dyDescent="0.2">
      <c r="B271" s="1" t="s">
        <v>81</v>
      </c>
      <c r="C271" s="1" t="s">
        <v>76</v>
      </c>
      <c r="D271" s="2" t="s">
        <v>40</v>
      </c>
      <c r="E271" s="2" t="s">
        <v>42</v>
      </c>
      <c r="F271" s="16">
        <v>90</v>
      </c>
      <c r="G271" s="45">
        <v>41579</v>
      </c>
      <c r="H271" s="2" t="s">
        <v>79</v>
      </c>
    </row>
    <row r="272" spans="2:8" x14ac:dyDescent="0.2">
      <c r="B272" s="1" t="s">
        <v>81</v>
      </c>
      <c r="C272" s="1" t="s">
        <v>76</v>
      </c>
      <c r="D272" s="2" t="s">
        <v>40</v>
      </c>
      <c r="E272" s="2" t="s">
        <v>29</v>
      </c>
      <c r="F272" s="16">
        <v>461</v>
      </c>
      <c r="G272" s="45">
        <v>41579</v>
      </c>
      <c r="H272" s="2" t="s">
        <v>79</v>
      </c>
    </row>
    <row r="273" spans="2:8" x14ac:dyDescent="0.2">
      <c r="B273" s="1" t="s">
        <v>81</v>
      </c>
      <c r="C273" s="1" t="s">
        <v>76</v>
      </c>
      <c r="D273" s="2" t="s">
        <v>66</v>
      </c>
      <c r="E273" s="2" t="s">
        <v>18</v>
      </c>
      <c r="F273" s="16">
        <v>80</v>
      </c>
      <c r="G273" s="45">
        <v>41579</v>
      </c>
      <c r="H273" s="2" t="s">
        <v>79</v>
      </c>
    </row>
    <row r="274" spans="2:8" x14ac:dyDescent="0.2">
      <c r="B274" s="1" t="s">
        <v>81</v>
      </c>
      <c r="C274" s="1" t="s">
        <v>76</v>
      </c>
      <c r="D274" s="2" t="s">
        <v>66</v>
      </c>
      <c r="E274" s="2" t="s">
        <v>67</v>
      </c>
      <c r="F274" s="16">
        <v>0</v>
      </c>
      <c r="G274" s="45">
        <v>41579</v>
      </c>
      <c r="H274" s="2" t="s">
        <v>79</v>
      </c>
    </row>
    <row r="275" spans="2:8" x14ac:dyDescent="0.2">
      <c r="B275" s="1" t="s">
        <v>81</v>
      </c>
      <c r="C275" s="1" t="s">
        <v>76</v>
      </c>
      <c r="D275" s="2" t="s">
        <v>66</v>
      </c>
      <c r="E275" s="2" t="s">
        <v>17</v>
      </c>
      <c r="F275" s="16">
        <v>15</v>
      </c>
      <c r="G275" s="45">
        <v>41579</v>
      </c>
      <c r="H275" s="2" t="s">
        <v>79</v>
      </c>
    </row>
    <row r="276" spans="2:8" x14ac:dyDescent="0.2">
      <c r="B276" s="1" t="s">
        <v>81</v>
      </c>
      <c r="C276" s="1" t="s">
        <v>76</v>
      </c>
      <c r="D276" s="2" t="s">
        <v>66</v>
      </c>
      <c r="E276" s="2" t="s">
        <v>50</v>
      </c>
      <c r="F276" s="16">
        <v>0</v>
      </c>
      <c r="G276" s="45">
        <v>41579</v>
      </c>
      <c r="H276" s="2" t="s">
        <v>79</v>
      </c>
    </row>
    <row r="277" spans="2:8" x14ac:dyDescent="0.2">
      <c r="B277" s="1" t="s">
        <v>81</v>
      </c>
      <c r="C277" s="1" t="s">
        <v>76</v>
      </c>
      <c r="D277" s="2" t="s">
        <v>66</v>
      </c>
      <c r="E277" s="2" t="s">
        <v>49</v>
      </c>
      <c r="F277" s="16">
        <v>0</v>
      </c>
      <c r="G277" s="45">
        <v>41579</v>
      </c>
      <c r="H277" s="2" t="s">
        <v>79</v>
      </c>
    </row>
    <row r="278" spans="2:8" x14ac:dyDescent="0.2">
      <c r="B278" s="1" t="s">
        <v>81</v>
      </c>
      <c r="C278" s="1" t="s">
        <v>76</v>
      </c>
      <c r="D278" s="2" t="s">
        <v>36</v>
      </c>
      <c r="E278" s="2" t="s">
        <v>7</v>
      </c>
      <c r="F278" s="16">
        <v>50</v>
      </c>
      <c r="G278" s="45">
        <v>41579</v>
      </c>
      <c r="H278" s="2" t="s">
        <v>79</v>
      </c>
    </row>
    <row r="279" spans="2:8" x14ac:dyDescent="0.2">
      <c r="B279" s="1" t="s">
        <v>81</v>
      </c>
      <c r="C279" s="1" t="s">
        <v>76</v>
      </c>
      <c r="D279" s="2" t="s">
        <v>36</v>
      </c>
      <c r="E279" s="2" t="s">
        <v>9</v>
      </c>
      <c r="F279" s="16">
        <v>0</v>
      </c>
      <c r="G279" s="45">
        <v>41579</v>
      </c>
      <c r="H279" s="2" t="s">
        <v>79</v>
      </c>
    </row>
    <row r="280" spans="2:8" x14ac:dyDescent="0.2">
      <c r="B280" s="1" t="s">
        <v>81</v>
      </c>
      <c r="C280" s="1" t="s">
        <v>76</v>
      </c>
      <c r="D280" s="2" t="s">
        <v>36</v>
      </c>
      <c r="E280" s="2" t="s">
        <v>47</v>
      </c>
      <c r="F280" s="16">
        <v>123</v>
      </c>
      <c r="G280" s="45">
        <v>41579</v>
      </c>
      <c r="H280" s="2" t="s">
        <v>79</v>
      </c>
    </row>
    <row r="281" spans="2:8" x14ac:dyDescent="0.2">
      <c r="B281" s="1" t="s">
        <v>81</v>
      </c>
      <c r="C281" s="1" t="s">
        <v>76</v>
      </c>
      <c r="D281" s="2" t="s">
        <v>36</v>
      </c>
      <c r="E281" s="2" t="s">
        <v>6</v>
      </c>
      <c r="F281" s="16">
        <v>104</v>
      </c>
      <c r="G281" s="45">
        <v>41579</v>
      </c>
      <c r="H281" s="2" t="s">
        <v>79</v>
      </c>
    </row>
    <row r="282" spans="2:8" x14ac:dyDescent="0.2">
      <c r="B282" s="1" t="s">
        <v>81</v>
      </c>
      <c r="C282" s="1" t="s">
        <v>76</v>
      </c>
      <c r="D282" s="2" t="s">
        <v>36</v>
      </c>
      <c r="E282" s="2" t="s">
        <v>8</v>
      </c>
      <c r="F282" s="16">
        <v>35</v>
      </c>
      <c r="G282" s="45">
        <v>41579</v>
      </c>
      <c r="H282" s="2" t="s">
        <v>79</v>
      </c>
    </row>
    <row r="283" spans="2:8" x14ac:dyDescent="0.2">
      <c r="B283" s="1" t="s">
        <v>81</v>
      </c>
      <c r="C283" s="1" t="s">
        <v>76</v>
      </c>
      <c r="D283" s="2" t="s">
        <v>36</v>
      </c>
      <c r="E283" s="2" t="s">
        <v>19</v>
      </c>
      <c r="F283" s="16">
        <v>247</v>
      </c>
      <c r="G283" s="45">
        <v>41579</v>
      </c>
      <c r="H283" s="2" t="s">
        <v>79</v>
      </c>
    </row>
    <row r="284" spans="2:8" x14ac:dyDescent="0.2">
      <c r="B284" s="1" t="s">
        <v>81</v>
      </c>
      <c r="C284" s="1" t="s">
        <v>76</v>
      </c>
      <c r="D284" s="2" t="s">
        <v>43</v>
      </c>
      <c r="E284" s="2" t="s">
        <v>32</v>
      </c>
      <c r="F284" s="16">
        <v>0</v>
      </c>
      <c r="G284" s="45">
        <v>41579</v>
      </c>
      <c r="H284" s="2" t="s">
        <v>79</v>
      </c>
    </row>
    <row r="285" spans="2:8" x14ac:dyDescent="0.2">
      <c r="B285" s="1" t="s">
        <v>81</v>
      </c>
      <c r="C285" s="1" t="s">
        <v>76</v>
      </c>
      <c r="D285" s="2" t="s">
        <v>20</v>
      </c>
      <c r="E285" s="2" t="s">
        <v>39</v>
      </c>
      <c r="F285" s="16">
        <v>404</v>
      </c>
      <c r="G285" s="45">
        <v>41579</v>
      </c>
      <c r="H285" s="2" t="s">
        <v>79</v>
      </c>
    </row>
    <row r="286" spans="2:8" x14ac:dyDescent="0.2">
      <c r="B286" s="1" t="s">
        <v>81</v>
      </c>
      <c r="C286" s="1" t="s">
        <v>76</v>
      </c>
      <c r="D286" s="2" t="s">
        <v>20</v>
      </c>
      <c r="E286" s="2" t="s">
        <v>31</v>
      </c>
      <c r="F286" s="16">
        <v>58</v>
      </c>
      <c r="G286" s="45">
        <v>41579</v>
      </c>
      <c r="H286" s="2" t="s">
        <v>79</v>
      </c>
    </row>
    <row r="287" spans="2:8" x14ac:dyDescent="0.2">
      <c r="B287" s="1" t="s">
        <v>81</v>
      </c>
      <c r="C287" s="1" t="s">
        <v>76</v>
      </c>
      <c r="D287" s="2" t="s">
        <v>20</v>
      </c>
      <c r="E287" s="2" t="s">
        <v>37</v>
      </c>
      <c r="F287" s="16">
        <v>66.649999999999991</v>
      </c>
      <c r="G287" s="45">
        <v>41579</v>
      </c>
      <c r="H287" s="2" t="s">
        <v>79</v>
      </c>
    </row>
    <row r="288" spans="2:8" x14ac:dyDescent="0.2">
      <c r="B288" s="1" t="s">
        <v>81</v>
      </c>
      <c r="C288" s="1" t="s">
        <v>76</v>
      </c>
      <c r="D288" s="2" t="s">
        <v>20</v>
      </c>
      <c r="E288" s="2" t="s">
        <v>38</v>
      </c>
      <c r="F288" s="16">
        <v>0</v>
      </c>
      <c r="G288" s="45">
        <v>41579</v>
      </c>
      <c r="H288" s="2" t="s">
        <v>79</v>
      </c>
    </row>
    <row r="289" spans="2:8" x14ac:dyDescent="0.2">
      <c r="B289" s="1" t="s">
        <v>81</v>
      </c>
      <c r="C289" s="1" t="s">
        <v>24</v>
      </c>
      <c r="D289" s="2" t="s">
        <v>45</v>
      </c>
      <c r="E289" s="2" t="s">
        <v>70</v>
      </c>
      <c r="F289" s="16">
        <v>0</v>
      </c>
      <c r="G289" s="45">
        <v>41579</v>
      </c>
      <c r="H289" s="2" t="s">
        <v>79</v>
      </c>
    </row>
    <row r="290" spans="2:8" x14ac:dyDescent="0.2">
      <c r="B290" s="1" t="s">
        <v>81</v>
      </c>
      <c r="C290" s="1" t="s">
        <v>24</v>
      </c>
      <c r="D290" s="2" t="s">
        <v>45</v>
      </c>
      <c r="E290" s="2" t="s">
        <v>35</v>
      </c>
      <c r="F290" s="16">
        <v>0</v>
      </c>
      <c r="G290" s="45">
        <v>41579</v>
      </c>
      <c r="H290" s="2" t="s">
        <v>79</v>
      </c>
    </row>
    <row r="291" spans="2:8" x14ac:dyDescent="0.2">
      <c r="B291" s="1" t="s">
        <v>81</v>
      </c>
      <c r="C291" s="1" t="s">
        <v>24</v>
      </c>
      <c r="D291" s="46" t="s">
        <v>104</v>
      </c>
      <c r="E291" s="2" t="s">
        <v>52</v>
      </c>
      <c r="F291" s="16">
        <v>0</v>
      </c>
      <c r="G291" s="45">
        <v>41579</v>
      </c>
      <c r="H291" s="2" t="s">
        <v>79</v>
      </c>
    </row>
    <row r="292" spans="2:8" x14ac:dyDescent="0.2">
      <c r="B292" s="1" t="s">
        <v>81</v>
      </c>
      <c r="C292" s="1" t="s">
        <v>24</v>
      </c>
      <c r="D292" s="46" t="s">
        <v>104</v>
      </c>
      <c r="E292" s="2" t="s">
        <v>53</v>
      </c>
      <c r="F292" s="16">
        <v>0</v>
      </c>
      <c r="G292" s="45">
        <v>41579</v>
      </c>
      <c r="H292" s="2" t="s">
        <v>79</v>
      </c>
    </row>
    <row r="293" spans="2:8" x14ac:dyDescent="0.2">
      <c r="B293" s="1" t="s">
        <v>81</v>
      </c>
      <c r="C293" s="1" t="s">
        <v>24</v>
      </c>
      <c r="D293" s="2" t="s">
        <v>43</v>
      </c>
      <c r="E293" s="2" t="s">
        <v>28</v>
      </c>
      <c r="F293" s="16">
        <v>100</v>
      </c>
      <c r="G293" s="45">
        <v>41579</v>
      </c>
      <c r="H293" s="2" t="s">
        <v>79</v>
      </c>
    </row>
    <row r="294" spans="2:8" x14ac:dyDescent="0.2">
      <c r="B294" s="1" t="s">
        <v>81</v>
      </c>
      <c r="C294" s="1" t="s">
        <v>24</v>
      </c>
      <c r="D294" s="2" t="s">
        <v>43</v>
      </c>
      <c r="E294" s="2" t="s">
        <v>51</v>
      </c>
      <c r="F294" s="16">
        <v>0</v>
      </c>
      <c r="G294" s="45">
        <v>41579</v>
      </c>
      <c r="H294" s="2" t="s">
        <v>79</v>
      </c>
    </row>
    <row r="295" spans="2:8" x14ac:dyDescent="0.2">
      <c r="B295" s="1" t="s">
        <v>81</v>
      </c>
      <c r="C295" s="1" t="s">
        <v>24</v>
      </c>
      <c r="D295" s="2" t="s">
        <v>43</v>
      </c>
      <c r="E295" s="2" t="s">
        <v>27</v>
      </c>
      <c r="F295" s="16">
        <v>0</v>
      </c>
      <c r="G295" s="45">
        <v>41579</v>
      </c>
      <c r="H295" s="2" t="s">
        <v>79</v>
      </c>
    </row>
    <row r="296" spans="2:8" x14ac:dyDescent="0.2">
      <c r="B296" s="1" t="s">
        <v>21</v>
      </c>
      <c r="C296" s="1" t="s">
        <v>21</v>
      </c>
      <c r="D296" s="2" t="s">
        <v>21</v>
      </c>
      <c r="E296" s="2" t="s">
        <v>22</v>
      </c>
      <c r="F296" s="16">
        <v>1197.8087333333331</v>
      </c>
      <c r="G296" s="45">
        <v>41579</v>
      </c>
      <c r="H296" s="2" t="s">
        <v>79</v>
      </c>
    </row>
    <row r="297" spans="2:8" x14ac:dyDescent="0.2">
      <c r="B297" s="1" t="s">
        <v>21</v>
      </c>
      <c r="C297" s="1" t="s">
        <v>21</v>
      </c>
      <c r="D297" s="2" t="s">
        <v>21</v>
      </c>
      <c r="E297" s="46" t="s">
        <v>126</v>
      </c>
      <c r="F297" s="16">
        <v>1497.2609166666664</v>
      </c>
      <c r="G297" s="45">
        <v>41579</v>
      </c>
      <c r="H297" s="2" t="s">
        <v>79</v>
      </c>
    </row>
    <row r="298" spans="2:8" x14ac:dyDescent="0.2">
      <c r="B298" s="1" t="s">
        <v>21</v>
      </c>
      <c r="C298" s="1" t="s">
        <v>21</v>
      </c>
      <c r="D298" s="2" t="s">
        <v>21</v>
      </c>
      <c r="E298" s="2" t="s">
        <v>34</v>
      </c>
      <c r="F298" s="16">
        <v>299.45218333333327</v>
      </c>
      <c r="G298" s="45">
        <v>41579</v>
      </c>
      <c r="H298" s="2" t="s">
        <v>79</v>
      </c>
    </row>
    <row r="299" spans="2:8" x14ac:dyDescent="0.2">
      <c r="B299" s="1" t="s">
        <v>21</v>
      </c>
      <c r="C299" s="1" t="s">
        <v>21</v>
      </c>
      <c r="D299" s="2" t="s">
        <v>21</v>
      </c>
      <c r="E299" s="2" t="s">
        <v>62</v>
      </c>
      <c r="F299" s="16">
        <v>0</v>
      </c>
      <c r="G299" s="45">
        <v>41579</v>
      </c>
      <c r="H299" s="2" t="s">
        <v>79</v>
      </c>
    </row>
    <row r="300" spans="2:8" x14ac:dyDescent="0.2">
      <c r="B300" s="1" t="s">
        <v>21</v>
      </c>
      <c r="C300" s="1" t="s">
        <v>21</v>
      </c>
      <c r="D300" s="2" t="s">
        <v>21</v>
      </c>
      <c r="E300" s="2" t="s">
        <v>23</v>
      </c>
      <c r="F300" s="16">
        <v>0</v>
      </c>
      <c r="G300" s="45">
        <v>41579</v>
      </c>
      <c r="H300" s="2" t="s">
        <v>79</v>
      </c>
    </row>
    <row r="301" spans="2:8" x14ac:dyDescent="0.2">
      <c r="B301" s="1" t="s">
        <v>0</v>
      </c>
      <c r="C301" s="1" t="s">
        <v>0</v>
      </c>
      <c r="D301" s="2" t="s">
        <v>0</v>
      </c>
      <c r="E301" s="2" t="s">
        <v>60</v>
      </c>
      <c r="F301" s="16">
        <v>0</v>
      </c>
      <c r="G301" s="45">
        <v>41579</v>
      </c>
      <c r="H301" s="2" t="s">
        <v>79</v>
      </c>
    </row>
    <row r="302" spans="2:8" x14ac:dyDescent="0.2">
      <c r="B302" s="1" t="s">
        <v>0</v>
      </c>
      <c r="C302" s="1" t="s">
        <v>0</v>
      </c>
      <c r="D302" s="1" t="s">
        <v>0</v>
      </c>
      <c r="E302" s="1" t="s">
        <v>2</v>
      </c>
      <c r="F302" s="16">
        <v>0</v>
      </c>
      <c r="G302" s="45">
        <v>41579</v>
      </c>
      <c r="H302" s="2" t="s">
        <v>79</v>
      </c>
    </row>
    <row r="303" spans="2:8" x14ac:dyDescent="0.2">
      <c r="B303" s="1" t="s">
        <v>0</v>
      </c>
      <c r="C303" s="1" t="s">
        <v>0</v>
      </c>
      <c r="D303" s="1" t="s">
        <v>0</v>
      </c>
      <c r="E303" s="1" t="s">
        <v>61</v>
      </c>
      <c r="F303" s="16">
        <v>2333.333333333333</v>
      </c>
      <c r="G303" s="45">
        <v>41579</v>
      </c>
      <c r="H303" s="2" t="s">
        <v>79</v>
      </c>
    </row>
    <row r="304" spans="2:8" x14ac:dyDescent="0.2">
      <c r="B304" s="1" t="s">
        <v>0</v>
      </c>
      <c r="C304" s="1" t="s">
        <v>0</v>
      </c>
      <c r="D304" s="1" t="s">
        <v>0</v>
      </c>
      <c r="E304" s="1" t="s">
        <v>4</v>
      </c>
      <c r="F304" s="16">
        <v>0</v>
      </c>
      <c r="G304" s="45">
        <v>41579</v>
      </c>
      <c r="H304" s="2" t="s">
        <v>79</v>
      </c>
    </row>
    <row r="305" spans="2:8" x14ac:dyDescent="0.2">
      <c r="B305" s="1" t="s">
        <v>0</v>
      </c>
      <c r="C305" s="1" t="s">
        <v>0</v>
      </c>
      <c r="D305" s="1" t="s">
        <v>0</v>
      </c>
      <c r="E305" s="1" t="s">
        <v>59</v>
      </c>
      <c r="F305" s="16">
        <v>0</v>
      </c>
      <c r="G305" s="45">
        <v>41579</v>
      </c>
      <c r="H305" s="2" t="s">
        <v>79</v>
      </c>
    </row>
    <row r="306" spans="2:8" x14ac:dyDescent="0.2">
      <c r="B306" s="1" t="s">
        <v>0</v>
      </c>
      <c r="C306" s="1" t="s">
        <v>0</v>
      </c>
      <c r="D306" s="1" t="s">
        <v>0</v>
      </c>
      <c r="E306" s="1" t="s">
        <v>3</v>
      </c>
      <c r="F306" s="16">
        <v>0</v>
      </c>
      <c r="G306" s="45">
        <v>41579</v>
      </c>
      <c r="H306" s="2" t="s">
        <v>79</v>
      </c>
    </row>
    <row r="307" spans="2:8" x14ac:dyDescent="0.2">
      <c r="B307" s="1" t="s">
        <v>0</v>
      </c>
      <c r="C307" s="1" t="s">
        <v>0</v>
      </c>
      <c r="D307" s="1" t="s">
        <v>0</v>
      </c>
      <c r="E307" s="1" t="s">
        <v>1</v>
      </c>
      <c r="F307" s="16">
        <v>7000</v>
      </c>
      <c r="G307" s="45">
        <v>41579</v>
      </c>
      <c r="H307" s="2" t="s">
        <v>79</v>
      </c>
    </row>
    <row r="308" spans="2:8" x14ac:dyDescent="0.2">
      <c r="B308" s="1" t="s">
        <v>81</v>
      </c>
      <c r="C308" s="1" t="s">
        <v>72</v>
      </c>
      <c r="D308" s="1" t="s">
        <v>54</v>
      </c>
      <c r="E308" s="1" t="s">
        <v>68</v>
      </c>
      <c r="F308" s="41">
        <v>0</v>
      </c>
      <c r="G308" s="45">
        <v>41609</v>
      </c>
      <c r="H308" s="2" t="s">
        <v>79</v>
      </c>
    </row>
    <row r="309" spans="2:8" x14ac:dyDescent="0.2">
      <c r="B309" s="1" t="s">
        <v>81</v>
      </c>
      <c r="C309" s="1" t="s">
        <v>72</v>
      </c>
      <c r="D309" s="1" t="s">
        <v>54</v>
      </c>
      <c r="E309" s="1" t="s">
        <v>77</v>
      </c>
      <c r="F309" s="16">
        <v>246</v>
      </c>
      <c r="G309" s="45">
        <v>41609</v>
      </c>
      <c r="H309" s="2" t="s">
        <v>79</v>
      </c>
    </row>
    <row r="310" spans="2:8" x14ac:dyDescent="0.2">
      <c r="B310" s="1" t="s">
        <v>81</v>
      </c>
      <c r="C310" s="1" t="s">
        <v>72</v>
      </c>
      <c r="D310" s="1" t="s">
        <v>54</v>
      </c>
      <c r="E310" s="1" t="s">
        <v>124</v>
      </c>
      <c r="F310" s="16">
        <v>0</v>
      </c>
      <c r="G310" s="45">
        <v>41609</v>
      </c>
      <c r="H310" s="2" t="s">
        <v>79</v>
      </c>
    </row>
    <row r="311" spans="2:8" x14ac:dyDescent="0.2">
      <c r="B311" s="1" t="s">
        <v>81</v>
      </c>
      <c r="C311" s="1" t="s">
        <v>72</v>
      </c>
      <c r="D311" s="2" t="s">
        <v>54</v>
      </c>
      <c r="E311" s="2" t="s">
        <v>69</v>
      </c>
      <c r="F311" s="16">
        <v>131</v>
      </c>
      <c r="G311" s="45">
        <v>41609</v>
      </c>
      <c r="H311" s="2" t="s">
        <v>79</v>
      </c>
    </row>
    <row r="312" spans="2:8" x14ac:dyDescent="0.2">
      <c r="B312" s="1" t="s">
        <v>81</v>
      </c>
      <c r="C312" s="1" t="s">
        <v>72</v>
      </c>
      <c r="D312" s="2" t="s">
        <v>54</v>
      </c>
      <c r="E312" s="2" t="s">
        <v>25</v>
      </c>
      <c r="F312" s="16">
        <v>0</v>
      </c>
      <c r="G312" s="45">
        <v>41609</v>
      </c>
      <c r="H312" s="2" t="s">
        <v>79</v>
      </c>
    </row>
    <row r="313" spans="2:8" x14ac:dyDescent="0.2">
      <c r="B313" s="1" t="s">
        <v>81</v>
      </c>
      <c r="C313" s="1" t="s">
        <v>72</v>
      </c>
      <c r="D313" s="2" t="s">
        <v>59</v>
      </c>
      <c r="E313" s="2" t="s">
        <v>26</v>
      </c>
      <c r="F313" s="16">
        <v>300</v>
      </c>
      <c r="G313" s="45">
        <v>41609</v>
      </c>
      <c r="H313" s="2" t="s">
        <v>79</v>
      </c>
    </row>
    <row r="314" spans="2:8" x14ac:dyDescent="0.2">
      <c r="B314" s="1" t="s">
        <v>81</v>
      </c>
      <c r="C314" s="1" t="s">
        <v>72</v>
      </c>
      <c r="D314" s="2" t="s">
        <v>30</v>
      </c>
      <c r="E314" s="2" t="s">
        <v>57</v>
      </c>
      <c r="F314" s="16">
        <v>182</v>
      </c>
      <c r="G314" s="45">
        <v>41609</v>
      </c>
      <c r="H314" s="2" t="s">
        <v>79</v>
      </c>
    </row>
    <row r="315" spans="2:8" x14ac:dyDescent="0.2">
      <c r="B315" s="1" t="s">
        <v>81</v>
      </c>
      <c r="C315" s="1" t="s">
        <v>72</v>
      </c>
      <c r="D315" s="2" t="s">
        <v>30</v>
      </c>
      <c r="E315" s="2" t="s">
        <v>56</v>
      </c>
      <c r="F315" s="16">
        <v>0</v>
      </c>
      <c r="G315" s="45">
        <v>41609</v>
      </c>
      <c r="H315" s="2" t="s">
        <v>79</v>
      </c>
    </row>
    <row r="316" spans="2:8" x14ac:dyDescent="0.2">
      <c r="B316" s="1" t="s">
        <v>81</v>
      </c>
      <c r="C316" s="1" t="s">
        <v>72</v>
      </c>
      <c r="D316" s="2" t="s">
        <v>30</v>
      </c>
      <c r="E316" s="2" t="s">
        <v>55</v>
      </c>
      <c r="F316" s="16">
        <v>419</v>
      </c>
      <c r="G316" s="45">
        <v>41609</v>
      </c>
      <c r="H316" s="2" t="s">
        <v>79</v>
      </c>
    </row>
    <row r="317" spans="2:8" x14ac:dyDescent="0.2">
      <c r="B317" s="1" t="s">
        <v>81</v>
      </c>
      <c r="C317" s="1" t="s">
        <v>75</v>
      </c>
      <c r="D317" s="2" t="s">
        <v>45</v>
      </c>
      <c r="E317" s="2" t="s">
        <v>15</v>
      </c>
      <c r="F317" s="16">
        <v>0</v>
      </c>
      <c r="G317" s="45">
        <v>41609</v>
      </c>
      <c r="H317" s="2" t="s">
        <v>79</v>
      </c>
    </row>
    <row r="318" spans="2:8" x14ac:dyDescent="0.2">
      <c r="B318" s="1" t="s">
        <v>81</v>
      </c>
      <c r="C318" s="1" t="s">
        <v>75</v>
      </c>
      <c r="D318" s="2" t="s">
        <v>45</v>
      </c>
      <c r="E318" s="2" t="s">
        <v>46</v>
      </c>
      <c r="F318" s="16">
        <v>0</v>
      </c>
      <c r="G318" s="45">
        <v>41609</v>
      </c>
      <c r="H318" s="2" t="s">
        <v>79</v>
      </c>
    </row>
    <row r="319" spans="2:8" x14ac:dyDescent="0.2">
      <c r="B319" s="1" t="s">
        <v>81</v>
      </c>
      <c r="C319" s="1" t="s">
        <v>75</v>
      </c>
      <c r="D319" s="2" t="s">
        <v>45</v>
      </c>
      <c r="E319" s="2" t="s">
        <v>16</v>
      </c>
      <c r="F319" s="16">
        <v>0</v>
      </c>
      <c r="G319" s="45">
        <v>41609</v>
      </c>
      <c r="H319" s="2" t="s">
        <v>79</v>
      </c>
    </row>
    <row r="320" spans="2:8" x14ac:dyDescent="0.2">
      <c r="B320" s="1" t="s">
        <v>81</v>
      </c>
      <c r="C320" s="1" t="s">
        <v>75</v>
      </c>
      <c r="D320" s="2" t="s">
        <v>36</v>
      </c>
      <c r="E320" s="2" t="s">
        <v>2</v>
      </c>
      <c r="F320" s="16">
        <v>1000</v>
      </c>
      <c r="G320" s="45">
        <v>41609</v>
      </c>
      <c r="H320" s="2" t="s">
        <v>79</v>
      </c>
    </row>
    <row r="321" spans="2:8" x14ac:dyDescent="0.2">
      <c r="B321" s="1" t="s">
        <v>81</v>
      </c>
      <c r="C321" s="1" t="s">
        <v>75</v>
      </c>
      <c r="D321" s="2" t="s">
        <v>36</v>
      </c>
      <c r="E321" s="2" t="s">
        <v>10</v>
      </c>
      <c r="F321" s="16">
        <v>250</v>
      </c>
      <c r="G321" s="45">
        <v>41609</v>
      </c>
      <c r="H321" s="2" t="s">
        <v>79</v>
      </c>
    </row>
    <row r="322" spans="2:8" x14ac:dyDescent="0.2">
      <c r="B322" s="1" t="s">
        <v>81</v>
      </c>
      <c r="C322" s="1" t="s">
        <v>75</v>
      </c>
      <c r="D322" s="2" t="s">
        <v>36</v>
      </c>
      <c r="E322" s="2" t="s">
        <v>11</v>
      </c>
      <c r="F322" s="16">
        <v>100</v>
      </c>
      <c r="G322" s="45">
        <v>41609</v>
      </c>
      <c r="H322" s="2" t="s">
        <v>79</v>
      </c>
    </row>
    <row r="323" spans="2:8" x14ac:dyDescent="0.2">
      <c r="B323" s="1" t="s">
        <v>81</v>
      </c>
      <c r="C323" s="1" t="s">
        <v>75</v>
      </c>
      <c r="D323" s="2" t="s">
        <v>44</v>
      </c>
      <c r="E323" s="2" t="s">
        <v>13</v>
      </c>
      <c r="F323" s="16">
        <v>0</v>
      </c>
      <c r="G323" s="45">
        <v>41609</v>
      </c>
      <c r="H323" s="2" t="s">
        <v>79</v>
      </c>
    </row>
    <row r="324" spans="2:8" x14ac:dyDescent="0.2">
      <c r="B324" s="1" t="s">
        <v>81</v>
      </c>
      <c r="C324" s="1" t="s">
        <v>75</v>
      </c>
      <c r="D324" s="2" t="s">
        <v>44</v>
      </c>
      <c r="E324" s="2" t="s">
        <v>14</v>
      </c>
      <c r="F324" s="16">
        <v>0</v>
      </c>
      <c r="G324" s="45">
        <v>41609</v>
      </c>
      <c r="H324" s="2" t="s">
        <v>79</v>
      </c>
    </row>
    <row r="325" spans="2:8" x14ac:dyDescent="0.2">
      <c r="B325" s="1" t="s">
        <v>81</v>
      </c>
      <c r="C325" s="1" t="s">
        <v>75</v>
      </c>
      <c r="D325" s="2" t="s">
        <v>59</v>
      </c>
      <c r="E325" s="2" t="s">
        <v>65</v>
      </c>
      <c r="F325" s="16">
        <v>0</v>
      </c>
      <c r="G325" s="45">
        <v>41609</v>
      </c>
      <c r="H325" s="2" t="s">
        <v>79</v>
      </c>
    </row>
    <row r="326" spans="2:8" x14ac:dyDescent="0.2">
      <c r="B326" s="1" t="s">
        <v>81</v>
      </c>
      <c r="C326" s="1" t="s">
        <v>75</v>
      </c>
      <c r="D326" s="2" t="s">
        <v>43</v>
      </c>
      <c r="E326" s="2" t="s">
        <v>64</v>
      </c>
      <c r="F326" s="16">
        <v>55</v>
      </c>
      <c r="G326" s="45">
        <v>41609</v>
      </c>
      <c r="H326" s="2" t="s">
        <v>79</v>
      </c>
    </row>
    <row r="327" spans="2:8" x14ac:dyDescent="0.2">
      <c r="B327" s="1" t="s">
        <v>81</v>
      </c>
      <c r="C327" s="1" t="s">
        <v>75</v>
      </c>
      <c r="D327" s="2" t="s">
        <v>43</v>
      </c>
      <c r="E327" s="2" t="s">
        <v>63</v>
      </c>
      <c r="F327" s="16">
        <v>0</v>
      </c>
      <c r="G327" s="45">
        <v>41609</v>
      </c>
      <c r="H327" s="2" t="s">
        <v>79</v>
      </c>
    </row>
    <row r="328" spans="2:8" x14ac:dyDescent="0.2">
      <c r="B328" s="1" t="s">
        <v>81</v>
      </c>
      <c r="C328" s="1" t="s">
        <v>75</v>
      </c>
      <c r="D328" s="2" t="s">
        <v>20</v>
      </c>
      <c r="E328" s="2" t="s">
        <v>31</v>
      </c>
      <c r="F328" s="16">
        <v>0</v>
      </c>
      <c r="G328" s="45">
        <v>41609</v>
      </c>
      <c r="H328" s="2" t="s">
        <v>79</v>
      </c>
    </row>
    <row r="329" spans="2:8" x14ac:dyDescent="0.2">
      <c r="B329" s="1" t="s">
        <v>81</v>
      </c>
      <c r="C329" s="1" t="s">
        <v>75</v>
      </c>
      <c r="D329" s="2" t="s">
        <v>20</v>
      </c>
      <c r="E329" s="2" t="s">
        <v>12</v>
      </c>
      <c r="F329" s="16">
        <v>0</v>
      </c>
      <c r="G329" s="45">
        <v>41609</v>
      </c>
      <c r="H329" s="2" t="s">
        <v>79</v>
      </c>
    </row>
    <row r="330" spans="2:8" x14ac:dyDescent="0.2">
      <c r="B330" s="1" t="s">
        <v>81</v>
      </c>
      <c r="C330" s="1" t="s">
        <v>75</v>
      </c>
      <c r="D330" s="2" t="s">
        <v>20</v>
      </c>
      <c r="E330" s="2" t="s">
        <v>48</v>
      </c>
      <c r="F330" s="16">
        <v>120</v>
      </c>
      <c r="G330" s="45">
        <v>41609</v>
      </c>
      <c r="H330" s="2" t="s">
        <v>79</v>
      </c>
    </row>
    <row r="331" spans="2:8" x14ac:dyDescent="0.2">
      <c r="B331" s="1" t="s">
        <v>81</v>
      </c>
      <c r="C331" s="1" t="s">
        <v>76</v>
      </c>
      <c r="D331" s="2" t="s">
        <v>40</v>
      </c>
      <c r="E331" s="2" t="s">
        <v>41</v>
      </c>
      <c r="F331" s="16">
        <v>51</v>
      </c>
      <c r="G331" s="45">
        <v>41609</v>
      </c>
      <c r="H331" s="2" t="s">
        <v>79</v>
      </c>
    </row>
    <row r="332" spans="2:8" x14ac:dyDescent="0.2">
      <c r="B332" s="1" t="s">
        <v>81</v>
      </c>
      <c r="C332" s="1" t="s">
        <v>76</v>
      </c>
      <c r="D332" s="2" t="s">
        <v>40</v>
      </c>
      <c r="E332" s="2" t="s">
        <v>42</v>
      </c>
      <c r="F332" s="16">
        <v>52</v>
      </c>
      <c r="G332" s="45">
        <v>41609</v>
      </c>
      <c r="H332" s="2" t="s">
        <v>79</v>
      </c>
    </row>
    <row r="333" spans="2:8" x14ac:dyDescent="0.2">
      <c r="B333" s="1" t="s">
        <v>81</v>
      </c>
      <c r="C333" s="1" t="s">
        <v>76</v>
      </c>
      <c r="D333" s="2" t="s">
        <v>40</v>
      </c>
      <c r="E333" s="2" t="s">
        <v>29</v>
      </c>
      <c r="F333" s="16">
        <v>406</v>
      </c>
      <c r="G333" s="45">
        <v>41609</v>
      </c>
      <c r="H333" s="2" t="s">
        <v>79</v>
      </c>
    </row>
    <row r="334" spans="2:8" x14ac:dyDescent="0.2">
      <c r="B334" s="1" t="s">
        <v>81</v>
      </c>
      <c r="C334" s="1" t="s">
        <v>76</v>
      </c>
      <c r="D334" s="2" t="s">
        <v>66</v>
      </c>
      <c r="E334" s="2" t="s">
        <v>18</v>
      </c>
      <c r="F334" s="16">
        <v>80</v>
      </c>
      <c r="G334" s="45">
        <v>41609</v>
      </c>
      <c r="H334" s="2" t="s">
        <v>79</v>
      </c>
    </row>
    <row r="335" spans="2:8" x14ac:dyDescent="0.2">
      <c r="B335" s="1" t="s">
        <v>81</v>
      </c>
      <c r="C335" s="1" t="s">
        <v>76</v>
      </c>
      <c r="D335" s="2" t="s">
        <v>66</v>
      </c>
      <c r="E335" s="2" t="s">
        <v>67</v>
      </c>
      <c r="F335" s="16">
        <v>0</v>
      </c>
      <c r="G335" s="45">
        <v>41609</v>
      </c>
      <c r="H335" s="2" t="s">
        <v>79</v>
      </c>
    </row>
    <row r="336" spans="2:8" x14ac:dyDescent="0.2">
      <c r="B336" s="1" t="s">
        <v>81</v>
      </c>
      <c r="C336" s="1" t="s">
        <v>76</v>
      </c>
      <c r="D336" s="2" t="s">
        <v>66</v>
      </c>
      <c r="E336" s="2" t="s">
        <v>17</v>
      </c>
      <c r="F336" s="16">
        <v>15</v>
      </c>
      <c r="G336" s="45">
        <v>41609</v>
      </c>
      <c r="H336" s="2" t="s">
        <v>79</v>
      </c>
    </row>
    <row r="337" spans="2:8" x14ac:dyDescent="0.2">
      <c r="B337" s="1" t="s">
        <v>81</v>
      </c>
      <c r="C337" s="1" t="s">
        <v>76</v>
      </c>
      <c r="D337" s="2" t="s">
        <v>66</v>
      </c>
      <c r="E337" s="2" t="s">
        <v>50</v>
      </c>
      <c r="F337" s="16">
        <v>0</v>
      </c>
      <c r="G337" s="45">
        <v>41609</v>
      </c>
      <c r="H337" s="2" t="s">
        <v>79</v>
      </c>
    </row>
    <row r="338" spans="2:8" x14ac:dyDescent="0.2">
      <c r="B338" s="1" t="s">
        <v>81</v>
      </c>
      <c r="C338" s="1" t="s">
        <v>76</v>
      </c>
      <c r="D338" s="2" t="s">
        <v>66</v>
      </c>
      <c r="E338" s="2" t="s">
        <v>49</v>
      </c>
      <c r="F338" s="16">
        <v>0</v>
      </c>
      <c r="G338" s="45">
        <v>41609</v>
      </c>
      <c r="H338" s="2" t="s">
        <v>79</v>
      </c>
    </row>
    <row r="339" spans="2:8" x14ac:dyDescent="0.2">
      <c r="B339" s="1" t="s">
        <v>81</v>
      </c>
      <c r="C339" s="1" t="s">
        <v>76</v>
      </c>
      <c r="D339" s="2" t="s">
        <v>36</v>
      </c>
      <c r="E339" s="2" t="s">
        <v>7</v>
      </c>
      <c r="F339" s="16">
        <v>50</v>
      </c>
      <c r="G339" s="45">
        <v>41609</v>
      </c>
      <c r="H339" s="2" t="s">
        <v>79</v>
      </c>
    </row>
    <row r="340" spans="2:8" x14ac:dyDescent="0.2">
      <c r="B340" s="1" t="s">
        <v>81</v>
      </c>
      <c r="C340" s="1" t="s">
        <v>76</v>
      </c>
      <c r="D340" s="2" t="s">
        <v>36</v>
      </c>
      <c r="E340" s="2" t="s">
        <v>9</v>
      </c>
      <c r="F340" s="16">
        <v>0</v>
      </c>
      <c r="G340" s="45">
        <v>41609</v>
      </c>
      <c r="H340" s="2" t="s">
        <v>79</v>
      </c>
    </row>
    <row r="341" spans="2:8" x14ac:dyDescent="0.2">
      <c r="B341" s="1" t="s">
        <v>81</v>
      </c>
      <c r="C341" s="1" t="s">
        <v>76</v>
      </c>
      <c r="D341" s="2" t="s">
        <v>36</v>
      </c>
      <c r="E341" s="2" t="s">
        <v>47</v>
      </c>
      <c r="F341" s="16">
        <v>130</v>
      </c>
      <c r="G341" s="45">
        <v>41609</v>
      </c>
      <c r="H341" s="2" t="s">
        <v>79</v>
      </c>
    </row>
    <row r="342" spans="2:8" x14ac:dyDescent="0.2">
      <c r="B342" s="1" t="s">
        <v>81</v>
      </c>
      <c r="C342" s="1" t="s">
        <v>76</v>
      </c>
      <c r="D342" s="2" t="s">
        <v>36</v>
      </c>
      <c r="E342" s="2" t="s">
        <v>6</v>
      </c>
      <c r="F342" s="16">
        <v>100</v>
      </c>
      <c r="G342" s="45">
        <v>41609</v>
      </c>
      <c r="H342" s="2" t="s">
        <v>79</v>
      </c>
    </row>
    <row r="343" spans="2:8" x14ac:dyDescent="0.2">
      <c r="B343" s="1" t="s">
        <v>81</v>
      </c>
      <c r="C343" s="1" t="s">
        <v>76</v>
      </c>
      <c r="D343" s="2" t="s">
        <v>36</v>
      </c>
      <c r="E343" s="2" t="s">
        <v>8</v>
      </c>
      <c r="F343" s="16">
        <v>35</v>
      </c>
      <c r="G343" s="45">
        <v>41609</v>
      </c>
      <c r="H343" s="2" t="s">
        <v>79</v>
      </c>
    </row>
    <row r="344" spans="2:8" x14ac:dyDescent="0.2">
      <c r="B344" s="1" t="s">
        <v>81</v>
      </c>
      <c r="C344" s="1" t="s">
        <v>76</v>
      </c>
      <c r="D344" s="2" t="s">
        <v>36</v>
      </c>
      <c r="E344" s="2" t="s">
        <v>19</v>
      </c>
      <c r="F344" s="16">
        <v>213</v>
      </c>
      <c r="G344" s="45">
        <v>41609</v>
      </c>
      <c r="H344" s="2" t="s">
        <v>79</v>
      </c>
    </row>
    <row r="345" spans="2:8" x14ac:dyDescent="0.2">
      <c r="B345" s="1" t="s">
        <v>81</v>
      </c>
      <c r="C345" s="1" t="s">
        <v>76</v>
      </c>
      <c r="D345" s="2" t="s">
        <v>43</v>
      </c>
      <c r="E345" s="2" t="s">
        <v>32</v>
      </c>
      <c r="F345" s="16">
        <v>0</v>
      </c>
      <c r="G345" s="45">
        <v>41609</v>
      </c>
      <c r="H345" s="2" t="s">
        <v>79</v>
      </c>
    </row>
    <row r="346" spans="2:8" x14ac:dyDescent="0.2">
      <c r="B346" s="1" t="s">
        <v>81</v>
      </c>
      <c r="C346" s="1" t="s">
        <v>76</v>
      </c>
      <c r="D346" s="2" t="s">
        <v>20</v>
      </c>
      <c r="E346" s="2" t="s">
        <v>39</v>
      </c>
      <c r="F346" s="16">
        <v>338</v>
      </c>
      <c r="G346" s="45">
        <v>41609</v>
      </c>
      <c r="H346" s="2" t="s">
        <v>79</v>
      </c>
    </row>
    <row r="347" spans="2:8" x14ac:dyDescent="0.2">
      <c r="B347" s="1" t="s">
        <v>81</v>
      </c>
      <c r="C347" s="1" t="s">
        <v>76</v>
      </c>
      <c r="D347" s="2" t="s">
        <v>20</v>
      </c>
      <c r="E347" s="2" t="s">
        <v>31</v>
      </c>
      <c r="F347" s="16">
        <v>95</v>
      </c>
      <c r="G347" s="45">
        <v>41609</v>
      </c>
      <c r="H347" s="2" t="s">
        <v>79</v>
      </c>
    </row>
    <row r="348" spans="2:8" x14ac:dyDescent="0.2">
      <c r="B348" s="1" t="s">
        <v>81</v>
      </c>
      <c r="C348" s="1" t="s">
        <v>76</v>
      </c>
      <c r="D348" s="2" t="s">
        <v>20</v>
      </c>
      <c r="E348" s="2" t="s">
        <v>37</v>
      </c>
      <c r="F348" s="16">
        <v>66.649999999999991</v>
      </c>
      <c r="G348" s="45">
        <v>41609</v>
      </c>
      <c r="H348" s="2" t="s">
        <v>79</v>
      </c>
    </row>
    <row r="349" spans="2:8" x14ac:dyDescent="0.2">
      <c r="B349" s="1" t="s">
        <v>81</v>
      </c>
      <c r="C349" s="1" t="s">
        <v>76</v>
      </c>
      <c r="D349" s="2" t="s">
        <v>20</v>
      </c>
      <c r="E349" s="2" t="s">
        <v>38</v>
      </c>
      <c r="F349" s="16">
        <v>0</v>
      </c>
      <c r="G349" s="45">
        <v>41609</v>
      </c>
      <c r="H349" s="2" t="s">
        <v>79</v>
      </c>
    </row>
    <row r="350" spans="2:8" x14ac:dyDescent="0.2">
      <c r="B350" s="1" t="s">
        <v>81</v>
      </c>
      <c r="C350" s="1" t="s">
        <v>24</v>
      </c>
      <c r="D350" s="2" t="s">
        <v>45</v>
      </c>
      <c r="E350" s="2" t="s">
        <v>70</v>
      </c>
      <c r="F350" s="16">
        <v>0</v>
      </c>
      <c r="G350" s="45">
        <v>41609</v>
      </c>
      <c r="H350" s="2" t="s">
        <v>79</v>
      </c>
    </row>
    <row r="351" spans="2:8" x14ac:dyDescent="0.2">
      <c r="B351" s="1" t="s">
        <v>81</v>
      </c>
      <c r="C351" s="1" t="s">
        <v>24</v>
      </c>
      <c r="D351" s="2" t="s">
        <v>45</v>
      </c>
      <c r="E351" s="2" t="s">
        <v>35</v>
      </c>
      <c r="F351" s="16">
        <v>0</v>
      </c>
      <c r="G351" s="45">
        <v>41609</v>
      </c>
      <c r="H351" s="2" t="s">
        <v>79</v>
      </c>
    </row>
    <row r="352" spans="2:8" x14ac:dyDescent="0.2">
      <c r="B352" s="1" t="s">
        <v>81</v>
      </c>
      <c r="C352" s="1" t="s">
        <v>24</v>
      </c>
      <c r="D352" s="46" t="s">
        <v>104</v>
      </c>
      <c r="E352" s="2" t="s">
        <v>52</v>
      </c>
      <c r="F352" s="16">
        <v>0</v>
      </c>
      <c r="G352" s="45">
        <v>41609</v>
      </c>
      <c r="H352" s="2" t="s">
        <v>79</v>
      </c>
    </row>
    <row r="353" spans="2:8" x14ac:dyDescent="0.2">
      <c r="B353" s="1" t="s">
        <v>81</v>
      </c>
      <c r="C353" s="1" t="s">
        <v>24</v>
      </c>
      <c r="D353" s="46" t="s">
        <v>104</v>
      </c>
      <c r="E353" s="2" t="s">
        <v>53</v>
      </c>
      <c r="F353" s="16">
        <v>200</v>
      </c>
      <c r="G353" s="45">
        <v>41609</v>
      </c>
      <c r="H353" s="2" t="s">
        <v>79</v>
      </c>
    </row>
    <row r="354" spans="2:8" x14ac:dyDescent="0.2">
      <c r="B354" s="1" t="s">
        <v>81</v>
      </c>
      <c r="C354" s="1" t="s">
        <v>24</v>
      </c>
      <c r="D354" s="2" t="s">
        <v>43</v>
      </c>
      <c r="E354" s="2" t="s">
        <v>28</v>
      </c>
      <c r="F354" s="16">
        <v>0</v>
      </c>
      <c r="G354" s="45">
        <v>41609</v>
      </c>
      <c r="H354" s="2" t="s">
        <v>79</v>
      </c>
    </row>
    <row r="355" spans="2:8" x14ac:dyDescent="0.2">
      <c r="B355" s="1" t="s">
        <v>81</v>
      </c>
      <c r="C355" s="1" t="s">
        <v>24</v>
      </c>
      <c r="D355" s="2" t="s">
        <v>43</v>
      </c>
      <c r="E355" s="2" t="s">
        <v>51</v>
      </c>
      <c r="F355" s="16">
        <v>50</v>
      </c>
      <c r="G355" s="45">
        <v>41609</v>
      </c>
      <c r="H355" s="2" t="s">
        <v>79</v>
      </c>
    </row>
    <row r="356" spans="2:8" x14ac:dyDescent="0.2">
      <c r="B356" s="1" t="s">
        <v>81</v>
      </c>
      <c r="C356" s="1" t="s">
        <v>24</v>
      </c>
      <c r="D356" s="2" t="s">
        <v>43</v>
      </c>
      <c r="E356" s="2" t="s">
        <v>27</v>
      </c>
      <c r="F356" s="16">
        <v>0</v>
      </c>
      <c r="G356" s="45">
        <v>41609</v>
      </c>
      <c r="H356" s="2" t="s">
        <v>79</v>
      </c>
    </row>
    <row r="357" spans="2:8" x14ac:dyDescent="0.2">
      <c r="B357" s="1" t="s">
        <v>21</v>
      </c>
      <c r="C357" s="1" t="s">
        <v>21</v>
      </c>
      <c r="D357" s="2" t="s">
        <v>21</v>
      </c>
      <c r="E357" s="2" t="s">
        <v>22</v>
      </c>
      <c r="F357" s="16">
        <v>4073.5260000000003</v>
      </c>
      <c r="G357" s="45">
        <v>41609</v>
      </c>
      <c r="H357" s="2" t="s">
        <v>79</v>
      </c>
    </row>
    <row r="358" spans="2:8" x14ac:dyDescent="0.2">
      <c r="B358" s="1" t="s">
        <v>21</v>
      </c>
      <c r="C358" s="1" t="s">
        <v>21</v>
      </c>
      <c r="D358" s="2" t="s">
        <v>21</v>
      </c>
      <c r="E358" s="46" t="s">
        <v>126</v>
      </c>
      <c r="F358" s="16">
        <v>5091.9075000000003</v>
      </c>
      <c r="G358" s="45">
        <v>41609</v>
      </c>
      <c r="H358" s="2" t="s">
        <v>79</v>
      </c>
    </row>
    <row r="359" spans="2:8" x14ac:dyDescent="0.2">
      <c r="B359" s="1" t="s">
        <v>21</v>
      </c>
      <c r="C359" s="1" t="s">
        <v>21</v>
      </c>
      <c r="D359" s="2" t="s">
        <v>21</v>
      </c>
      <c r="E359" s="2" t="s">
        <v>34</v>
      </c>
      <c r="F359" s="16">
        <v>1018.3815000000001</v>
      </c>
      <c r="G359" s="45">
        <v>41609</v>
      </c>
      <c r="H359" s="2" t="s">
        <v>79</v>
      </c>
    </row>
    <row r="360" spans="2:8" x14ac:dyDescent="0.2">
      <c r="B360" s="1" t="s">
        <v>21</v>
      </c>
      <c r="C360" s="1" t="s">
        <v>21</v>
      </c>
      <c r="D360" s="2" t="s">
        <v>21</v>
      </c>
      <c r="E360" s="2" t="s">
        <v>62</v>
      </c>
      <c r="F360" s="16">
        <v>0</v>
      </c>
      <c r="G360" s="45">
        <v>41609</v>
      </c>
      <c r="H360" s="2" t="s">
        <v>79</v>
      </c>
    </row>
    <row r="361" spans="2:8" x14ac:dyDescent="0.2">
      <c r="B361" s="1" t="s">
        <v>21</v>
      </c>
      <c r="C361" s="1" t="s">
        <v>21</v>
      </c>
      <c r="D361" s="2" t="s">
        <v>21</v>
      </c>
      <c r="E361" s="2" t="s">
        <v>23</v>
      </c>
      <c r="F361" s="16">
        <v>0</v>
      </c>
      <c r="G361" s="45">
        <v>41609</v>
      </c>
      <c r="H361" s="2" t="s">
        <v>79</v>
      </c>
    </row>
    <row r="362" spans="2:8" x14ac:dyDescent="0.2">
      <c r="B362" s="1" t="s">
        <v>0</v>
      </c>
      <c r="C362" s="1" t="s">
        <v>0</v>
      </c>
      <c r="D362" s="2" t="s">
        <v>0</v>
      </c>
      <c r="E362" s="2" t="s">
        <v>60</v>
      </c>
      <c r="F362" s="16">
        <v>8000</v>
      </c>
      <c r="G362" s="45">
        <v>41609</v>
      </c>
      <c r="H362" s="2" t="s">
        <v>79</v>
      </c>
    </row>
    <row r="363" spans="2:8" x14ac:dyDescent="0.2">
      <c r="B363" s="1" t="s">
        <v>0</v>
      </c>
      <c r="C363" s="1" t="s">
        <v>0</v>
      </c>
      <c r="D363" s="1" t="s">
        <v>0</v>
      </c>
      <c r="E363" s="1" t="s">
        <v>2</v>
      </c>
      <c r="F363" s="16">
        <v>0</v>
      </c>
      <c r="G363" s="45">
        <v>41609</v>
      </c>
      <c r="H363" s="2" t="s">
        <v>79</v>
      </c>
    </row>
    <row r="364" spans="2:8" x14ac:dyDescent="0.2">
      <c r="B364" s="1" t="s">
        <v>0</v>
      </c>
      <c r="C364" s="1" t="s">
        <v>0</v>
      </c>
      <c r="D364" s="1" t="s">
        <v>0</v>
      </c>
      <c r="E364" s="1" t="s">
        <v>61</v>
      </c>
      <c r="F364" s="16">
        <v>0</v>
      </c>
      <c r="G364" s="45">
        <v>41609</v>
      </c>
      <c r="H364" s="2" t="s">
        <v>79</v>
      </c>
    </row>
    <row r="365" spans="2:8" x14ac:dyDescent="0.2">
      <c r="B365" s="1" t="s">
        <v>0</v>
      </c>
      <c r="C365" s="1" t="s">
        <v>0</v>
      </c>
      <c r="D365" s="1" t="s">
        <v>0</v>
      </c>
      <c r="E365" s="1" t="s">
        <v>4</v>
      </c>
      <c r="F365" s="16">
        <v>0</v>
      </c>
      <c r="G365" s="45">
        <v>41609</v>
      </c>
      <c r="H365" s="2" t="s">
        <v>79</v>
      </c>
    </row>
    <row r="366" spans="2:8" x14ac:dyDescent="0.2">
      <c r="B366" s="1" t="s">
        <v>0</v>
      </c>
      <c r="C366" s="1" t="s">
        <v>0</v>
      </c>
      <c r="D366" s="1" t="s">
        <v>0</v>
      </c>
      <c r="E366" s="1" t="s">
        <v>59</v>
      </c>
      <c r="F366" s="16">
        <v>0</v>
      </c>
      <c r="G366" s="45">
        <v>41609</v>
      </c>
      <c r="H366" s="2" t="s">
        <v>79</v>
      </c>
    </row>
    <row r="367" spans="2:8" x14ac:dyDescent="0.2">
      <c r="B367" s="1" t="s">
        <v>0</v>
      </c>
      <c r="C367" s="1" t="s">
        <v>0</v>
      </c>
      <c r="D367" s="1" t="s">
        <v>0</v>
      </c>
      <c r="E367" s="1" t="s">
        <v>3</v>
      </c>
      <c r="F367" s="16">
        <v>0</v>
      </c>
      <c r="G367" s="45">
        <v>41609</v>
      </c>
      <c r="H367" s="2" t="s">
        <v>79</v>
      </c>
    </row>
    <row r="368" spans="2:8" x14ac:dyDescent="0.2">
      <c r="B368" s="1" t="s">
        <v>0</v>
      </c>
      <c r="C368" s="1" t="s">
        <v>0</v>
      </c>
      <c r="D368" s="1" t="s">
        <v>0</v>
      </c>
      <c r="E368" s="1" t="s">
        <v>1</v>
      </c>
      <c r="F368" s="16">
        <v>8000</v>
      </c>
      <c r="G368" s="45">
        <v>41609</v>
      </c>
      <c r="H368" s="2" t="s">
        <v>79</v>
      </c>
    </row>
    <row r="369" spans="2:8" x14ac:dyDescent="0.2">
      <c r="B369" s="1" t="s">
        <v>81</v>
      </c>
      <c r="C369" s="1" t="s">
        <v>72</v>
      </c>
      <c r="D369" s="1" t="s">
        <v>54</v>
      </c>
      <c r="E369" s="1" t="s">
        <v>68</v>
      </c>
      <c r="F369" s="41">
        <v>0</v>
      </c>
      <c r="G369" s="45">
        <v>41640</v>
      </c>
      <c r="H369" s="2" t="s">
        <v>79</v>
      </c>
    </row>
    <row r="370" spans="2:8" x14ac:dyDescent="0.2">
      <c r="B370" s="1" t="s">
        <v>81</v>
      </c>
      <c r="C370" s="1" t="s">
        <v>72</v>
      </c>
      <c r="D370" s="1" t="s">
        <v>54</v>
      </c>
      <c r="E370" s="1" t="s">
        <v>77</v>
      </c>
      <c r="F370" s="16">
        <v>188</v>
      </c>
      <c r="G370" s="45">
        <v>41640</v>
      </c>
      <c r="H370" s="2" t="s">
        <v>79</v>
      </c>
    </row>
    <row r="371" spans="2:8" x14ac:dyDescent="0.2">
      <c r="B371" s="1" t="s">
        <v>81</v>
      </c>
      <c r="C371" s="1" t="s">
        <v>72</v>
      </c>
      <c r="D371" s="1" t="s">
        <v>54</v>
      </c>
      <c r="E371" s="1" t="s">
        <v>124</v>
      </c>
      <c r="F371" s="16">
        <v>4</v>
      </c>
      <c r="G371" s="45">
        <v>41640</v>
      </c>
      <c r="H371" s="2" t="s">
        <v>79</v>
      </c>
    </row>
    <row r="372" spans="2:8" x14ac:dyDescent="0.2">
      <c r="B372" s="1" t="s">
        <v>81</v>
      </c>
      <c r="C372" s="1" t="s">
        <v>72</v>
      </c>
      <c r="D372" s="2" t="s">
        <v>54</v>
      </c>
      <c r="E372" s="2" t="s">
        <v>69</v>
      </c>
      <c r="F372" s="16">
        <v>109</v>
      </c>
      <c r="G372" s="45">
        <v>41640</v>
      </c>
      <c r="H372" s="2" t="s">
        <v>79</v>
      </c>
    </row>
    <row r="373" spans="2:8" x14ac:dyDescent="0.2">
      <c r="B373" s="1" t="s">
        <v>81</v>
      </c>
      <c r="C373" s="1" t="s">
        <v>72</v>
      </c>
      <c r="D373" s="2" t="s">
        <v>54</v>
      </c>
      <c r="E373" s="2" t="s">
        <v>25</v>
      </c>
      <c r="F373" s="16">
        <v>0</v>
      </c>
      <c r="G373" s="45">
        <v>41640</v>
      </c>
      <c r="H373" s="2" t="s">
        <v>79</v>
      </c>
    </row>
    <row r="374" spans="2:8" x14ac:dyDescent="0.2">
      <c r="B374" s="1" t="s">
        <v>81</v>
      </c>
      <c r="C374" s="1" t="s">
        <v>72</v>
      </c>
      <c r="D374" s="2" t="s">
        <v>59</v>
      </c>
      <c r="E374" s="2" t="s">
        <v>26</v>
      </c>
      <c r="F374" s="16">
        <v>0</v>
      </c>
      <c r="G374" s="45">
        <v>41640</v>
      </c>
      <c r="H374" s="2" t="s">
        <v>79</v>
      </c>
    </row>
    <row r="375" spans="2:8" x14ac:dyDescent="0.2">
      <c r="B375" s="1" t="s">
        <v>81</v>
      </c>
      <c r="C375" s="1" t="s">
        <v>72</v>
      </c>
      <c r="D375" s="2" t="s">
        <v>30</v>
      </c>
      <c r="E375" s="2" t="s">
        <v>57</v>
      </c>
      <c r="F375" s="16">
        <v>127</v>
      </c>
      <c r="G375" s="45">
        <v>41640</v>
      </c>
      <c r="H375" s="2" t="s">
        <v>79</v>
      </c>
    </row>
    <row r="376" spans="2:8" x14ac:dyDescent="0.2">
      <c r="B376" s="1" t="s">
        <v>81</v>
      </c>
      <c r="C376" s="1" t="s">
        <v>72</v>
      </c>
      <c r="D376" s="2" t="s">
        <v>30</v>
      </c>
      <c r="E376" s="2" t="s">
        <v>56</v>
      </c>
      <c r="F376" s="16">
        <v>0</v>
      </c>
      <c r="G376" s="45">
        <v>41640</v>
      </c>
      <c r="H376" s="2" t="s">
        <v>79</v>
      </c>
    </row>
    <row r="377" spans="2:8" x14ac:dyDescent="0.2">
      <c r="B377" s="1" t="s">
        <v>81</v>
      </c>
      <c r="C377" s="1" t="s">
        <v>72</v>
      </c>
      <c r="D377" s="2" t="s">
        <v>30</v>
      </c>
      <c r="E377" s="2" t="s">
        <v>55</v>
      </c>
      <c r="F377" s="16">
        <v>353</v>
      </c>
      <c r="G377" s="45">
        <v>41640</v>
      </c>
      <c r="H377" s="2" t="s">
        <v>79</v>
      </c>
    </row>
    <row r="378" spans="2:8" x14ac:dyDescent="0.2">
      <c r="B378" s="1" t="s">
        <v>81</v>
      </c>
      <c r="C378" s="1" t="s">
        <v>75</v>
      </c>
      <c r="D378" s="2" t="s">
        <v>45</v>
      </c>
      <c r="E378" s="2" t="s">
        <v>15</v>
      </c>
      <c r="F378" s="16">
        <v>0</v>
      </c>
      <c r="G378" s="45">
        <v>41640</v>
      </c>
      <c r="H378" s="2" t="s">
        <v>79</v>
      </c>
    </row>
    <row r="379" spans="2:8" x14ac:dyDescent="0.2">
      <c r="B379" s="1" t="s">
        <v>81</v>
      </c>
      <c r="C379" s="1" t="s">
        <v>75</v>
      </c>
      <c r="D379" s="2" t="s">
        <v>45</v>
      </c>
      <c r="E379" s="2" t="s">
        <v>46</v>
      </c>
      <c r="F379" s="16">
        <v>0</v>
      </c>
      <c r="G379" s="45">
        <v>41640</v>
      </c>
      <c r="H379" s="2" t="s">
        <v>79</v>
      </c>
    </row>
    <row r="380" spans="2:8" x14ac:dyDescent="0.2">
      <c r="B380" s="1" t="s">
        <v>81</v>
      </c>
      <c r="C380" s="1" t="s">
        <v>75</v>
      </c>
      <c r="D380" s="2" t="s">
        <v>45</v>
      </c>
      <c r="E380" s="2" t="s">
        <v>16</v>
      </c>
      <c r="F380" s="16">
        <v>0</v>
      </c>
      <c r="G380" s="45">
        <v>41640</v>
      </c>
      <c r="H380" s="2" t="s">
        <v>79</v>
      </c>
    </row>
    <row r="381" spans="2:8" x14ac:dyDescent="0.2">
      <c r="B381" s="1" t="s">
        <v>81</v>
      </c>
      <c r="C381" s="1" t="s">
        <v>75</v>
      </c>
      <c r="D381" s="2" t="s">
        <v>36</v>
      </c>
      <c r="E381" s="2" t="s">
        <v>2</v>
      </c>
      <c r="F381" s="16">
        <v>1400</v>
      </c>
      <c r="G381" s="45">
        <v>41640</v>
      </c>
      <c r="H381" s="2" t="s">
        <v>79</v>
      </c>
    </row>
    <row r="382" spans="2:8" x14ac:dyDescent="0.2">
      <c r="B382" s="1" t="s">
        <v>81</v>
      </c>
      <c r="C382" s="1" t="s">
        <v>75</v>
      </c>
      <c r="D382" s="2" t="s">
        <v>36</v>
      </c>
      <c r="E382" s="2" t="s">
        <v>10</v>
      </c>
      <c r="F382" s="16">
        <v>250</v>
      </c>
      <c r="G382" s="45">
        <v>41640</v>
      </c>
      <c r="H382" s="2" t="s">
        <v>79</v>
      </c>
    </row>
    <row r="383" spans="2:8" x14ac:dyDescent="0.2">
      <c r="B383" s="1" t="s">
        <v>81</v>
      </c>
      <c r="C383" s="1" t="s">
        <v>75</v>
      </c>
      <c r="D383" s="2" t="s">
        <v>36</v>
      </c>
      <c r="E383" s="2" t="s">
        <v>11</v>
      </c>
      <c r="F383" s="16">
        <v>100</v>
      </c>
      <c r="G383" s="45">
        <v>41640</v>
      </c>
      <c r="H383" s="2" t="s">
        <v>79</v>
      </c>
    </row>
    <row r="384" spans="2:8" x14ac:dyDescent="0.2">
      <c r="B384" s="1" t="s">
        <v>81</v>
      </c>
      <c r="C384" s="1" t="s">
        <v>75</v>
      </c>
      <c r="D384" s="2" t="s">
        <v>44</v>
      </c>
      <c r="E384" s="2" t="s">
        <v>13</v>
      </c>
      <c r="F384" s="16">
        <v>200</v>
      </c>
      <c r="G384" s="45">
        <v>41640</v>
      </c>
      <c r="H384" s="2" t="s">
        <v>79</v>
      </c>
    </row>
    <row r="385" spans="2:8" x14ac:dyDescent="0.2">
      <c r="B385" s="1" t="s">
        <v>81</v>
      </c>
      <c r="C385" s="1" t="s">
        <v>75</v>
      </c>
      <c r="D385" s="2" t="s">
        <v>44</v>
      </c>
      <c r="E385" s="2" t="s">
        <v>14</v>
      </c>
      <c r="F385" s="16">
        <v>1000</v>
      </c>
      <c r="G385" s="45">
        <v>41640</v>
      </c>
      <c r="H385" s="2" t="s">
        <v>79</v>
      </c>
    </row>
    <row r="386" spans="2:8" x14ac:dyDescent="0.2">
      <c r="B386" s="1" t="s">
        <v>81</v>
      </c>
      <c r="C386" s="1" t="s">
        <v>75</v>
      </c>
      <c r="D386" s="2" t="s">
        <v>59</v>
      </c>
      <c r="E386" s="2" t="s">
        <v>65</v>
      </c>
      <c r="F386" s="16">
        <v>0</v>
      </c>
      <c r="G386" s="45">
        <v>41640</v>
      </c>
      <c r="H386" s="2" t="s">
        <v>79</v>
      </c>
    </row>
    <row r="387" spans="2:8" x14ac:dyDescent="0.2">
      <c r="B387" s="1" t="s">
        <v>81</v>
      </c>
      <c r="C387" s="1" t="s">
        <v>75</v>
      </c>
      <c r="D387" s="2" t="s">
        <v>43</v>
      </c>
      <c r="E387" s="2" t="s">
        <v>64</v>
      </c>
      <c r="F387" s="16">
        <v>55</v>
      </c>
      <c r="G387" s="45">
        <v>41640</v>
      </c>
      <c r="H387" s="2" t="s">
        <v>79</v>
      </c>
    </row>
    <row r="388" spans="2:8" x14ac:dyDescent="0.2">
      <c r="B388" s="1" t="s">
        <v>81</v>
      </c>
      <c r="C388" s="1" t="s">
        <v>75</v>
      </c>
      <c r="D388" s="2" t="s">
        <v>43</v>
      </c>
      <c r="E388" s="2" t="s">
        <v>63</v>
      </c>
      <c r="F388" s="16">
        <v>0</v>
      </c>
      <c r="G388" s="45">
        <v>41640</v>
      </c>
      <c r="H388" s="2" t="s">
        <v>79</v>
      </c>
    </row>
    <row r="389" spans="2:8" x14ac:dyDescent="0.2">
      <c r="B389" s="1" t="s">
        <v>81</v>
      </c>
      <c r="C389" s="1" t="s">
        <v>75</v>
      </c>
      <c r="D389" s="2" t="s">
        <v>20</v>
      </c>
      <c r="E389" s="2" t="s">
        <v>31</v>
      </c>
      <c r="F389" s="16">
        <v>0</v>
      </c>
      <c r="G389" s="45">
        <v>41640</v>
      </c>
      <c r="H389" s="2" t="s">
        <v>79</v>
      </c>
    </row>
    <row r="390" spans="2:8" x14ac:dyDescent="0.2">
      <c r="B390" s="1" t="s">
        <v>81</v>
      </c>
      <c r="C390" s="1" t="s">
        <v>75</v>
      </c>
      <c r="D390" s="2" t="s">
        <v>20</v>
      </c>
      <c r="E390" s="2" t="s">
        <v>12</v>
      </c>
      <c r="F390" s="16">
        <v>0</v>
      </c>
      <c r="G390" s="45">
        <v>41640</v>
      </c>
      <c r="H390" s="2" t="s">
        <v>79</v>
      </c>
    </row>
    <row r="391" spans="2:8" x14ac:dyDescent="0.2">
      <c r="B391" s="1" t="s">
        <v>81</v>
      </c>
      <c r="C391" s="1" t="s">
        <v>75</v>
      </c>
      <c r="D391" s="2" t="s">
        <v>20</v>
      </c>
      <c r="E391" s="2" t="s">
        <v>48</v>
      </c>
      <c r="F391" s="16">
        <v>130</v>
      </c>
      <c r="G391" s="45">
        <v>41640</v>
      </c>
      <c r="H391" s="2" t="s">
        <v>79</v>
      </c>
    </row>
    <row r="392" spans="2:8" x14ac:dyDescent="0.2">
      <c r="B392" s="1" t="s">
        <v>81</v>
      </c>
      <c r="C392" s="1" t="s">
        <v>76</v>
      </c>
      <c r="D392" s="2" t="s">
        <v>40</v>
      </c>
      <c r="E392" s="2" t="s">
        <v>41</v>
      </c>
      <c r="F392" s="16">
        <v>38</v>
      </c>
      <c r="G392" s="45">
        <v>41640</v>
      </c>
      <c r="H392" s="2" t="s">
        <v>79</v>
      </c>
    </row>
    <row r="393" spans="2:8" x14ac:dyDescent="0.2">
      <c r="B393" s="1" t="s">
        <v>81</v>
      </c>
      <c r="C393" s="1" t="s">
        <v>76</v>
      </c>
      <c r="D393" s="2" t="s">
        <v>40</v>
      </c>
      <c r="E393" s="2" t="s">
        <v>42</v>
      </c>
      <c r="F393" s="16">
        <v>46</v>
      </c>
      <c r="G393" s="45">
        <v>41640</v>
      </c>
      <c r="H393" s="2" t="s">
        <v>79</v>
      </c>
    </row>
    <row r="394" spans="2:8" x14ac:dyDescent="0.2">
      <c r="B394" s="1" t="s">
        <v>81</v>
      </c>
      <c r="C394" s="1" t="s">
        <v>76</v>
      </c>
      <c r="D394" s="2" t="s">
        <v>40</v>
      </c>
      <c r="E394" s="2" t="s">
        <v>29</v>
      </c>
      <c r="F394" s="16">
        <v>353</v>
      </c>
      <c r="G394" s="45">
        <v>41640</v>
      </c>
      <c r="H394" s="2" t="s">
        <v>79</v>
      </c>
    </row>
    <row r="395" spans="2:8" x14ac:dyDescent="0.2">
      <c r="B395" s="1" t="s">
        <v>81</v>
      </c>
      <c r="C395" s="1" t="s">
        <v>76</v>
      </c>
      <c r="D395" s="2" t="s">
        <v>66</v>
      </c>
      <c r="E395" s="2" t="s">
        <v>18</v>
      </c>
      <c r="F395" s="16">
        <v>90</v>
      </c>
      <c r="G395" s="45">
        <v>41640</v>
      </c>
      <c r="H395" s="2" t="s">
        <v>79</v>
      </c>
    </row>
    <row r="396" spans="2:8" x14ac:dyDescent="0.2">
      <c r="B396" s="1" t="s">
        <v>81</v>
      </c>
      <c r="C396" s="1" t="s">
        <v>76</v>
      </c>
      <c r="D396" s="2" t="s">
        <v>66</v>
      </c>
      <c r="E396" s="2" t="s">
        <v>67</v>
      </c>
      <c r="F396" s="16">
        <v>40</v>
      </c>
      <c r="G396" s="45">
        <v>41640</v>
      </c>
      <c r="H396" s="2" t="s">
        <v>79</v>
      </c>
    </row>
    <row r="397" spans="2:8" x14ac:dyDescent="0.2">
      <c r="B397" s="1" t="s">
        <v>81</v>
      </c>
      <c r="C397" s="1" t="s">
        <v>76</v>
      </c>
      <c r="D397" s="2" t="s">
        <v>66</v>
      </c>
      <c r="E397" s="2" t="s">
        <v>17</v>
      </c>
      <c r="F397" s="16">
        <v>15</v>
      </c>
      <c r="G397" s="45">
        <v>41640</v>
      </c>
      <c r="H397" s="2" t="s">
        <v>79</v>
      </c>
    </row>
    <row r="398" spans="2:8" x14ac:dyDescent="0.2">
      <c r="B398" s="1" t="s">
        <v>81</v>
      </c>
      <c r="C398" s="1" t="s">
        <v>76</v>
      </c>
      <c r="D398" s="2" t="s">
        <v>66</v>
      </c>
      <c r="E398" s="2" t="s">
        <v>50</v>
      </c>
      <c r="F398" s="16">
        <v>120</v>
      </c>
      <c r="G398" s="45">
        <v>41640</v>
      </c>
      <c r="H398" s="2" t="s">
        <v>79</v>
      </c>
    </row>
    <row r="399" spans="2:8" x14ac:dyDescent="0.2">
      <c r="B399" s="1" t="s">
        <v>81</v>
      </c>
      <c r="C399" s="1" t="s">
        <v>76</v>
      </c>
      <c r="D399" s="2" t="s">
        <v>66</v>
      </c>
      <c r="E399" s="2" t="s">
        <v>49</v>
      </c>
      <c r="F399" s="16">
        <v>0</v>
      </c>
      <c r="G399" s="45">
        <v>41640</v>
      </c>
      <c r="H399" s="2" t="s">
        <v>79</v>
      </c>
    </row>
    <row r="400" spans="2:8" x14ac:dyDescent="0.2">
      <c r="B400" s="1" t="s">
        <v>81</v>
      </c>
      <c r="C400" s="1" t="s">
        <v>76</v>
      </c>
      <c r="D400" s="2" t="s">
        <v>36</v>
      </c>
      <c r="E400" s="2" t="s">
        <v>7</v>
      </c>
      <c r="F400" s="16">
        <v>60</v>
      </c>
      <c r="G400" s="45">
        <v>41640</v>
      </c>
      <c r="H400" s="2" t="s">
        <v>79</v>
      </c>
    </row>
    <row r="401" spans="2:8" x14ac:dyDescent="0.2">
      <c r="B401" s="1" t="s">
        <v>81</v>
      </c>
      <c r="C401" s="1" t="s">
        <v>76</v>
      </c>
      <c r="D401" s="2" t="s">
        <v>36</v>
      </c>
      <c r="E401" s="2" t="s">
        <v>9</v>
      </c>
      <c r="F401" s="16">
        <v>0</v>
      </c>
      <c r="G401" s="45">
        <v>41640</v>
      </c>
      <c r="H401" s="2" t="s">
        <v>79</v>
      </c>
    </row>
    <row r="402" spans="2:8" x14ac:dyDescent="0.2">
      <c r="B402" s="1" t="s">
        <v>81</v>
      </c>
      <c r="C402" s="1" t="s">
        <v>76</v>
      </c>
      <c r="D402" s="2" t="s">
        <v>36</v>
      </c>
      <c r="E402" s="2" t="s">
        <v>47</v>
      </c>
      <c r="F402" s="16">
        <v>130</v>
      </c>
      <c r="G402" s="45">
        <v>41640</v>
      </c>
      <c r="H402" s="2" t="s">
        <v>79</v>
      </c>
    </row>
    <row r="403" spans="2:8" x14ac:dyDescent="0.2">
      <c r="B403" s="1" t="s">
        <v>81</v>
      </c>
      <c r="C403" s="1" t="s">
        <v>76</v>
      </c>
      <c r="D403" s="2" t="s">
        <v>36</v>
      </c>
      <c r="E403" s="2" t="s">
        <v>6</v>
      </c>
      <c r="F403" s="16">
        <v>98</v>
      </c>
      <c r="G403" s="45">
        <v>41640</v>
      </c>
      <c r="H403" s="2" t="s">
        <v>79</v>
      </c>
    </row>
    <row r="404" spans="2:8" x14ac:dyDescent="0.2">
      <c r="B404" s="1" t="s">
        <v>81</v>
      </c>
      <c r="C404" s="1" t="s">
        <v>76</v>
      </c>
      <c r="D404" s="2" t="s">
        <v>36</v>
      </c>
      <c r="E404" s="2" t="s">
        <v>8</v>
      </c>
      <c r="F404" s="16">
        <v>35</v>
      </c>
      <c r="G404" s="45">
        <v>41640</v>
      </c>
      <c r="H404" s="2" t="s">
        <v>79</v>
      </c>
    </row>
    <row r="405" spans="2:8" x14ac:dyDescent="0.2">
      <c r="B405" s="1" t="s">
        <v>81</v>
      </c>
      <c r="C405" s="1" t="s">
        <v>76</v>
      </c>
      <c r="D405" s="2" t="s">
        <v>36</v>
      </c>
      <c r="E405" s="2" t="s">
        <v>19</v>
      </c>
      <c r="F405" s="16">
        <v>216</v>
      </c>
      <c r="G405" s="45">
        <v>41640</v>
      </c>
      <c r="H405" s="2" t="s">
        <v>79</v>
      </c>
    </row>
    <row r="406" spans="2:8" x14ac:dyDescent="0.2">
      <c r="B406" s="1" t="s">
        <v>81</v>
      </c>
      <c r="C406" s="1" t="s">
        <v>76</v>
      </c>
      <c r="D406" s="2" t="s">
        <v>43</v>
      </c>
      <c r="E406" s="2" t="s">
        <v>32</v>
      </c>
      <c r="F406" s="16">
        <v>50</v>
      </c>
      <c r="G406" s="45">
        <v>41640</v>
      </c>
      <c r="H406" s="2" t="s">
        <v>79</v>
      </c>
    </row>
    <row r="407" spans="2:8" x14ac:dyDescent="0.2">
      <c r="B407" s="1" t="s">
        <v>81</v>
      </c>
      <c r="C407" s="1" t="s">
        <v>76</v>
      </c>
      <c r="D407" s="2" t="s">
        <v>20</v>
      </c>
      <c r="E407" s="2" t="s">
        <v>39</v>
      </c>
      <c r="F407" s="16">
        <v>424</v>
      </c>
      <c r="G407" s="45">
        <v>41640</v>
      </c>
      <c r="H407" s="2" t="s">
        <v>79</v>
      </c>
    </row>
    <row r="408" spans="2:8" x14ac:dyDescent="0.2">
      <c r="B408" s="1" t="s">
        <v>81</v>
      </c>
      <c r="C408" s="1" t="s">
        <v>76</v>
      </c>
      <c r="D408" s="2" t="s">
        <v>20</v>
      </c>
      <c r="E408" s="2" t="s">
        <v>31</v>
      </c>
      <c r="F408" s="16">
        <v>0</v>
      </c>
      <c r="G408" s="45">
        <v>41640</v>
      </c>
      <c r="H408" s="2" t="s">
        <v>79</v>
      </c>
    </row>
    <row r="409" spans="2:8" x14ac:dyDescent="0.2">
      <c r="B409" s="1" t="s">
        <v>81</v>
      </c>
      <c r="C409" s="1" t="s">
        <v>76</v>
      </c>
      <c r="D409" s="2" t="s">
        <v>20</v>
      </c>
      <c r="E409" s="2" t="s">
        <v>37</v>
      </c>
      <c r="F409" s="16">
        <v>66.649999999999991</v>
      </c>
      <c r="G409" s="45">
        <v>41640</v>
      </c>
      <c r="H409" s="2" t="s">
        <v>79</v>
      </c>
    </row>
    <row r="410" spans="2:8" x14ac:dyDescent="0.2">
      <c r="B410" s="1" t="s">
        <v>81</v>
      </c>
      <c r="C410" s="1" t="s">
        <v>76</v>
      </c>
      <c r="D410" s="2" t="s">
        <v>20</v>
      </c>
      <c r="E410" s="2" t="s">
        <v>38</v>
      </c>
      <c r="F410" s="16">
        <v>0</v>
      </c>
      <c r="G410" s="45">
        <v>41640</v>
      </c>
      <c r="H410" s="2" t="s">
        <v>79</v>
      </c>
    </row>
    <row r="411" spans="2:8" x14ac:dyDescent="0.2">
      <c r="B411" s="1" t="s">
        <v>81</v>
      </c>
      <c r="C411" s="1" t="s">
        <v>24</v>
      </c>
      <c r="D411" s="2" t="s">
        <v>45</v>
      </c>
      <c r="E411" s="2" t="s">
        <v>70</v>
      </c>
      <c r="F411" s="16">
        <v>0</v>
      </c>
      <c r="G411" s="45">
        <v>41640</v>
      </c>
      <c r="H411" s="2" t="s">
        <v>79</v>
      </c>
    </row>
    <row r="412" spans="2:8" x14ac:dyDescent="0.2">
      <c r="B412" s="1" t="s">
        <v>81</v>
      </c>
      <c r="C412" s="1" t="s">
        <v>24</v>
      </c>
      <c r="D412" s="2" t="s">
        <v>45</v>
      </c>
      <c r="E412" s="2" t="s">
        <v>35</v>
      </c>
      <c r="F412" s="16">
        <v>0</v>
      </c>
      <c r="G412" s="45">
        <v>41640</v>
      </c>
      <c r="H412" s="2" t="s">
        <v>79</v>
      </c>
    </row>
    <row r="413" spans="2:8" x14ac:dyDescent="0.2">
      <c r="B413" s="1" t="s">
        <v>81</v>
      </c>
      <c r="C413" s="1" t="s">
        <v>24</v>
      </c>
      <c r="D413" s="46" t="s">
        <v>104</v>
      </c>
      <c r="E413" s="2" t="s">
        <v>52</v>
      </c>
      <c r="F413" s="16">
        <v>0</v>
      </c>
      <c r="G413" s="45">
        <v>41640</v>
      </c>
      <c r="H413" s="2" t="s">
        <v>79</v>
      </c>
    </row>
    <row r="414" spans="2:8" x14ac:dyDescent="0.2">
      <c r="B414" s="1" t="s">
        <v>81</v>
      </c>
      <c r="C414" s="1" t="s">
        <v>24</v>
      </c>
      <c r="D414" s="46" t="s">
        <v>104</v>
      </c>
      <c r="E414" s="2" t="s">
        <v>53</v>
      </c>
      <c r="F414" s="16">
        <v>0</v>
      </c>
      <c r="G414" s="45">
        <v>41640</v>
      </c>
      <c r="H414" s="2" t="s">
        <v>79</v>
      </c>
    </row>
    <row r="415" spans="2:8" x14ac:dyDescent="0.2">
      <c r="B415" s="1" t="s">
        <v>81</v>
      </c>
      <c r="C415" s="1" t="s">
        <v>24</v>
      </c>
      <c r="D415" s="2" t="s">
        <v>43</v>
      </c>
      <c r="E415" s="2" t="s">
        <v>28</v>
      </c>
      <c r="F415" s="16">
        <v>0</v>
      </c>
      <c r="G415" s="45">
        <v>41640</v>
      </c>
      <c r="H415" s="2" t="s">
        <v>79</v>
      </c>
    </row>
    <row r="416" spans="2:8" x14ac:dyDescent="0.2">
      <c r="B416" s="1" t="s">
        <v>81</v>
      </c>
      <c r="C416" s="1" t="s">
        <v>24</v>
      </c>
      <c r="D416" s="2" t="s">
        <v>43</v>
      </c>
      <c r="E416" s="2" t="s">
        <v>51</v>
      </c>
      <c r="F416" s="16">
        <v>0</v>
      </c>
      <c r="G416" s="45">
        <v>41640</v>
      </c>
      <c r="H416" s="2" t="s">
        <v>79</v>
      </c>
    </row>
    <row r="417" spans="2:8" x14ac:dyDescent="0.2">
      <c r="B417" s="1" t="s">
        <v>81</v>
      </c>
      <c r="C417" s="1" t="s">
        <v>24</v>
      </c>
      <c r="D417" s="2" t="s">
        <v>43</v>
      </c>
      <c r="E417" s="2" t="s">
        <v>27</v>
      </c>
      <c r="F417" s="16">
        <v>0</v>
      </c>
      <c r="G417" s="45">
        <v>41640</v>
      </c>
      <c r="H417" s="2" t="s">
        <v>79</v>
      </c>
    </row>
    <row r="418" spans="2:8" x14ac:dyDescent="0.2">
      <c r="B418" s="1" t="s">
        <v>21</v>
      </c>
      <c r="C418" s="1" t="s">
        <v>21</v>
      </c>
      <c r="D418" s="2" t="s">
        <v>21</v>
      </c>
      <c r="E418" s="2" t="s">
        <v>22</v>
      </c>
      <c r="F418" s="16">
        <v>1067.2084000000002</v>
      </c>
      <c r="G418" s="45">
        <v>41640</v>
      </c>
      <c r="H418" s="2" t="s">
        <v>79</v>
      </c>
    </row>
    <row r="419" spans="2:8" x14ac:dyDescent="0.2">
      <c r="B419" s="1" t="s">
        <v>21</v>
      </c>
      <c r="C419" s="1" t="s">
        <v>21</v>
      </c>
      <c r="D419" s="2" t="s">
        <v>21</v>
      </c>
      <c r="E419" s="46" t="s">
        <v>126</v>
      </c>
      <c r="F419" s="16">
        <v>1334.0105000000001</v>
      </c>
      <c r="G419" s="45">
        <v>41640</v>
      </c>
      <c r="H419" s="2" t="s">
        <v>79</v>
      </c>
    </row>
    <row r="420" spans="2:8" x14ac:dyDescent="0.2">
      <c r="B420" s="1" t="s">
        <v>21</v>
      </c>
      <c r="C420" s="1" t="s">
        <v>21</v>
      </c>
      <c r="D420" s="2" t="s">
        <v>21</v>
      </c>
      <c r="E420" s="2" t="s">
        <v>34</v>
      </c>
      <c r="F420" s="16">
        <v>266.80210000000005</v>
      </c>
      <c r="G420" s="45">
        <v>41640</v>
      </c>
      <c r="H420" s="2" t="s">
        <v>79</v>
      </c>
    </row>
    <row r="421" spans="2:8" x14ac:dyDescent="0.2">
      <c r="B421" s="1" t="s">
        <v>21</v>
      </c>
      <c r="C421" s="1" t="s">
        <v>21</v>
      </c>
      <c r="D421" s="2" t="s">
        <v>21</v>
      </c>
      <c r="E421" s="2" t="s">
        <v>62</v>
      </c>
      <c r="F421" s="16">
        <v>0</v>
      </c>
      <c r="G421" s="45">
        <v>41640</v>
      </c>
      <c r="H421" s="2" t="s">
        <v>79</v>
      </c>
    </row>
    <row r="422" spans="2:8" x14ac:dyDescent="0.2">
      <c r="B422" s="1" t="s">
        <v>21</v>
      </c>
      <c r="C422" s="1" t="s">
        <v>21</v>
      </c>
      <c r="D422" s="2" t="s">
        <v>21</v>
      </c>
      <c r="E422" s="2" t="s">
        <v>23</v>
      </c>
      <c r="F422" s="16">
        <v>0</v>
      </c>
      <c r="G422" s="45">
        <v>41640</v>
      </c>
      <c r="H422" s="2" t="s">
        <v>79</v>
      </c>
    </row>
    <row r="423" spans="2:8" x14ac:dyDescent="0.2">
      <c r="B423" s="1" t="s">
        <v>0</v>
      </c>
      <c r="C423" s="1" t="s">
        <v>0</v>
      </c>
      <c r="D423" s="2" t="s">
        <v>0</v>
      </c>
      <c r="E423" s="2" t="s">
        <v>60</v>
      </c>
      <c r="F423" s="16">
        <v>0</v>
      </c>
      <c r="G423" s="45">
        <v>41640</v>
      </c>
      <c r="H423" s="2" t="s">
        <v>79</v>
      </c>
    </row>
    <row r="424" spans="2:8" x14ac:dyDescent="0.2">
      <c r="B424" s="1" t="s">
        <v>0</v>
      </c>
      <c r="C424" s="1" t="s">
        <v>0</v>
      </c>
      <c r="D424" s="1" t="s">
        <v>0</v>
      </c>
      <c r="E424" s="1" t="s">
        <v>2</v>
      </c>
      <c r="F424" s="16">
        <v>0</v>
      </c>
      <c r="G424" s="45">
        <v>41640</v>
      </c>
      <c r="H424" s="2" t="s">
        <v>79</v>
      </c>
    </row>
    <row r="425" spans="2:8" x14ac:dyDescent="0.2">
      <c r="B425" s="1" t="s">
        <v>0</v>
      </c>
      <c r="C425" s="1" t="s">
        <v>0</v>
      </c>
      <c r="D425" s="1" t="s">
        <v>0</v>
      </c>
      <c r="E425" s="1" t="s">
        <v>61</v>
      </c>
      <c r="F425" s="16">
        <v>0</v>
      </c>
      <c r="G425" s="45">
        <v>41640</v>
      </c>
      <c r="H425" s="2" t="s">
        <v>79</v>
      </c>
    </row>
    <row r="426" spans="2:8" x14ac:dyDescent="0.2">
      <c r="B426" s="1" t="s">
        <v>0</v>
      </c>
      <c r="C426" s="1" t="s">
        <v>0</v>
      </c>
      <c r="D426" s="1" t="s">
        <v>0</v>
      </c>
      <c r="E426" s="1" t="s">
        <v>4</v>
      </c>
      <c r="F426" s="16">
        <v>800</v>
      </c>
      <c r="G426" s="45">
        <v>41640</v>
      </c>
      <c r="H426" s="2" t="s">
        <v>79</v>
      </c>
    </row>
    <row r="427" spans="2:8" x14ac:dyDescent="0.2">
      <c r="B427" s="1" t="s">
        <v>0</v>
      </c>
      <c r="C427" s="1" t="s">
        <v>0</v>
      </c>
      <c r="D427" s="1" t="s">
        <v>0</v>
      </c>
      <c r="E427" s="1" t="s">
        <v>59</v>
      </c>
      <c r="F427" s="16">
        <v>0</v>
      </c>
      <c r="G427" s="45">
        <v>41640</v>
      </c>
      <c r="H427" s="2" t="s">
        <v>79</v>
      </c>
    </row>
    <row r="428" spans="2:8" x14ac:dyDescent="0.2">
      <c r="B428" s="1" t="s">
        <v>0</v>
      </c>
      <c r="C428" s="1" t="s">
        <v>0</v>
      </c>
      <c r="D428" s="1" t="s">
        <v>0</v>
      </c>
      <c r="E428" s="1" t="s">
        <v>3</v>
      </c>
      <c r="F428" s="16">
        <v>0</v>
      </c>
      <c r="G428" s="45">
        <v>41640</v>
      </c>
      <c r="H428" s="2" t="s">
        <v>79</v>
      </c>
    </row>
    <row r="429" spans="2:8" x14ac:dyDescent="0.2">
      <c r="B429" s="1" t="s">
        <v>0</v>
      </c>
      <c r="C429" s="1" t="s">
        <v>0</v>
      </c>
      <c r="D429" s="1" t="s">
        <v>0</v>
      </c>
      <c r="E429" s="1" t="s">
        <v>1</v>
      </c>
      <c r="F429" s="16">
        <v>8000</v>
      </c>
      <c r="G429" s="45">
        <v>41640</v>
      </c>
      <c r="H429" s="2" t="s">
        <v>79</v>
      </c>
    </row>
    <row r="430" spans="2:8" x14ac:dyDescent="0.2">
      <c r="B430" s="1" t="s">
        <v>81</v>
      </c>
      <c r="C430" s="1" t="s">
        <v>72</v>
      </c>
      <c r="D430" s="1" t="s">
        <v>54</v>
      </c>
      <c r="E430" s="1" t="s">
        <v>68</v>
      </c>
      <c r="F430" s="41">
        <v>40</v>
      </c>
      <c r="G430" s="45">
        <v>41671</v>
      </c>
      <c r="H430" s="2" t="s">
        <v>79</v>
      </c>
    </row>
    <row r="431" spans="2:8" x14ac:dyDescent="0.2">
      <c r="B431" s="1" t="s">
        <v>81</v>
      </c>
      <c r="C431" s="1" t="s">
        <v>72</v>
      </c>
      <c r="D431" s="1" t="s">
        <v>54</v>
      </c>
      <c r="E431" s="1" t="s">
        <v>77</v>
      </c>
      <c r="F431" s="16">
        <v>255</v>
      </c>
      <c r="G431" s="45">
        <v>41671</v>
      </c>
      <c r="H431" s="2" t="s">
        <v>79</v>
      </c>
    </row>
    <row r="432" spans="2:8" x14ac:dyDescent="0.2">
      <c r="B432" s="1" t="s">
        <v>81</v>
      </c>
      <c r="C432" s="1" t="s">
        <v>72</v>
      </c>
      <c r="D432" s="1" t="s">
        <v>54</v>
      </c>
      <c r="E432" s="1" t="s">
        <v>124</v>
      </c>
      <c r="F432" s="16">
        <v>0</v>
      </c>
      <c r="G432" s="45">
        <v>41671</v>
      </c>
      <c r="H432" s="2" t="s">
        <v>79</v>
      </c>
    </row>
    <row r="433" spans="2:8" x14ac:dyDescent="0.2">
      <c r="B433" s="1" t="s">
        <v>81</v>
      </c>
      <c r="C433" s="1" t="s">
        <v>72</v>
      </c>
      <c r="D433" s="2" t="s">
        <v>54</v>
      </c>
      <c r="E433" s="2" t="s">
        <v>69</v>
      </c>
      <c r="F433" s="16">
        <v>152</v>
      </c>
      <c r="G433" s="45">
        <v>41671</v>
      </c>
      <c r="H433" s="2" t="s">
        <v>79</v>
      </c>
    </row>
    <row r="434" spans="2:8" x14ac:dyDescent="0.2">
      <c r="B434" s="1" t="s">
        <v>81</v>
      </c>
      <c r="C434" s="1" t="s">
        <v>72</v>
      </c>
      <c r="D434" s="2" t="s">
        <v>54</v>
      </c>
      <c r="E434" s="2" t="s">
        <v>25</v>
      </c>
      <c r="F434" s="16">
        <v>68</v>
      </c>
      <c r="G434" s="45">
        <v>41671</v>
      </c>
      <c r="H434" s="2" t="s">
        <v>79</v>
      </c>
    </row>
    <row r="435" spans="2:8" x14ac:dyDescent="0.2">
      <c r="B435" s="1" t="s">
        <v>81</v>
      </c>
      <c r="C435" s="1" t="s">
        <v>72</v>
      </c>
      <c r="D435" s="2" t="s">
        <v>59</v>
      </c>
      <c r="E435" s="2" t="s">
        <v>26</v>
      </c>
      <c r="F435" s="16">
        <v>0</v>
      </c>
      <c r="G435" s="45">
        <v>41671</v>
      </c>
      <c r="H435" s="2" t="s">
        <v>79</v>
      </c>
    </row>
    <row r="436" spans="2:8" x14ac:dyDescent="0.2">
      <c r="B436" s="1" t="s">
        <v>81</v>
      </c>
      <c r="C436" s="1" t="s">
        <v>72</v>
      </c>
      <c r="D436" s="2" t="s">
        <v>30</v>
      </c>
      <c r="E436" s="2" t="s">
        <v>57</v>
      </c>
      <c r="F436" s="16">
        <v>96</v>
      </c>
      <c r="G436" s="45">
        <v>41671</v>
      </c>
      <c r="H436" s="2" t="s">
        <v>79</v>
      </c>
    </row>
    <row r="437" spans="2:8" x14ac:dyDescent="0.2">
      <c r="B437" s="1" t="s">
        <v>81</v>
      </c>
      <c r="C437" s="1" t="s">
        <v>72</v>
      </c>
      <c r="D437" s="2" t="s">
        <v>30</v>
      </c>
      <c r="E437" s="2" t="s">
        <v>56</v>
      </c>
      <c r="F437" s="16">
        <v>0</v>
      </c>
      <c r="G437" s="45">
        <v>41671</v>
      </c>
      <c r="H437" s="2" t="s">
        <v>79</v>
      </c>
    </row>
    <row r="438" spans="2:8" x14ac:dyDescent="0.2">
      <c r="B438" s="1" t="s">
        <v>81</v>
      </c>
      <c r="C438" s="1" t="s">
        <v>72</v>
      </c>
      <c r="D438" s="2" t="s">
        <v>30</v>
      </c>
      <c r="E438" s="2" t="s">
        <v>55</v>
      </c>
      <c r="F438" s="16">
        <v>588</v>
      </c>
      <c r="G438" s="45">
        <v>41671</v>
      </c>
      <c r="H438" s="2" t="s">
        <v>79</v>
      </c>
    </row>
    <row r="439" spans="2:8" x14ac:dyDescent="0.2">
      <c r="B439" s="1" t="s">
        <v>81</v>
      </c>
      <c r="C439" s="1" t="s">
        <v>75</v>
      </c>
      <c r="D439" s="2" t="s">
        <v>45</v>
      </c>
      <c r="E439" s="2" t="s">
        <v>15</v>
      </c>
      <c r="F439" s="16">
        <v>0</v>
      </c>
      <c r="G439" s="45">
        <v>41671</v>
      </c>
      <c r="H439" s="2" t="s">
        <v>79</v>
      </c>
    </row>
    <row r="440" spans="2:8" x14ac:dyDescent="0.2">
      <c r="B440" s="1" t="s">
        <v>81</v>
      </c>
      <c r="C440" s="1" t="s">
        <v>75</v>
      </c>
      <c r="D440" s="2" t="s">
        <v>45</v>
      </c>
      <c r="E440" s="2" t="s">
        <v>46</v>
      </c>
      <c r="F440" s="16">
        <v>500</v>
      </c>
      <c r="G440" s="45">
        <v>41671</v>
      </c>
      <c r="H440" s="2" t="s">
        <v>79</v>
      </c>
    </row>
    <row r="441" spans="2:8" x14ac:dyDescent="0.2">
      <c r="B441" s="1" t="s">
        <v>81</v>
      </c>
      <c r="C441" s="1" t="s">
        <v>75</v>
      </c>
      <c r="D441" s="2" t="s">
        <v>45</v>
      </c>
      <c r="E441" s="2" t="s">
        <v>16</v>
      </c>
      <c r="F441" s="16">
        <v>0</v>
      </c>
      <c r="G441" s="45">
        <v>41671</v>
      </c>
      <c r="H441" s="2" t="s">
        <v>79</v>
      </c>
    </row>
    <row r="442" spans="2:8" x14ac:dyDescent="0.2">
      <c r="B442" s="1" t="s">
        <v>81</v>
      </c>
      <c r="C442" s="1" t="s">
        <v>75</v>
      </c>
      <c r="D442" s="2" t="s">
        <v>36</v>
      </c>
      <c r="E442" s="2" t="s">
        <v>2</v>
      </c>
      <c r="F442" s="16">
        <v>1100</v>
      </c>
      <c r="G442" s="45">
        <v>41671</v>
      </c>
      <c r="H442" s="2" t="s">
        <v>79</v>
      </c>
    </row>
    <row r="443" spans="2:8" x14ac:dyDescent="0.2">
      <c r="B443" s="1" t="s">
        <v>81</v>
      </c>
      <c r="C443" s="1" t="s">
        <v>75</v>
      </c>
      <c r="D443" s="2" t="s">
        <v>36</v>
      </c>
      <c r="E443" s="2" t="s">
        <v>10</v>
      </c>
      <c r="F443" s="16">
        <v>250</v>
      </c>
      <c r="G443" s="45">
        <v>41671</v>
      </c>
      <c r="H443" s="2" t="s">
        <v>79</v>
      </c>
    </row>
    <row r="444" spans="2:8" x14ac:dyDescent="0.2">
      <c r="B444" s="1" t="s">
        <v>81</v>
      </c>
      <c r="C444" s="1" t="s">
        <v>75</v>
      </c>
      <c r="D444" s="2" t="s">
        <v>36</v>
      </c>
      <c r="E444" s="2" t="s">
        <v>11</v>
      </c>
      <c r="F444" s="16">
        <v>100</v>
      </c>
      <c r="G444" s="45">
        <v>41671</v>
      </c>
      <c r="H444" s="2" t="s">
        <v>79</v>
      </c>
    </row>
    <row r="445" spans="2:8" x14ac:dyDescent="0.2">
      <c r="B445" s="1" t="s">
        <v>81</v>
      </c>
      <c r="C445" s="1" t="s">
        <v>75</v>
      </c>
      <c r="D445" s="2" t="s">
        <v>44</v>
      </c>
      <c r="E445" s="2" t="s">
        <v>13</v>
      </c>
      <c r="F445" s="16">
        <v>0</v>
      </c>
      <c r="G445" s="45">
        <v>41671</v>
      </c>
      <c r="H445" s="2" t="s">
        <v>79</v>
      </c>
    </row>
    <row r="446" spans="2:8" x14ac:dyDescent="0.2">
      <c r="B446" s="1" t="s">
        <v>81</v>
      </c>
      <c r="C446" s="1" t="s">
        <v>75</v>
      </c>
      <c r="D446" s="2" t="s">
        <v>44</v>
      </c>
      <c r="E446" s="2" t="s">
        <v>14</v>
      </c>
      <c r="F446" s="16">
        <v>0</v>
      </c>
      <c r="G446" s="45">
        <v>41671</v>
      </c>
      <c r="H446" s="2" t="s">
        <v>79</v>
      </c>
    </row>
    <row r="447" spans="2:8" x14ac:dyDescent="0.2">
      <c r="B447" s="1" t="s">
        <v>81</v>
      </c>
      <c r="C447" s="1" t="s">
        <v>75</v>
      </c>
      <c r="D447" s="2" t="s">
        <v>59</v>
      </c>
      <c r="E447" s="2" t="s">
        <v>65</v>
      </c>
      <c r="F447" s="16">
        <v>0</v>
      </c>
      <c r="G447" s="45">
        <v>41671</v>
      </c>
      <c r="H447" s="2" t="s">
        <v>79</v>
      </c>
    </row>
    <row r="448" spans="2:8" x14ac:dyDescent="0.2">
      <c r="B448" s="1" t="s">
        <v>81</v>
      </c>
      <c r="C448" s="1" t="s">
        <v>75</v>
      </c>
      <c r="D448" s="2" t="s">
        <v>43</v>
      </c>
      <c r="E448" s="2" t="s">
        <v>64</v>
      </c>
      <c r="F448" s="16">
        <v>65</v>
      </c>
      <c r="G448" s="45">
        <v>41671</v>
      </c>
      <c r="H448" s="2" t="s">
        <v>79</v>
      </c>
    </row>
    <row r="449" spans="2:8" x14ac:dyDescent="0.2">
      <c r="B449" s="1" t="s">
        <v>81</v>
      </c>
      <c r="C449" s="1" t="s">
        <v>75</v>
      </c>
      <c r="D449" s="2" t="s">
        <v>43</v>
      </c>
      <c r="E449" s="2" t="s">
        <v>63</v>
      </c>
      <c r="F449" s="16">
        <v>0</v>
      </c>
      <c r="G449" s="45">
        <v>41671</v>
      </c>
      <c r="H449" s="2" t="s">
        <v>79</v>
      </c>
    </row>
    <row r="450" spans="2:8" x14ac:dyDescent="0.2">
      <c r="B450" s="1" t="s">
        <v>81</v>
      </c>
      <c r="C450" s="1" t="s">
        <v>75</v>
      </c>
      <c r="D450" s="2" t="s">
        <v>20</v>
      </c>
      <c r="E450" s="2" t="s">
        <v>31</v>
      </c>
      <c r="F450" s="16">
        <v>0</v>
      </c>
      <c r="G450" s="45">
        <v>41671</v>
      </c>
      <c r="H450" s="2" t="s">
        <v>79</v>
      </c>
    </row>
    <row r="451" spans="2:8" x14ac:dyDescent="0.2">
      <c r="B451" s="1" t="s">
        <v>81</v>
      </c>
      <c r="C451" s="1" t="s">
        <v>75</v>
      </c>
      <c r="D451" s="2" t="s">
        <v>20</v>
      </c>
      <c r="E451" s="2" t="s">
        <v>12</v>
      </c>
      <c r="F451" s="16">
        <v>0</v>
      </c>
      <c r="G451" s="45">
        <v>41671</v>
      </c>
      <c r="H451" s="2" t="s">
        <v>79</v>
      </c>
    </row>
    <row r="452" spans="2:8" x14ac:dyDescent="0.2">
      <c r="B452" s="1" t="s">
        <v>81</v>
      </c>
      <c r="C452" s="1" t="s">
        <v>75</v>
      </c>
      <c r="D452" s="2" t="s">
        <v>20</v>
      </c>
      <c r="E452" s="2" t="s">
        <v>48</v>
      </c>
      <c r="F452" s="16">
        <v>130</v>
      </c>
      <c r="G452" s="45">
        <v>41671</v>
      </c>
      <c r="H452" s="2" t="s">
        <v>79</v>
      </c>
    </row>
    <row r="453" spans="2:8" x14ac:dyDescent="0.2">
      <c r="B453" s="1" t="s">
        <v>81</v>
      </c>
      <c r="C453" s="1" t="s">
        <v>76</v>
      </c>
      <c r="D453" s="2" t="s">
        <v>40</v>
      </c>
      <c r="E453" s="2" t="s">
        <v>41</v>
      </c>
      <c r="F453" s="16">
        <v>20</v>
      </c>
      <c r="G453" s="45">
        <v>41671</v>
      </c>
      <c r="H453" s="2" t="s">
        <v>79</v>
      </c>
    </row>
    <row r="454" spans="2:8" x14ac:dyDescent="0.2">
      <c r="B454" s="1" t="s">
        <v>81</v>
      </c>
      <c r="C454" s="1" t="s">
        <v>76</v>
      </c>
      <c r="D454" s="2" t="s">
        <v>40</v>
      </c>
      <c r="E454" s="2" t="s">
        <v>42</v>
      </c>
      <c r="F454" s="16">
        <v>52</v>
      </c>
      <c r="G454" s="45">
        <v>41671</v>
      </c>
      <c r="H454" s="2" t="s">
        <v>79</v>
      </c>
    </row>
    <row r="455" spans="2:8" x14ac:dyDescent="0.2">
      <c r="B455" s="1" t="s">
        <v>81</v>
      </c>
      <c r="C455" s="1" t="s">
        <v>76</v>
      </c>
      <c r="D455" s="2" t="s">
        <v>40</v>
      </c>
      <c r="E455" s="2" t="s">
        <v>29</v>
      </c>
      <c r="F455" s="16">
        <v>402</v>
      </c>
      <c r="G455" s="45">
        <v>41671</v>
      </c>
      <c r="H455" s="2" t="s">
        <v>79</v>
      </c>
    </row>
    <row r="456" spans="2:8" x14ac:dyDescent="0.2">
      <c r="B456" s="1" t="s">
        <v>81</v>
      </c>
      <c r="C456" s="1" t="s">
        <v>76</v>
      </c>
      <c r="D456" s="2" t="s">
        <v>66</v>
      </c>
      <c r="E456" s="2" t="s">
        <v>18</v>
      </c>
      <c r="F456" s="16">
        <v>90</v>
      </c>
      <c r="G456" s="45">
        <v>41671</v>
      </c>
      <c r="H456" s="2" t="s">
        <v>79</v>
      </c>
    </row>
    <row r="457" spans="2:8" x14ac:dyDescent="0.2">
      <c r="B457" s="1" t="s">
        <v>81</v>
      </c>
      <c r="C457" s="1" t="s">
        <v>76</v>
      </c>
      <c r="D457" s="2" t="s">
        <v>66</v>
      </c>
      <c r="E457" s="2" t="s">
        <v>67</v>
      </c>
      <c r="F457" s="16">
        <v>0</v>
      </c>
      <c r="G457" s="45">
        <v>41671</v>
      </c>
      <c r="H457" s="2" t="s">
        <v>79</v>
      </c>
    </row>
    <row r="458" spans="2:8" x14ac:dyDescent="0.2">
      <c r="B458" s="1" t="s">
        <v>81</v>
      </c>
      <c r="C458" s="1" t="s">
        <v>76</v>
      </c>
      <c r="D458" s="2" t="s">
        <v>66</v>
      </c>
      <c r="E458" s="2" t="s">
        <v>17</v>
      </c>
      <c r="F458" s="16">
        <v>15</v>
      </c>
      <c r="G458" s="45">
        <v>41671</v>
      </c>
      <c r="H458" s="2" t="s">
        <v>79</v>
      </c>
    </row>
    <row r="459" spans="2:8" x14ac:dyDescent="0.2">
      <c r="B459" s="1" t="s">
        <v>81</v>
      </c>
      <c r="C459" s="1" t="s">
        <v>76</v>
      </c>
      <c r="D459" s="2" t="s">
        <v>66</v>
      </c>
      <c r="E459" s="2" t="s">
        <v>50</v>
      </c>
      <c r="F459" s="16">
        <v>0</v>
      </c>
      <c r="G459" s="45">
        <v>41671</v>
      </c>
      <c r="H459" s="2" t="s">
        <v>79</v>
      </c>
    </row>
    <row r="460" spans="2:8" x14ac:dyDescent="0.2">
      <c r="B460" s="1" t="s">
        <v>81</v>
      </c>
      <c r="C460" s="1" t="s">
        <v>76</v>
      </c>
      <c r="D460" s="2" t="s">
        <v>66</v>
      </c>
      <c r="E460" s="2" t="s">
        <v>49</v>
      </c>
      <c r="F460" s="16">
        <v>0</v>
      </c>
      <c r="G460" s="45">
        <v>41671</v>
      </c>
      <c r="H460" s="2" t="s">
        <v>79</v>
      </c>
    </row>
    <row r="461" spans="2:8" x14ac:dyDescent="0.2">
      <c r="B461" s="1" t="s">
        <v>81</v>
      </c>
      <c r="C461" s="1" t="s">
        <v>76</v>
      </c>
      <c r="D461" s="2" t="s">
        <v>36</v>
      </c>
      <c r="E461" s="2" t="s">
        <v>7</v>
      </c>
      <c r="F461" s="16">
        <v>60</v>
      </c>
      <c r="G461" s="45">
        <v>41671</v>
      </c>
      <c r="H461" s="2" t="s">
        <v>79</v>
      </c>
    </row>
    <row r="462" spans="2:8" x14ac:dyDescent="0.2">
      <c r="B462" s="1" t="s">
        <v>81</v>
      </c>
      <c r="C462" s="1" t="s">
        <v>76</v>
      </c>
      <c r="D462" s="2" t="s">
        <v>36</v>
      </c>
      <c r="E462" s="2" t="s">
        <v>9</v>
      </c>
      <c r="F462" s="16">
        <v>50</v>
      </c>
      <c r="G462" s="45">
        <v>41671</v>
      </c>
      <c r="H462" s="2" t="s">
        <v>79</v>
      </c>
    </row>
    <row r="463" spans="2:8" x14ac:dyDescent="0.2">
      <c r="B463" s="1" t="s">
        <v>81</v>
      </c>
      <c r="C463" s="1" t="s">
        <v>76</v>
      </c>
      <c r="D463" s="2" t="s">
        <v>36</v>
      </c>
      <c r="E463" s="2" t="s">
        <v>47</v>
      </c>
      <c r="F463" s="16">
        <v>131</v>
      </c>
      <c r="G463" s="45">
        <v>41671</v>
      </c>
      <c r="H463" s="2" t="s">
        <v>79</v>
      </c>
    </row>
    <row r="464" spans="2:8" x14ac:dyDescent="0.2">
      <c r="B464" s="1" t="s">
        <v>81</v>
      </c>
      <c r="C464" s="1" t="s">
        <v>76</v>
      </c>
      <c r="D464" s="2" t="s">
        <v>36</v>
      </c>
      <c r="E464" s="2" t="s">
        <v>6</v>
      </c>
      <c r="F464" s="16">
        <v>101</v>
      </c>
      <c r="G464" s="45">
        <v>41671</v>
      </c>
      <c r="H464" s="2" t="s">
        <v>79</v>
      </c>
    </row>
    <row r="465" spans="2:8" x14ac:dyDescent="0.2">
      <c r="B465" s="1" t="s">
        <v>81</v>
      </c>
      <c r="C465" s="1" t="s">
        <v>76</v>
      </c>
      <c r="D465" s="2" t="s">
        <v>36</v>
      </c>
      <c r="E465" s="2" t="s">
        <v>8</v>
      </c>
      <c r="F465" s="16">
        <v>40</v>
      </c>
      <c r="G465" s="45">
        <v>41671</v>
      </c>
      <c r="H465" s="2" t="s">
        <v>79</v>
      </c>
    </row>
    <row r="466" spans="2:8" x14ac:dyDescent="0.2">
      <c r="B466" s="1" t="s">
        <v>81</v>
      </c>
      <c r="C466" s="1" t="s">
        <v>76</v>
      </c>
      <c r="D466" s="2" t="s">
        <v>36</v>
      </c>
      <c r="E466" s="2" t="s">
        <v>19</v>
      </c>
      <c r="F466" s="16">
        <v>223</v>
      </c>
      <c r="G466" s="45">
        <v>41671</v>
      </c>
      <c r="H466" s="2" t="s">
        <v>79</v>
      </c>
    </row>
    <row r="467" spans="2:8" x14ac:dyDescent="0.2">
      <c r="B467" s="1" t="s">
        <v>81</v>
      </c>
      <c r="C467" s="1" t="s">
        <v>76</v>
      </c>
      <c r="D467" s="2" t="s">
        <v>43</v>
      </c>
      <c r="E467" s="2" t="s">
        <v>32</v>
      </c>
      <c r="F467" s="16">
        <v>0</v>
      </c>
      <c r="G467" s="45">
        <v>41671</v>
      </c>
      <c r="H467" s="2" t="s">
        <v>79</v>
      </c>
    </row>
    <row r="468" spans="2:8" x14ac:dyDescent="0.2">
      <c r="B468" s="1" t="s">
        <v>81</v>
      </c>
      <c r="C468" s="1" t="s">
        <v>76</v>
      </c>
      <c r="D468" s="2" t="s">
        <v>20</v>
      </c>
      <c r="E468" s="2" t="s">
        <v>39</v>
      </c>
      <c r="F468" s="16">
        <v>376</v>
      </c>
      <c r="G468" s="45">
        <v>41671</v>
      </c>
      <c r="H468" s="2" t="s">
        <v>79</v>
      </c>
    </row>
    <row r="469" spans="2:8" x14ac:dyDescent="0.2">
      <c r="B469" s="1" t="s">
        <v>81</v>
      </c>
      <c r="C469" s="1" t="s">
        <v>76</v>
      </c>
      <c r="D469" s="2" t="s">
        <v>20</v>
      </c>
      <c r="E469" s="2" t="s">
        <v>31</v>
      </c>
      <c r="F469" s="16">
        <v>56</v>
      </c>
      <c r="G469" s="45">
        <v>41671</v>
      </c>
      <c r="H469" s="2" t="s">
        <v>79</v>
      </c>
    </row>
    <row r="470" spans="2:8" x14ac:dyDescent="0.2">
      <c r="B470" s="1" t="s">
        <v>81</v>
      </c>
      <c r="C470" s="1" t="s">
        <v>76</v>
      </c>
      <c r="D470" s="2" t="s">
        <v>20</v>
      </c>
      <c r="E470" s="2" t="s">
        <v>37</v>
      </c>
      <c r="F470" s="16">
        <v>66.649999999999991</v>
      </c>
      <c r="G470" s="45">
        <v>41671</v>
      </c>
      <c r="H470" s="2" t="s">
        <v>79</v>
      </c>
    </row>
    <row r="471" spans="2:8" x14ac:dyDescent="0.2">
      <c r="B471" s="1" t="s">
        <v>81</v>
      </c>
      <c r="C471" s="1" t="s">
        <v>76</v>
      </c>
      <c r="D471" s="2" t="s">
        <v>20</v>
      </c>
      <c r="E471" s="2" t="s">
        <v>38</v>
      </c>
      <c r="F471" s="16">
        <v>0</v>
      </c>
      <c r="G471" s="45">
        <v>41671</v>
      </c>
      <c r="H471" s="2" t="s">
        <v>79</v>
      </c>
    </row>
    <row r="472" spans="2:8" x14ac:dyDescent="0.2">
      <c r="B472" s="1" t="s">
        <v>81</v>
      </c>
      <c r="C472" s="1" t="s">
        <v>24</v>
      </c>
      <c r="D472" s="2" t="s">
        <v>45</v>
      </c>
      <c r="E472" s="2" t="s">
        <v>70</v>
      </c>
      <c r="F472" s="16">
        <v>0</v>
      </c>
      <c r="G472" s="45">
        <v>41671</v>
      </c>
      <c r="H472" s="2" t="s">
        <v>79</v>
      </c>
    </row>
    <row r="473" spans="2:8" x14ac:dyDescent="0.2">
      <c r="B473" s="1" t="s">
        <v>81</v>
      </c>
      <c r="C473" s="1" t="s">
        <v>24</v>
      </c>
      <c r="D473" s="2" t="s">
        <v>45</v>
      </c>
      <c r="E473" s="2" t="s">
        <v>35</v>
      </c>
      <c r="F473" s="16">
        <v>0</v>
      </c>
      <c r="G473" s="45">
        <v>41671</v>
      </c>
      <c r="H473" s="2" t="s">
        <v>79</v>
      </c>
    </row>
    <row r="474" spans="2:8" x14ac:dyDescent="0.2">
      <c r="B474" s="1" t="s">
        <v>81</v>
      </c>
      <c r="C474" s="1" t="s">
        <v>24</v>
      </c>
      <c r="D474" s="46" t="s">
        <v>104</v>
      </c>
      <c r="E474" s="2" t="s">
        <v>52</v>
      </c>
      <c r="F474" s="16">
        <v>0</v>
      </c>
      <c r="G474" s="45">
        <v>41671</v>
      </c>
      <c r="H474" s="2" t="s">
        <v>79</v>
      </c>
    </row>
    <row r="475" spans="2:8" x14ac:dyDescent="0.2">
      <c r="B475" s="1" t="s">
        <v>81</v>
      </c>
      <c r="C475" s="1" t="s">
        <v>24</v>
      </c>
      <c r="D475" s="46" t="s">
        <v>104</v>
      </c>
      <c r="E475" s="2" t="s">
        <v>53</v>
      </c>
      <c r="F475" s="16">
        <v>0</v>
      </c>
      <c r="G475" s="45">
        <v>41671</v>
      </c>
      <c r="H475" s="2" t="s">
        <v>79</v>
      </c>
    </row>
    <row r="476" spans="2:8" x14ac:dyDescent="0.2">
      <c r="B476" s="1" t="s">
        <v>81</v>
      </c>
      <c r="C476" s="1" t="s">
        <v>24</v>
      </c>
      <c r="D476" s="2" t="s">
        <v>43</v>
      </c>
      <c r="E476" s="2" t="s">
        <v>28</v>
      </c>
      <c r="F476" s="16">
        <v>150</v>
      </c>
      <c r="G476" s="45">
        <v>41671</v>
      </c>
      <c r="H476" s="2" t="s">
        <v>79</v>
      </c>
    </row>
    <row r="477" spans="2:8" x14ac:dyDescent="0.2">
      <c r="B477" s="1" t="s">
        <v>81</v>
      </c>
      <c r="C477" s="1" t="s">
        <v>24</v>
      </c>
      <c r="D477" s="2" t="s">
        <v>43</v>
      </c>
      <c r="E477" s="2" t="s">
        <v>51</v>
      </c>
      <c r="F477" s="16">
        <v>0</v>
      </c>
      <c r="G477" s="45">
        <v>41671</v>
      </c>
      <c r="H477" s="2" t="s">
        <v>79</v>
      </c>
    </row>
    <row r="478" spans="2:8" x14ac:dyDescent="0.2">
      <c r="B478" s="1" t="s">
        <v>81</v>
      </c>
      <c r="C478" s="1" t="s">
        <v>24</v>
      </c>
      <c r="D478" s="2" t="s">
        <v>43</v>
      </c>
      <c r="E478" s="2" t="s">
        <v>27</v>
      </c>
      <c r="F478" s="16">
        <v>100</v>
      </c>
      <c r="G478" s="45">
        <v>41671</v>
      </c>
      <c r="H478" s="2" t="s">
        <v>79</v>
      </c>
    </row>
    <row r="479" spans="2:8" x14ac:dyDescent="0.2">
      <c r="B479" s="1" t="s">
        <v>21</v>
      </c>
      <c r="C479" s="1" t="s">
        <v>21</v>
      </c>
      <c r="D479" s="2" t="s">
        <v>21</v>
      </c>
      <c r="E479" s="2" t="s">
        <v>22</v>
      </c>
      <c r="F479" s="16">
        <v>925.93900000000019</v>
      </c>
      <c r="G479" s="45">
        <v>41671</v>
      </c>
      <c r="H479" s="2" t="s">
        <v>79</v>
      </c>
    </row>
    <row r="480" spans="2:8" x14ac:dyDescent="0.2">
      <c r="B480" s="1" t="s">
        <v>21</v>
      </c>
      <c r="C480" s="1" t="s">
        <v>21</v>
      </c>
      <c r="D480" s="2" t="s">
        <v>21</v>
      </c>
      <c r="E480" s="46" t="s">
        <v>126</v>
      </c>
      <c r="F480" s="16">
        <v>1157.4237500000002</v>
      </c>
      <c r="G480" s="45">
        <v>41671</v>
      </c>
      <c r="H480" s="2" t="s">
        <v>79</v>
      </c>
    </row>
    <row r="481" spans="2:8" x14ac:dyDescent="0.2">
      <c r="B481" s="1" t="s">
        <v>21</v>
      </c>
      <c r="C481" s="1" t="s">
        <v>21</v>
      </c>
      <c r="D481" s="2" t="s">
        <v>21</v>
      </c>
      <c r="E481" s="2" t="s">
        <v>34</v>
      </c>
      <c r="F481" s="16">
        <v>231.48475000000005</v>
      </c>
      <c r="G481" s="45">
        <v>41671</v>
      </c>
      <c r="H481" s="2" t="s">
        <v>79</v>
      </c>
    </row>
    <row r="482" spans="2:8" x14ac:dyDescent="0.2">
      <c r="B482" s="1" t="s">
        <v>21</v>
      </c>
      <c r="C482" s="1" t="s">
        <v>21</v>
      </c>
      <c r="D482" s="2" t="s">
        <v>21</v>
      </c>
      <c r="E482" s="2" t="s">
        <v>62</v>
      </c>
      <c r="F482" s="16">
        <v>0</v>
      </c>
      <c r="G482" s="45">
        <v>41671</v>
      </c>
      <c r="H482" s="2" t="s">
        <v>79</v>
      </c>
    </row>
    <row r="483" spans="2:8" x14ac:dyDescent="0.2">
      <c r="B483" s="1" t="s">
        <v>21</v>
      </c>
      <c r="C483" s="1" t="s">
        <v>21</v>
      </c>
      <c r="D483" s="2" t="s">
        <v>21</v>
      </c>
      <c r="E483" s="2" t="s">
        <v>23</v>
      </c>
      <c r="F483" s="16">
        <v>0</v>
      </c>
      <c r="G483" s="45">
        <v>41671</v>
      </c>
      <c r="H483" s="2" t="s">
        <v>79</v>
      </c>
    </row>
    <row r="484" spans="2:8" x14ac:dyDescent="0.2">
      <c r="B484" s="1" t="s">
        <v>0</v>
      </c>
      <c r="C484" s="1" t="s">
        <v>0</v>
      </c>
      <c r="D484" s="2" t="s">
        <v>0</v>
      </c>
      <c r="E484" s="2" t="s">
        <v>60</v>
      </c>
      <c r="F484" s="16">
        <v>0</v>
      </c>
      <c r="G484" s="45">
        <v>41671</v>
      </c>
      <c r="H484" s="2" t="s">
        <v>79</v>
      </c>
    </row>
    <row r="485" spans="2:8" x14ac:dyDescent="0.2">
      <c r="B485" s="1" t="s">
        <v>0</v>
      </c>
      <c r="C485" s="1" t="s">
        <v>0</v>
      </c>
      <c r="D485" s="1" t="s">
        <v>0</v>
      </c>
      <c r="E485" s="1" t="s">
        <v>2</v>
      </c>
      <c r="F485" s="16">
        <v>0</v>
      </c>
      <c r="G485" s="45">
        <v>41671</v>
      </c>
      <c r="H485" s="2" t="s">
        <v>79</v>
      </c>
    </row>
    <row r="486" spans="2:8" x14ac:dyDescent="0.2">
      <c r="B486" s="1" t="s">
        <v>0</v>
      </c>
      <c r="C486" s="1" t="s">
        <v>0</v>
      </c>
      <c r="D486" s="1" t="s">
        <v>0</v>
      </c>
      <c r="E486" s="1" t="s">
        <v>61</v>
      </c>
      <c r="F486" s="16">
        <v>0</v>
      </c>
      <c r="G486" s="45">
        <v>41671</v>
      </c>
      <c r="H486" s="2" t="s">
        <v>79</v>
      </c>
    </row>
    <row r="487" spans="2:8" x14ac:dyDescent="0.2">
      <c r="B487" s="1" t="s">
        <v>0</v>
      </c>
      <c r="C487" s="1" t="s">
        <v>0</v>
      </c>
      <c r="D487" s="1" t="s">
        <v>0</v>
      </c>
      <c r="E487" s="1" t="s">
        <v>4</v>
      </c>
      <c r="F487" s="16">
        <v>0</v>
      </c>
      <c r="G487" s="45">
        <v>41671</v>
      </c>
      <c r="H487" s="2" t="s">
        <v>79</v>
      </c>
    </row>
    <row r="488" spans="2:8" x14ac:dyDescent="0.2">
      <c r="B488" s="1" t="s">
        <v>0</v>
      </c>
      <c r="C488" s="1" t="s">
        <v>0</v>
      </c>
      <c r="D488" s="1" t="s">
        <v>0</v>
      </c>
      <c r="E488" s="1" t="s">
        <v>59</v>
      </c>
      <c r="F488" s="16">
        <v>0</v>
      </c>
      <c r="G488" s="45">
        <v>41671</v>
      </c>
      <c r="H488" s="2" t="s">
        <v>79</v>
      </c>
    </row>
    <row r="489" spans="2:8" x14ac:dyDescent="0.2">
      <c r="B489" s="1" t="s">
        <v>0</v>
      </c>
      <c r="C489" s="1" t="s">
        <v>0</v>
      </c>
      <c r="D489" s="1" t="s">
        <v>0</v>
      </c>
      <c r="E489" s="1" t="s">
        <v>3</v>
      </c>
      <c r="F489" s="16">
        <v>0</v>
      </c>
      <c r="G489" s="45">
        <v>41671</v>
      </c>
      <c r="H489" s="2" t="s">
        <v>79</v>
      </c>
    </row>
    <row r="490" spans="2:8" x14ac:dyDescent="0.2">
      <c r="B490" s="1" t="s">
        <v>0</v>
      </c>
      <c r="C490" s="1" t="s">
        <v>0</v>
      </c>
      <c r="D490" s="1" t="s">
        <v>0</v>
      </c>
      <c r="E490" s="1" t="s">
        <v>1</v>
      </c>
      <c r="F490" s="16">
        <v>8000</v>
      </c>
      <c r="G490" s="45">
        <v>41671</v>
      </c>
      <c r="H490" s="2" t="s">
        <v>79</v>
      </c>
    </row>
    <row r="491" spans="2:8" x14ac:dyDescent="0.2">
      <c r="B491" s="1" t="s">
        <v>81</v>
      </c>
      <c r="C491" s="1" t="s">
        <v>72</v>
      </c>
      <c r="D491" s="1" t="s">
        <v>54</v>
      </c>
      <c r="E491" s="1" t="s">
        <v>68</v>
      </c>
      <c r="F491" s="41">
        <v>0</v>
      </c>
      <c r="G491" s="45">
        <v>41699</v>
      </c>
      <c r="H491" s="2" t="s">
        <v>79</v>
      </c>
    </row>
    <row r="492" spans="2:8" x14ac:dyDescent="0.2">
      <c r="B492" s="1" t="s">
        <v>81</v>
      </c>
      <c r="C492" s="1" t="s">
        <v>72</v>
      </c>
      <c r="D492" s="1" t="s">
        <v>54</v>
      </c>
      <c r="E492" s="1" t="s">
        <v>77</v>
      </c>
      <c r="F492" s="16">
        <v>285</v>
      </c>
      <c r="G492" s="45">
        <v>41699</v>
      </c>
      <c r="H492" s="2" t="s">
        <v>79</v>
      </c>
    </row>
    <row r="493" spans="2:8" x14ac:dyDescent="0.2">
      <c r="B493" s="1" t="s">
        <v>81</v>
      </c>
      <c r="C493" s="1" t="s">
        <v>72</v>
      </c>
      <c r="D493" s="1" t="s">
        <v>54</v>
      </c>
      <c r="E493" s="1" t="s">
        <v>124</v>
      </c>
      <c r="F493" s="16">
        <v>0</v>
      </c>
      <c r="G493" s="45">
        <v>41699</v>
      </c>
      <c r="H493" s="2" t="s">
        <v>79</v>
      </c>
    </row>
    <row r="494" spans="2:8" x14ac:dyDescent="0.2">
      <c r="B494" s="1" t="s">
        <v>81</v>
      </c>
      <c r="C494" s="1" t="s">
        <v>72</v>
      </c>
      <c r="D494" s="2" t="s">
        <v>54</v>
      </c>
      <c r="E494" s="2" t="s">
        <v>69</v>
      </c>
      <c r="F494" s="16">
        <v>149</v>
      </c>
      <c r="G494" s="45">
        <v>41699</v>
      </c>
      <c r="H494" s="2" t="s">
        <v>79</v>
      </c>
    </row>
    <row r="495" spans="2:8" x14ac:dyDescent="0.2">
      <c r="B495" s="1" t="s">
        <v>81</v>
      </c>
      <c r="C495" s="1" t="s">
        <v>72</v>
      </c>
      <c r="D495" s="2" t="s">
        <v>54</v>
      </c>
      <c r="E495" s="2" t="s">
        <v>25</v>
      </c>
      <c r="F495" s="16">
        <v>0</v>
      </c>
      <c r="G495" s="45">
        <v>41699</v>
      </c>
      <c r="H495" s="2" t="s">
        <v>79</v>
      </c>
    </row>
    <row r="496" spans="2:8" x14ac:dyDescent="0.2">
      <c r="B496" s="1" t="s">
        <v>81</v>
      </c>
      <c r="C496" s="1" t="s">
        <v>72</v>
      </c>
      <c r="D496" s="2" t="s">
        <v>59</v>
      </c>
      <c r="E496" s="2" t="s">
        <v>26</v>
      </c>
      <c r="F496" s="16">
        <v>200</v>
      </c>
      <c r="G496" s="45">
        <v>41699</v>
      </c>
      <c r="H496" s="2" t="s">
        <v>79</v>
      </c>
    </row>
    <row r="497" spans="2:8" x14ac:dyDescent="0.2">
      <c r="B497" s="1" t="s">
        <v>81</v>
      </c>
      <c r="C497" s="1" t="s">
        <v>72</v>
      </c>
      <c r="D497" s="2" t="s">
        <v>30</v>
      </c>
      <c r="E497" s="2" t="s">
        <v>57</v>
      </c>
      <c r="F497" s="16">
        <v>133</v>
      </c>
      <c r="G497" s="45">
        <v>41699</v>
      </c>
      <c r="H497" s="2" t="s">
        <v>79</v>
      </c>
    </row>
    <row r="498" spans="2:8" x14ac:dyDescent="0.2">
      <c r="B498" s="1" t="s">
        <v>81</v>
      </c>
      <c r="C498" s="1" t="s">
        <v>72</v>
      </c>
      <c r="D498" s="2" t="s">
        <v>30</v>
      </c>
      <c r="E498" s="2" t="s">
        <v>56</v>
      </c>
      <c r="F498" s="16">
        <v>0</v>
      </c>
      <c r="G498" s="45">
        <v>41699</v>
      </c>
      <c r="H498" s="2" t="s">
        <v>79</v>
      </c>
    </row>
    <row r="499" spans="2:8" x14ac:dyDescent="0.2">
      <c r="B499" s="1" t="s">
        <v>81</v>
      </c>
      <c r="C499" s="1" t="s">
        <v>72</v>
      </c>
      <c r="D499" s="2" t="s">
        <v>30</v>
      </c>
      <c r="E499" s="2" t="s">
        <v>55</v>
      </c>
      <c r="F499" s="16">
        <v>532</v>
      </c>
      <c r="G499" s="45">
        <v>41699</v>
      </c>
      <c r="H499" s="2" t="s">
        <v>79</v>
      </c>
    </row>
    <row r="500" spans="2:8" x14ac:dyDescent="0.2">
      <c r="B500" s="1" t="s">
        <v>81</v>
      </c>
      <c r="C500" s="1" t="s">
        <v>75</v>
      </c>
      <c r="D500" s="2" t="s">
        <v>45</v>
      </c>
      <c r="E500" s="2" t="s">
        <v>15</v>
      </c>
      <c r="F500" s="16">
        <v>0</v>
      </c>
      <c r="G500" s="45">
        <v>41699</v>
      </c>
      <c r="H500" s="2" t="s">
        <v>79</v>
      </c>
    </row>
    <row r="501" spans="2:8" x14ac:dyDescent="0.2">
      <c r="B501" s="1" t="s">
        <v>81</v>
      </c>
      <c r="C501" s="1" t="s">
        <v>75</v>
      </c>
      <c r="D501" s="2" t="s">
        <v>45</v>
      </c>
      <c r="E501" s="2" t="s">
        <v>46</v>
      </c>
      <c r="F501" s="16">
        <v>0</v>
      </c>
      <c r="G501" s="45">
        <v>41699</v>
      </c>
      <c r="H501" s="2" t="s">
        <v>79</v>
      </c>
    </row>
    <row r="502" spans="2:8" x14ac:dyDescent="0.2">
      <c r="B502" s="1" t="s">
        <v>81</v>
      </c>
      <c r="C502" s="1" t="s">
        <v>75</v>
      </c>
      <c r="D502" s="2" t="s">
        <v>45</v>
      </c>
      <c r="E502" s="2" t="s">
        <v>16</v>
      </c>
      <c r="F502" s="16">
        <v>0</v>
      </c>
      <c r="G502" s="45">
        <v>41699</v>
      </c>
      <c r="H502" s="2" t="s">
        <v>79</v>
      </c>
    </row>
    <row r="503" spans="2:8" x14ac:dyDescent="0.2">
      <c r="B503" s="1" t="s">
        <v>81</v>
      </c>
      <c r="C503" s="1" t="s">
        <v>75</v>
      </c>
      <c r="D503" s="2" t="s">
        <v>36</v>
      </c>
      <c r="E503" s="2" t="s">
        <v>2</v>
      </c>
      <c r="F503" s="16">
        <v>1100</v>
      </c>
      <c r="G503" s="45">
        <v>41699</v>
      </c>
      <c r="H503" s="2" t="s">
        <v>79</v>
      </c>
    </row>
    <row r="504" spans="2:8" x14ac:dyDescent="0.2">
      <c r="B504" s="1" t="s">
        <v>81</v>
      </c>
      <c r="C504" s="1" t="s">
        <v>75</v>
      </c>
      <c r="D504" s="2" t="s">
        <v>36</v>
      </c>
      <c r="E504" s="2" t="s">
        <v>10</v>
      </c>
      <c r="F504" s="16">
        <v>250</v>
      </c>
      <c r="G504" s="45">
        <v>41699</v>
      </c>
      <c r="H504" s="2" t="s">
        <v>79</v>
      </c>
    </row>
    <row r="505" spans="2:8" x14ac:dyDescent="0.2">
      <c r="B505" s="1" t="s">
        <v>81</v>
      </c>
      <c r="C505" s="1" t="s">
        <v>75</v>
      </c>
      <c r="D505" s="2" t="s">
        <v>36</v>
      </c>
      <c r="E505" s="2" t="s">
        <v>11</v>
      </c>
      <c r="F505" s="16">
        <v>100</v>
      </c>
      <c r="G505" s="45">
        <v>41699</v>
      </c>
      <c r="H505" s="2" t="s">
        <v>79</v>
      </c>
    </row>
    <row r="506" spans="2:8" x14ac:dyDescent="0.2">
      <c r="B506" s="1" t="s">
        <v>81</v>
      </c>
      <c r="C506" s="1" t="s">
        <v>75</v>
      </c>
      <c r="D506" s="2" t="s">
        <v>44</v>
      </c>
      <c r="E506" s="2" t="s">
        <v>13</v>
      </c>
      <c r="F506" s="16">
        <v>0</v>
      </c>
      <c r="G506" s="45">
        <v>41699</v>
      </c>
      <c r="H506" s="2" t="s">
        <v>79</v>
      </c>
    </row>
    <row r="507" spans="2:8" x14ac:dyDescent="0.2">
      <c r="B507" s="1" t="s">
        <v>81</v>
      </c>
      <c r="C507" s="1" t="s">
        <v>75</v>
      </c>
      <c r="D507" s="2" t="s">
        <v>44</v>
      </c>
      <c r="E507" s="2" t="s">
        <v>14</v>
      </c>
      <c r="F507" s="16">
        <v>0</v>
      </c>
      <c r="G507" s="45">
        <v>41699</v>
      </c>
      <c r="H507" s="2" t="s">
        <v>79</v>
      </c>
    </row>
    <row r="508" spans="2:8" x14ac:dyDescent="0.2">
      <c r="B508" s="1" t="s">
        <v>81</v>
      </c>
      <c r="C508" s="1" t="s">
        <v>75</v>
      </c>
      <c r="D508" s="2" t="s">
        <v>59</v>
      </c>
      <c r="E508" s="2" t="s">
        <v>65</v>
      </c>
      <c r="F508" s="16">
        <v>0</v>
      </c>
      <c r="G508" s="45">
        <v>41699</v>
      </c>
      <c r="H508" s="2" t="s">
        <v>79</v>
      </c>
    </row>
    <row r="509" spans="2:8" x14ac:dyDescent="0.2">
      <c r="B509" s="1" t="s">
        <v>81</v>
      </c>
      <c r="C509" s="1" t="s">
        <v>75</v>
      </c>
      <c r="D509" s="2" t="s">
        <v>43</v>
      </c>
      <c r="E509" s="2" t="s">
        <v>64</v>
      </c>
      <c r="F509" s="16">
        <v>65</v>
      </c>
      <c r="G509" s="45">
        <v>41699</v>
      </c>
      <c r="H509" s="2" t="s">
        <v>79</v>
      </c>
    </row>
    <row r="510" spans="2:8" x14ac:dyDescent="0.2">
      <c r="B510" s="1" t="s">
        <v>81</v>
      </c>
      <c r="C510" s="1" t="s">
        <v>75</v>
      </c>
      <c r="D510" s="2" t="s">
        <v>43</v>
      </c>
      <c r="E510" s="2" t="s">
        <v>63</v>
      </c>
      <c r="F510" s="16">
        <v>0</v>
      </c>
      <c r="G510" s="45">
        <v>41699</v>
      </c>
      <c r="H510" s="2" t="s">
        <v>79</v>
      </c>
    </row>
    <row r="511" spans="2:8" x14ac:dyDescent="0.2">
      <c r="B511" s="1" t="s">
        <v>81</v>
      </c>
      <c r="C511" s="1" t="s">
        <v>75</v>
      </c>
      <c r="D511" s="2" t="s">
        <v>20</v>
      </c>
      <c r="E511" s="2" t="s">
        <v>31</v>
      </c>
      <c r="F511" s="16">
        <v>0</v>
      </c>
      <c r="G511" s="45">
        <v>41699</v>
      </c>
      <c r="H511" s="2" t="s">
        <v>79</v>
      </c>
    </row>
    <row r="512" spans="2:8" x14ac:dyDescent="0.2">
      <c r="B512" s="1" t="s">
        <v>81</v>
      </c>
      <c r="C512" s="1" t="s">
        <v>75</v>
      </c>
      <c r="D512" s="2" t="s">
        <v>20</v>
      </c>
      <c r="E512" s="2" t="s">
        <v>12</v>
      </c>
      <c r="F512" s="16">
        <v>0</v>
      </c>
      <c r="G512" s="45">
        <v>41699</v>
      </c>
      <c r="H512" s="2" t="s">
        <v>79</v>
      </c>
    </row>
    <row r="513" spans="2:8" x14ac:dyDescent="0.2">
      <c r="B513" s="1" t="s">
        <v>81</v>
      </c>
      <c r="C513" s="1" t="s">
        <v>75</v>
      </c>
      <c r="D513" s="2" t="s">
        <v>20</v>
      </c>
      <c r="E513" s="2" t="s">
        <v>48</v>
      </c>
      <c r="F513" s="16">
        <v>130</v>
      </c>
      <c r="G513" s="45">
        <v>41699</v>
      </c>
      <c r="H513" s="2" t="s">
        <v>79</v>
      </c>
    </row>
    <row r="514" spans="2:8" x14ac:dyDescent="0.2">
      <c r="B514" s="1" t="s">
        <v>81</v>
      </c>
      <c r="C514" s="1" t="s">
        <v>76</v>
      </c>
      <c r="D514" s="2" t="s">
        <v>40</v>
      </c>
      <c r="E514" s="2" t="s">
        <v>41</v>
      </c>
      <c r="F514" s="16">
        <v>46</v>
      </c>
      <c r="G514" s="45">
        <v>41699</v>
      </c>
      <c r="H514" s="2" t="s">
        <v>79</v>
      </c>
    </row>
    <row r="515" spans="2:8" x14ac:dyDescent="0.2">
      <c r="B515" s="1" t="s">
        <v>81</v>
      </c>
      <c r="C515" s="1" t="s">
        <v>76</v>
      </c>
      <c r="D515" s="2" t="s">
        <v>40</v>
      </c>
      <c r="E515" s="2" t="s">
        <v>42</v>
      </c>
      <c r="F515" s="16">
        <v>62</v>
      </c>
      <c r="G515" s="45">
        <v>41699</v>
      </c>
      <c r="H515" s="2" t="s">
        <v>79</v>
      </c>
    </row>
    <row r="516" spans="2:8" x14ac:dyDescent="0.2">
      <c r="B516" s="1" t="s">
        <v>81</v>
      </c>
      <c r="C516" s="1" t="s">
        <v>76</v>
      </c>
      <c r="D516" s="2" t="s">
        <v>40</v>
      </c>
      <c r="E516" s="2" t="s">
        <v>29</v>
      </c>
      <c r="F516" s="16">
        <v>548</v>
      </c>
      <c r="G516" s="45">
        <v>41699</v>
      </c>
      <c r="H516" s="2" t="s">
        <v>79</v>
      </c>
    </row>
    <row r="517" spans="2:8" x14ac:dyDescent="0.2">
      <c r="B517" s="1" t="s">
        <v>81</v>
      </c>
      <c r="C517" s="1" t="s">
        <v>76</v>
      </c>
      <c r="D517" s="2" t="s">
        <v>66</v>
      </c>
      <c r="E517" s="2" t="s">
        <v>18</v>
      </c>
      <c r="F517" s="16">
        <v>90</v>
      </c>
      <c r="G517" s="45">
        <v>41699</v>
      </c>
      <c r="H517" s="2" t="s">
        <v>79</v>
      </c>
    </row>
    <row r="518" spans="2:8" x14ac:dyDescent="0.2">
      <c r="B518" s="1" t="s">
        <v>81</v>
      </c>
      <c r="C518" s="1" t="s">
        <v>76</v>
      </c>
      <c r="D518" s="2" t="s">
        <v>66</v>
      </c>
      <c r="E518" s="2" t="s">
        <v>67</v>
      </c>
      <c r="F518" s="16">
        <v>0</v>
      </c>
      <c r="G518" s="45">
        <v>41699</v>
      </c>
      <c r="H518" s="2" t="s">
        <v>79</v>
      </c>
    </row>
    <row r="519" spans="2:8" x14ac:dyDescent="0.2">
      <c r="B519" s="1" t="s">
        <v>81</v>
      </c>
      <c r="C519" s="1" t="s">
        <v>76</v>
      </c>
      <c r="D519" s="2" t="s">
        <v>66</v>
      </c>
      <c r="E519" s="2" t="s">
        <v>17</v>
      </c>
      <c r="F519" s="16">
        <v>15</v>
      </c>
      <c r="G519" s="45">
        <v>41699</v>
      </c>
      <c r="H519" s="2" t="s">
        <v>79</v>
      </c>
    </row>
    <row r="520" spans="2:8" x14ac:dyDescent="0.2">
      <c r="B520" s="1" t="s">
        <v>81</v>
      </c>
      <c r="C520" s="1" t="s">
        <v>76</v>
      </c>
      <c r="D520" s="2" t="s">
        <v>66</v>
      </c>
      <c r="E520" s="2" t="s">
        <v>50</v>
      </c>
      <c r="F520" s="16">
        <v>0</v>
      </c>
      <c r="G520" s="45">
        <v>41699</v>
      </c>
      <c r="H520" s="2" t="s">
        <v>79</v>
      </c>
    </row>
    <row r="521" spans="2:8" x14ac:dyDescent="0.2">
      <c r="B521" s="1" t="s">
        <v>81</v>
      </c>
      <c r="C521" s="1" t="s">
        <v>76</v>
      </c>
      <c r="D521" s="2" t="s">
        <v>66</v>
      </c>
      <c r="E521" s="2" t="s">
        <v>49</v>
      </c>
      <c r="F521" s="16">
        <v>0</v>
      </c>
      <c r="G521" s="45">
        <v>41699</v>
      </c>
      <c r="H521" s="2" t="s">
        <v>79</v>
      </c>
    </row>
    <row r="522" spans="2:8" x14ac:dyDescent="0.2">
      <c r="B522" s="1" t="s">
        <v>81</v>
      </c>
      <c r="C522" s="1" t="s">
        <v>76</v>
      </c>
      <c r="D522" s="2" t="s">
        <v>36</v>
      </c>
      <c r="E522" s="2" t="s">
        <v>7</v>
      </c>
      <c r="F522" s="16">
        <v>60</v>
      </c>
      <c r="G522" s="45">
        <v>41699</v>
      </c>
      <c r="H522" s="2" t="s">
        <v>79</v>
      </c>
    </row>
    <row r="523" spans="2:8" x14ac:dyDescent="0.2">
      <c r="B523" s="1" t="s">
        <v>81</v>
      </c>
      <c r="C523" s="1" t="s">
        <v>76</v>
      </c>
      <c r="D523" s="2" t="s">
        <v>36</v>
      </c>
      <c r="E523" s="2" t="s">
        <v>9</v>
      </c>
      <c r="F523" s="16">
        <v>0</v>
      </c>
      <c r="G523" s="45">
        <v>41699</v>
      </c>
      <c r="H523" s="2" t="s">
        <v>79</v>
      </c>
    </row>
    <row r="524" spans="2:8" x14ac:dyDescent="0.2">
      <c r="B524" s="1" t="s">
        <v>81</v>
      </c>
      <c r="C524" s="1" t="s">
        <v>76</v>
      </c>
      <c r="D524" s="2" t="s">
        <v>36</v>
      </c>
      <c r="E524" s="2" t="s">
        <v>47</v>
      </c>
      <c r="F524" s="16">
        <v>132</v>
      </c>
      <c r="G524" s="45">
        <v>41699</v>
      </c>
      <c r="H524" s="2" t="s">
        <v>79</v>
      </c>
    </row>
    <row r="525" spans="2:8" x14ac:dyDescent="0.2">
      <c r="B525" s="1" t="s">
        <v>81</v>
      </c>
      <c r="C525" s="1" t="s">
        <v>76</v>
      </c>
      <c r="D525" s="2" t="s">
        <v>36</v>
      </c>
      <c r="E525" s="2" t="s">
        <v>6</v>
      </c>
      <c r="F525" s="16">
        <v>98</v>
      </c>
      <c r="G525" s="45">
        <v>41699</v>
      </c>
      <c r="H525" s="2" t="s">
        <v>79</v>
      </c>
    </row>
    <row r="526" spans="2:8" x14ac:dyDescent="0.2">
      <c r="B526" s="1" t="s">
        <v>81</v>
      </c>
      <c r="C526" s="1" t="s">
        <v>76</v>
      </c>
      <c r="D526" s="2" t="s">
        <v>36</v>
      </c>
      <c r="E526" s="2" t="s">
        <v>8</v>
      </c>
      <c r="F526" s="16">
        <v>40</v>
      </c>
      <c r="G526" s="45">
        <v>41699</v>
      </c>
      <c r="H526" s="2" t="s">
        <v>79</v>
      </c>
    </row>
    <row r="527" spans="2:8" x14ac:dyDescent="0.2">
      <c r="B527" s="1" t="s">
        <v>81</v>
      </c>
      <c r="C527" s="1" t="s">
        <v>76</v>
      </c>
      <c r="D527" s="2" t="s">
        <v>36</v>
      </c>
      <c r="E527" s="2" t="s">
        <v>19</v>
      </c>
      <c r="F527" s="16">
        <v>244</v>
      </c>
      <c r="G527" s="45">
        <v>41699</v>
      </c>
      <c r="H527" s="2" t="s">
        <v>79</v>
      </c>
    </row>
    <row r="528" spans="2:8" x14ac:dyDescent="0.2">
      <c r="B528" s="1" t="s">
        <v>81</v>
      </c>
      <c r="C528" s="1" t="s">
        <v>76</v>
      </c>
      <c r="D528" s="2" t="s">
        <v>43</v>
      </c>
      <c r="E528" s="2" t="s">
        <v>32</v>
      </c>
      <c r="F528" s="16">
        <v>0</v>
      </c>
      <c r="G528" s="45">
        <v>41699</v>
      </c>
      <c r="H528" s="2" t="s">
        <v>79</v>
      </c>
    </row>
    <row r="529" spans="2:8" x14ac:dyDescent="0.2">
      <c r="B529" s="1" t="s">
        <v>81</v>
      </c>
      <c r="C529" s="1" t="s">
        <v>76</v>
      </c>
      <c r="D529" s="2" t="s">
        <v>20</v>
      </c>
      <c r="E529" s="2" t="s">
        <v>39</v>
      </c>
      <c r="F529" s="16">
        <v>381</v>
      </c>
      <c r="G529" s="45">
        <v>41699</v>
      </c>
      <c r="H529" s="2" t="s">
        <v>79</v>
      </c>
    </row>
    <row r="530" spans="2:8" x14ac:dyDescent="0.2">
      <c r="B530" s="1" t="s">
        <v>81</v>
      </c>
      <c r="C530" s="1" t="s">
        <v>76</v>
      </c>
      <c r="D530" s="2" t="s">
        <v>20</v>
      </c>
      <c r="E530" s="2" t="s">
        <v>31</v>
      </c>
      <c r="F530" s="16">
        <v>87</v>
      </c>
      <c r="G530" s="45">
        <v>41699</v>
      </c>
      <c r="H530" s="2" t="s">
        <v>79</v>
      </c>
    </row>
    <row r="531" spans="2:8" x14ac:dyDescent="0.2">
      <c r="B531" s="1" t="s">
        <v>81</v>
      </c>
      <c r="C531" s="1" t="s">
        <v>76</v>
      </c>
      <c r="D531" s="2" t="s">
        <v>20</v>
      </c>
      <c r="E531" s="2" t="s">
        <v>37</v>
      </c>
      <c r="F531" s="16">
        <v>66.649999999999991</v>
      </c>
      <c r="G531" s="45">
        <v>41699</v>
      </c>
      <c r="H531" s="2" t="s">
        <v>79</v>
      </c>
    </row>
    <row r="532" spans="2:8" x14ac:dyDescent="0.2">
      <c r="B532" s="1" t="s">
        <v>81</v>
      </c>
      <c r="C532" s="1" t="s">
        <v>76</v>
      </c>
      <c r="D532" s="2" t="s">
        <v>20</v>
      </c>
      <c r="E532" s="2" t="s">
        <v>38</v>
      </c>
      <c r="F532" s="16">
        <v>0</v>
      </c>
      <c r="G532" s="45">
        <v>41699</v>
      </c>
      <c r="H532" s="2" t="s">
        <v>79</v>
      </c>
    </row>
    <row r="533" spans="2:8" x14ac:dyDescent="0.2">
      <c r="B533" s="1" t="s">
        <v>81</v>
      </c>
      <c r="C533" s="1" t="s">
        <v>24</v>
      </c>
      <c r="D533" s="2" t="s">
        <v>45</v>
      </c>
      <c r="E533" s="2" t="s">
        <v>70</v>
      </c>
      <c r="F533" s="16">
        <v>0</v>
      </c>
      <c r="G533" s="45">
        <v>41699</v>
      </c>
      <c r="H533" s="2" t="s">
        <v>79</v>
      </c>
    </row>
    <row r="534" spans="2:8" x14ac:dyDescent="0.2">
      <c r="B534" s="1" t="s">
        <v>81</v>
      </c>
      <c r="C534" s="1" t="s">
        <v>24</v>
      </c>
      <c r="D534" s="2" t="s">
        <v>45</v>
      </c>
      <c r="E534" s="2" t="s">
        <v>35</v>
      </c>
      <c r="F534" s="16">
        <v>0</v>
      </c>
      <c r="G534" s="45">
        <v>41699</v>
      </c>
      <c r="H534" s="2" t="s">
        <v>79</v>
      </c>
    </row>
    <row r="535" spans="2:8" x14ac:dyDescent="0.2">
      <c r="B535" s="1" t="s">
        <v>81</v>
      </c>
      <c r="C535" s="1" t="s">
        <v>24</v>
      </c>
      <c r="D535" s="46" t="s">
        <v>104</v>
      </c>
      <c r="E535" s="2" t="s">
        <v>52</v>
      </c>
      <c r="F535" s="16">
        <v>0</v>
      </c>
      <c r="G535" s="45">
        <v>41699</v>
      </c>
      <c r="H535" s="2" t="s">
        <v>79</v>
      </c>
    </row>
    <row r="536" spans="2:8" x14ac:dyDescent="0.2">
      <c r="B536" s="1" t="s">
        <v>81</v>
      </c>
      <c r="C536" s="1" t="s">
        <v>24</v>
      </c>
      <c r="D536" s="46" t="s">
        <v>104</v>
      </c>
      <c r="E536" s="2" t="s">
        <v>53</v>
      </c>
      <c r="F536" s="16">
        <v>0</v>
      </c>
      <c r="G536" s="45">
        <v>41699</v>
      </c>
      <c r="H536" s="2" t="s">
        <v>79</v>
      </c>
    </row>
    <row r="537" spans="2:8" x14ac:dyDescent="0.2">
      <c r="B537" s="1" t="s">
        <v>81</v>
      </c>
      <c r="C537" s="1" t="s">
        <v>24</v>
      </c>
      <c r="D537" s="2" t="s">
        <v>43</v>
      </c>
      <c r="E537" s="2" t="s">
        <v>28</v>
      </c>
      <c r="F537" s="16">
        <v>0</v>
      </c>
      <c r="G537" s="45">
        <v>41699</v>
      </c>
      <c r="H537" s="2" t="s">
        <v>79</v>
      </c>
    </row>
    <row r="538" spans="2:8" x14ac:dyDescent="0.2">
      <c r="B538" s="1" t="s">
        <v>81</v>
      </c>
      <c r="C538" s="1" t="s">
        <v>24</v>
      </c>
      <c r="D538" s="2" t="s">
        <v>43</v>
      </c>
      <c r="E538" s="2" t="s">
        <v>51</v>
      </c>
      <c r="F538" s="16">
        <v>0</v>
      </c>
      <c r="G538" s="45">
        <v>41699</v>
      </c>
      <c r="H538" s="2" t="s">
        <v>79</v>
      </c>
    </row>
    <row r="539" spans="2:8" x14ac:dyDescent="0.2">
      <c r="B539" s="1" t="s">
        <v>81</v>
      </c>
      <c r="C539" s="1" t="s">
        <v>24</v>
      </c>
      <c r="D539" s="2" t="s">
        <v>43</v>
      </c>
      <c r="E539" s="2" t="s">
        <v>27</v>
      </c>
      <c r="F539" s="16">
        <v>0</v>
      </c>
      <c r="G539" s="45">
        <v>41699</v>
      </c>
      <c r="H539" s="2" t="s">
        <v>79</v>
      </c>
    </row>
    <row r="540" spans="2:8" x14ac:dyDescent="0.2">
      <c r="B540" s="1" t="s">
        <v>21</v>
      </c>
      <c r="C540" s="1" t="s">
        <v>21</v>
      </c>
      <c r="D540" s="2" t="s">
        <v>21</v>
      </c>
      <c r="E540" s="2" t="s">
        <v>22</v>
      </c>
      <c r="F540" s="16">
        <v>1223.5584000000001</v>
      </c>
      <c r="G540" s="45">
        <v>41699</v>
      </c>
      <c r="H540" s="2" t="s">
        <v>79</v>
      </c>
    </row>
    <row r="541" spans="2:8" x14ac:dyDescent="0.2">
      <c r="B541" s="1" t="s">
        <v>21</v>
      </c>
      <c r="C541" s="1" t="s">
        <v>21</v>
      </c>
      <c r="D541" s="2" t="s">
        <v>21</v>
      </c>
      <c r="E541" s="46" t="s">
        <v>126</v>
      </c>
      <c r="F541" s="16">
        <v>1529.4480000000001</v>
      </c>
      <c r="G541" s="45">
        <v>41699</v>
      </c>
      <c r="H541" s="2" t="s">
        <v>79</v>
      </c>
    </row>
    <row r="542" spans="2:8" x14ac:dyDescent="0.2">
      <c r="B542" s="1" t="s">
        <v>21</v>
      </c>
      <c r="C542" s="1" t="s">
        <v>21</v>
      </c>
      <c r="D542" s="2" t="s">
        <v>21</v>
      </c>
      <c r="E542" s="2" t="s">
        <v>34</v>
      </c>
      <c r="F542" s="16">
        <v>305.88960000000003</v>
      </c>
      <c r="G542" s="45">
        <v>41699</v>
      </c>
      <c r="H542" s="2" t="s">
        <v>79</v>
      </c>
    </row>
    <row r="543" spans="2:8" x14ac:dyDescent="0.2">
      <c r="B543" s="1" t="s">
        <v>21</v>
      </c>
      <c r="C543" s="1" t="s">
        <v>21</v>
      </c>
      <c r="D543" s="2" t="s">
        <v>21</v>
      </c>
      <c r="E543" s="2" t="s">
        <v>62</v>
      </c>
      <c r="F543" s="16">
        <v>0</v>
      </c>
      <c r="G543" s="45">
        <v>41699</v>
      </c>
      <c r="H543" s="2" t="s">
        <v>79</v>
      </c>
    </row>
    <row r="544" spans="2:8" x14ac:dyDescent="0.2">
      <c r="B544" s="1" t="s">
        <v>21</v>
      </c>
      <c r="C544" s="1" t="s">
        <v>21</v>
      </c>
      <c r="D544" s="2" t="s">
        <v>21</v>
      </c>
      <c r="E544" s="2" t="s">
        <v>23</v>
      </c>
      <c r="F544" s="16">
        <v>0</v>
      </c>
      <c r="G544" s="45">
        <v>41699</v>
      </c>
      <c r="H544" s="2" t="s">
        <v>79</v>
      </c>
    </row>
    <row r="545" spans="2:8" x14ac:dyDescent="0.2">
      <c r="B545" s="1" t="s">
        <v>0</v>
      </c>
      <c r="C545" s="1" t="s">
        <v>0</v>
      </c>
      <c r="D545" s="2" t="s">
        <v>0</v>
      </c>
      <c r="E545" s="2" t="s">
        <v>60</v>
      </c>
      <c r="F545" s="16">
        <v>0</v>
      </c>
      <c r="G545" s="45">
        <v>41699</v>
      </c>
      <c r="H545" s="2" t="s">
        <v>79</v>
      </c>
    </row>
    <row r="546" spans="2:8" x14ac:dyDescent="0.2">
      <c r="B546" s="1" t="s">
        <v>0</v>
      </c>
      <c r="C546" s="1" t="s">
        <v>0</v>
      </c>
      <c r="D546" s="1" t="s">
        <v>0</v>
      </c>
      <c r="E546" s="1" t="s">
        <v>2</v>
      </c>
      <c r="F546" s="16">
        <v>0</v>
      </c>
      <c r="G546" s="45">
        <v>41699</v>
      </c>
      <c r="H546" s="2" t="s">
        <v>79</v>
      </c>
    </row>
    <row r="547" spans="2:8" x14ac:dyDescent="0.2">
      <c r="B547" s="1" t="s">
        <v>0</v>
      </c>
      <c r="C547" s="1" t="s">
        <v>0</v>
      </c>
      <c r="D547" s="1" t="s">
        <v>0</v>
      </c>
      <c r="E547" s="1" t="s">
        <v>61</v>
      </c>
      <c r="F547" s="16">
        <v>0</v>
      </c>
      <c r="G547" s="45">
        <v>41699</v>
      </c>
      <c r="H547" s="2" t="s">
        <v>79</v>
      </c>
    </row>
    <row r="548" spans="2:8" x14ac:dyDescent="0.2">
      <c r="B548" s="1" t="s">
        <v>0</v>
      </c>
      <c r="C548" s="1" t="s">
        <v>0</v>
      </c>
      <c r="D548" s="1" t="s">
        <v>0</v>
      </c>
      <c r="E548" s="1" t="s">
        <v>4</v>
      </c>
      <c r="F548" s="16">
        <v>0</v>
      </c>
      <c r="G548" s="45">
        <v>41699</v>
      </c>
      <c r="H548" s="2" t="s">
        <v>79</v>
      </c>
    </row>
    <row r="549" spans="2:8" x14ac:dyDescent="0.2">
      <c r="B549" s="1" t="s">
        <v>0</v>
      </c>
      <c r="C549" s="1" t="s">
        <v>0</v>
      </c>
      <c r="D549" s="1" t="s">
        <v>0</v>
      </c>
      <c r="E549" s="1" t="s">
        <v>59</v>
      </c>
      <c r="F549" s="16">
        <v>0</v>
      </c>
      <c r="G549" s="45">
        <v>41699</v>
      </c>
      <c r="H549" s="2" t="s">
        <v>79</v>
      </c>
    </row>
    <row r="550" spans="2:8" x14ac:dyDescent="0.2">
      <c r="B550" s="1" t="s">
        <v>0</v>
      </c>
      <c r="C550" s="1" t="s">
        <v>0</v>
      </c>
      <c r="D550" s="1" t="s">
        <v>0</v>
      </c>
      <c r="E550" s="1" t="s">
        <v>3</v>
      </c>
      <c r="F550" s="16">
        <v>0</v>
      </c>
      <c r="G550" s="45">
        <v>41699</v>
      </c>
      <c r="H550" s="2" t="s">
        <v>79</v>
      </c>
    </row>
    <row r="551" spans="2:8" x14ac:dyDescent="0.2">
      <c r="B551" s="1" t="s">
        <v>0</v>
      </c>
      <c r="C551" s="1" t="s">
        <v>0</v>
      </c>
      <c r="D551" s="1" t="s">
        <v>0</v>
      </c>
      <c r="E551" s="1" t="s">
        <v>1</v>
      </c>
      <c r="F551" s="16">
        <v>8000</v>
      </c>
      <c r="G551" s="45">
        <v>41699</v>
      </c>
      <c r="H551" s="2" t="s">
        <v>79</v>
      </c>
    </row>
    <row r="552" spans="2:8" x14ac:dyDescent="0.2">
      <c r="B552" s="1" t="s">
        <v>81</v>
      </c>
      <c r="C552" s="1" t="s">
        <v>72</v>
      </c>
      <c r="D552" s="1" t="s">
        <v>54</v>
      </c>
      <c r="E552" s="1" t="s">
        <v>68</v>
      </c>
      <c r="F552" s="41">
        <v>0</v>
      </c>
      <c r="G552" s="45">
        <v>41730</v>
      </c>
      <c r="H552" s="2" t="s">
        <v>79</v>
      </c>
    </row>
    <row r="553" spans="2:8" x14ac:dyDescent="0.2">
      <c r="B553" s="1" t="s">
        <v>81</v>
      </c>
      <c r="C553" s="1" t="s">
        <v>72</v>
      </c>
      <c r="D553" s="1" t="s">
        <v>54</v>
      </c>
      <c r="E553" s="1" t="s">
        <v>77</v>
      </c>
      <c r="F553" s="16">
        <v>118</v>
      </c>
      <c r="G553" s="45">
        <v>41730</v>
      </c>
      <c r="H553" s="2" t="s">
        <v>79</v>
      </c>
    </row>
    <row r="554" spans="2:8" x14ac:dyDescent="0.2">
      <c r="B554" s="1" t="s">
        <v>81</v>
      </c>
      <c r="C554" s="1" t="s">
        <v>72</v>
      </c>
      <c r="D554" s="1" t="s">
        <v>54</v>
      </c>
      <c r="E554" s="1" t="s">
        <v>124</v>
      </c>
      <c r="F554" s="16">
        <v>0</v>
      </c>
      <c r="G554" s="45">
        <v>41730</v>
      </c>
      <c r="H554" s="2" t="s">
        <v>79</v>
      </c>
    </row>
    <row r="555" spans="2:8" x14ac:dyDescent="0.2">
      <c r="B555" s="1" t="s">
        <v>81</v>
      </c>
      <c r="C555" s="1" t="s">
        <v>72</v>
      </c>
      <c r="D555" s="2" t="s">
        <v>54</v>
      </c>
      <c r="E555" s="2" t="s">
        <v>69</v>
      </c>
      <c r="F555" s="16">
        <v>157</v>
      </c>
      <c r="G555" s="45">
        <v>41730</v>
      </c>
      <c r="H555" s="2" t="s">
        <v>79</v>
      </c>
    </row>
    <row r="556" spans="2:8" x14ac:dyDescent="0.2">
      <c r="B556" s="1" t="s">
        <v>81</v>
      </c>
      <c r="C556" s="1" t="s">
        <v>72</v>
      </c>
      <c r="D556" s="2" t="s">
        <v>54</v>
      </c>
      <c r="E556" s="2" t="s">
        <v>25</v>
      </c>
      <c r="F556" s="16">
        <v>80</v>
      </c>
      <c r="G556" s="45">
        <v>41730</v>
      </c>
      <c r="H556" s="2" t="s">
        <v>79</v>
      </c>
    </row>
    <row r="557" spans="2:8" x14ac:dyDescent="0.2">
      <c r="B557" s="1" t="s">
        <v>81</v>
      </c>
      <c r="C557" s="1" t="s">
        <v>72</v>
      </c>
      <c r="D557" s="2" t="s">
        <v>59</v>
      </c>
      <c r="E557" s="2" t="s">
        <v>26</v>
      </c>
      <c r="F557" s="16">
        <v>0</v>
      </c>
      <c r="G557" s="45">
        <v>41730</v>
      </c>
      <c r="H557" s="2" t="s">
        <v>79</v>
      </c>
    </row>
    <row r="558" spans="2:8" x14ac:dyDescent="0.2">
      <c r="B558" s="1" t="s">
        <v>81</v>
      </c>
      <c r="C558" s="1" t="s">
        <v>72</v>
      </c>
      <c r="D558" s="2" t="s">
        <v>30</v>
      </c>
      <c r="E558" s="2" t="s">
        <v>57</v>
      </c>
      <c r="F558" s="16">
        <v>182</v>
      </c>
      <c r="G558" s="45">
        <v>41730</v>
      </c>
      <c r="H558" s="2" t="s">
        <v>79</v>
      </c>
    </row>
    <row r="559" spans="2:8" x14ac:dyDescent="0.2">
      <c r="B559" s="1" t="s">
        <v>81</v>
      </c>
      <c r="C559" s="1" t="s">
        <v>72</v>
      </c>
      <c r="D559" s="2" t="s">
        <v>30</v>
      </c>
      <c r="E559" s="2" t="s">
        <v>56</v>
      </c>
      <c r="F559" s="16">
        <v>250</v>
      </c>
      <c r="G559" s="45">
        <v>41730</v>
      </c>
      <c r="H559" s="2" t="s">
        <v>79</v>
      </c>
    </row>
    <row r="560" spans="2:8" x14ac:dyDescent="0.2">
      <c r="B560" s="1" t="s">
        <v>81</v>
      </c>
      <c r="C560" s="1" t="s">
        <v>72</v>
      </c>
      <c r="D560" s="2" t="s">
        <v>30</v>
      </c>
      <c r="E560" s="2" t="s">
        <v>55</v>
      </c>
      <c r="F560" s="16">
        <v>385</v>
      </c>
      <c r="G560" s="45">
        <v>41730</v>
      </c>
      <c r="H560" s="2" t="s">
        <v>79</v>
      </c>
    </row>
    <row r="561" spans="2:8" x14ac:dyDescent="0.2">
      <c r="B561" s="1" t="s">
        <v>81</v>
      </c>
      <c r="C561" s="1" t="s">
        <v>75</v>
      </c>
      <c r="D561" s="2" t="s">
        <v>45</v>
      </c>
      <c r="E561" s="2" t="s">
        <v>15</v>
      </c>
      <c r="F561" s="16">
        <v>0</v>
      </c>
      <c r="G561" s="45">
        <v>41730</v>
      </c>
      <c r="H561" s="2" t="s">
        <v>79</v>
      </c>
    </row>
    <row r="562" spans="2:8" x14ac:dyDescent="0.2">
      <c r="B562" s="1" t="s">
        <v>81</v>
      </c>
      <c r="C562" s="1" t="s">
        <v>75</v>
      </c>
      <c r="D562" s="2" t="s">
        <v>45</v>
      </c>
      <c r="E562" s="2" t="s">
        <v>46</v>
      </c>
      <c r="F562" s="16">
        <v>0</v>
      </c>
      <c r="G562" s="45">
        <v>41730</v>
      </c>
      <c r="H562" s="2" t="s">
        <v>79</v>
      </c>
    </row>
    <row r="563" spans="2:8" x14ac:dyDescent="0.2">
      <c r="B563" s="1" t="s">
        <v>81</v>
      </c>
      <c r="C563" s="1" t="s">
        <v>75</v>
      </c>
      <c r="D563" s="2" t="s">
        <v>45</v>
      </c>
      <c r="E563" s="2" t="s">
        <v>16</v>
      </c>
      <c r="F563" s="16">
        <v>0</v>
      </c>
      <c r="G563" s="45">
        <v>41730</v>
      </c>
      <c r="H563" s="2" t="s">
        <v>79</v>
      </c>
    </row>
    <row r="564" spans="2:8" x14ac:dyDescent="0.2">
      <c r="B564" s="1" t="s">
        <v>81</v>
      </c>
      <c r="C564" s="1" t="s">
        <v>75</v>
      </c>
      <c r="D564" s="2" t="s">
        <v>36</v>
      </c>
      <c r="E564" s="2" t="s">
        <v>2</v>
      </c>
      <c r="F564" s="16">
        <v>1100</v>
      </c>
      <c r="G564" s="45">
        <v>41730</v>
      </c>
      <c r="H564" s="2" t="s">
        <v>79</v>
      </c>
    </row>
    <row r="565" spans="2:8" x14ac:dyDescent="0.2">
      <c r="B565" s="1" t="s">
        <v>81</v>
      </c>
      <c r="C565" s="1" t="s">
        <v>75</v>
      </c>
      <c r="D565" s="2" t="s">
        <v>36</v>
      </c>
      <c r="E565" s="2" t="s">
        <v>10</v>
      </c>
      <c r="F565" s="16">
        <v>250</v>
      </c>
      <c r="G565" s="45">
        <v>41730</v>
      </c>
      <c r="H565" s="2" t="s">
        <v>79</v>
      </c>
    </row>
    <row r="566" spans="2:8" x14ac:dyDescent="0.2">
      <c r="B566" s="1" t="s">
        <v>81</v>
      </c>
      <c r="C566" s="1" t="s">
        <v>75</v>
      </c>
      <c r="D566" s="2" t="s">
        <v>36</v>
      </c>
      <c r="E566" s="2" t="s">
        <v>11</v>
      </c>
      <c r="F566" s="16">
        <v>120</v>
      </c>
      <c r="G566" s="45">
        <v>41730</v>
      </c>
      <c r="H566" s="2" t="s">
        <v>79</v>
      </c>
    </row>
    <row r="567" spans="2:8" x14ac:dyDescent="0.2">
      <c r="B567" s="1" t="s">
        <v>81</v>
      </c>
      <c r="C567" s="1" t="s">
        <v>75</v>
      </c>
      <c r="D567" s="2" t="s">
        <v>44</v>
      </c>
      <c r="E567" s="2" t="s">
        <v>13</v>
      </c>
      <c r="F567" s="16">
        <v>0</v>
      </c>
      <c r="G567" s="45">
        <v>41730</v>
      </c>
      <c r="H567" s="2" t="s">
        <v>79</v>
      </c>
    </row>
    <row r="568" spans="2:8" x14ac:dyDescent="0.2">
      <c r="B568" s="1" t="s">
        <v>81</v>
      </c>
      <c r="C568" s="1" t="s">
        <v>75</v>
      </c>
      <c r="D568" s="2" t="s">
        <v>44</v>
      </c>
      <c r="E568" s="2" t="s">
        <v>14</v>
      </c>
      <c r="F568" s="16">
        <v>0</v>
      </c>
      <c r="G568" s="45">
        <v>41730</v>
      </c>
      <c r="H568" s="2" t="s">
        <v>79</v>
      </c>
    </row>
    <row r="569" spans="2:8" x14ac:dyDescent="0.2">
      <c r="B569" s="1" t="s">
        <v>81</v>
      </c>
      <c r="C569" s="1" t="s">
        <v>75</v>
      </c>
      <c r="D569" s="2" t="s">
        <v>59</v>
      </c>
      <c r="E569" s="2" t="s">
        <v>65</v>
      </c>
      <c r="F569" s="16">
        <v>0</v>
      </c>
      <c r="G569" s="45">
        <v>41730</v>
      </c>
      <c r="H569" s="2" t="s">
        <v>79</v>
      </c>
    </row>
    <row r="570" spans="2:8" x14ac:dyDescent="0.2">
      <c r="B570" s="1" t="s">
        <v>81</v>
      </c>
      <c r="C570" s="1" t="s">
        <v>75</v>
      </c>
      <c r="D570" s="2" t="s">
        <v>43</v>
      </c>
      <c r="E570" s="2" t="s">
        <v>64</v>
      </c>
      <c r="F570" s="16">
        <v>65</v>
      </c>
      <c r="G570" s="45">
        <v>41730</v>
      </c>
      <c r="H570" s="2" t="s">
        <v>79</v>
      </c>
    </row>
    <row r="571" spans="2:8" x14ac:dyDescent="0.2">
      <c r="B571" s="1" t="s">
        <v>81</v>
      </c>
      <c r="C571" s="1" t="s">
        <v>75</v>
      </c>
      <c r="D571" s="2" t="s">
        <v>43</v>
      </c>
      <c r="E571" s="2" t="s">
        <v>63</v>
      </c>
      <c r="F571" s="16">
        <v>0</v>
      </c>
      <c r="G571" s="45">
        <v>41730</v>
      </c>
      <c r="H571" s="2" t="s">
        <v>79</v>
      </c>
    </row>
    <row r="572" spans="2:8" x14ac:dyDescent="0.2">
      <c r="B572" s="1" t="s">
        <v>81</v>
      </c>
      <c r="C572" s="1" t="s">
        <v>75</v>
      </c>
      <c r="D572" s="2" t="s">
        <v>20</v>
      </c>
      <c r="E572" s="2" t="s">
        <v>31</v>
      </c>
      <c r="F572" s="16">
        <v>0</v>
      </c>
      <c r="G572" s="45">
        <v>41730</v>
      </c>
      <c r="H572" s="2" t="s">
        <v>79</v>
      </c>
    </row>
    <row r="573" spans="2:8" x14ac:dyDescent="0.2">
      <c r="B573" s="1" t="s">
        <v>81</v>
      </c>
      <c r="C573" s="1" t="s">
        <v>75</v>
      </c>
      <c r="D573" s="2" t="s">
        <v>20</v>
      </c>
      <c r="E573" s="2" t="s">
        <v>12</v>
      </c>
      <c r="F573" s="16">
        <v>0</v>
      </c>
      <c r="G573" s="45">
        <v>41730</v>
      </c>
      <c r="H573" s="2" t="s">
        <v>79</v>
      </c>
    </row>
    <row r="574" spans="2:8" x14ac:dyDescent="0.2">
      <c r="B574" s="1" t="s">
        <v>81</v>
      </c>
      <c r="C574" s="1" t="s">
        <v>75</v>
      </c>
      <c r="D574" s="2" t="s">
        <v>20</v>
      </c>
      <c r="E574" s="2" t="s">
        <v>48</v>
      </c>
      <c r="F574" s="16">
        <v>130</v>
      </c>
      <c r="G574" s="45">
        <v>41730</v>
      </c>
      <c r="H574" s="2" t="s">
        <v>79</v>
      </c>
    </row>
    <row r="575" spans="2:8" x14ac:dyDescent="0.2">
      <c r="B575" s="1" t="s">
        <v>81</v>
      </c>
      <c r="C575" s="1" t="s">
        <v>76</v>
      </c>
      <c r="D575" s="2" t="s">
        <v>40</v>
      </c>
      <c r="E575" s="2" t="s">
        <v>41</v>
      </c>
      <c r="F575" s="16">
        <v>60</v>
      </c>
      <c r="G575" s="45">
        <v>41730</v>
      </c>
      <c r="H575" s="2" t="s">
        <v>79</v>
      </c>
    </row>
    <row r="576" spans="2:8" x14ac:dyDescent="0.2">
      <c r="B576" s="1" t="s">
        <v>81</v>
      </c>
      <c r="C576" s="1" t="s">
        <v>76</v>
      </c>
      <c r="D576" s="2" t="s">
        <v>40</v>
      </c>
      <c r="E576" s="2" t="s">
        <v>42</v>
      </c>
      <c r="F576" s="16">
        <v>66</v>
      </c>
      <c r="G576" s="45">
        <v>41730</v>
      </c>
      <c r="H576" s="2" t="s">
        <v>79</v>
      </c>
    </row>
    <row r="577" spans="2:8" x14ac:dyDescent="0.2">
      <c r="B577" s="1" t="s">
        <v>81</v>
      </c>
      <c r="C577" s="1" t="s">
        <v>76</v>
      </c>
      <c r="D577" s="2" t="s">
        <v>40</v>
      </c>
      <c r="E577" s="2" t="s">
        <v>29</v>
      </c>
      <c r="F577" s="16">
        <v>489</v>
      </c>
      <c r="G577" s="45">
        <v>41730</v>
      </c>
      <c r="H577" s="2" t="s">
        <v>79</v>
      </c>
    </row>
    <row r="578" spans="2:8" x14ac:dyDescent="0.2">
      <c r="B578" s="1" t="s">
        <v>81</v>
      </c>
      <c r="C578" s="1" t="s">
        <v>76</v>
      </c>
      <c r="D578" s="2" t="s">
        <v>66</v>
      </c>
      <c r="E578" s="2" t="s">
        <v>18</v>
      </c>
      <c r="F578" s="16">
        <v>90</v>
      </c>
      <c r="G578" s="45">
        <v>41730</v>
      </c>
      <c r="H578" s="2" t="s">
        <v>79</v>
      </c>
    </row>
    <row r="579" spans="2:8" x14ac:dyDescent="0.2">
      <c r="B579" s="1" t="s">
        <v>81</v>
      </c>
      <c r="C579" s="1" t="s">
        <v>76</v>
      </c>
      <c r="D579" s="2" t="s">
        <v>66</v>
      </c>
      <c r="E579" s="2" t="s">
        <v>67</v>
      </c>
      <c r="F579" s="16">
        <v>45</v>
      </c>
      <c r="G579" s="45">
        <v>41730</v>
      </c>
      <c r="H579" s="2" t="s">
        <v>79</v>
      </c>
    </row>
    <row r="580" spans="2:8" x14ac:dyDescent="0.2">
      <c r="B580" s="1" t="s">
        <v>81</v>
      </c>
      <c r="C580" s="1" t="s">
        <v>76</v>
      </c>
      <c r="D580" s="2" t="s">
        <v>66</v>
      </c>
      <c r="E580" s="2" t="s">
        <v>17</v>
      </c>
      <c r="F580" s="16">
        <v>15</v>
      </c>
      <c r="G580" s="45">
        <v>41730</v>
      </c>
      <c r="H580" s="2" t="s">
        <v>79</v>
      </c>
    </row>
    <row r="581" spans="2:8" x14ac:dyDescent="0.2">
      <c r="B581" s="1" t="s">
        <v>81</v>
      </c>
      <c r="C581" s="1" t="s">
        <v>76</v>
      </c>
      <c r="D581" s="2" t="s">
        <v>66</v>
      </c>
      <c r="E581" s="2" t="s">
        <v>50</v>
      </c>
      <c r="F581" s="16">
        <v>150</v>
      </c>
      <c r="G581" s="45">
        <v>41730</v>
      </c>
      <c r="H581" s="2" t="s">
        <v>79</v>
      </c>
    </row>
    <row r="582" spans="2:8" x14ac:dyDescent="0.2">
      <c r="B582" s="1" t="s">
        <v>81</v>
      </c>
      <c r="C582" s="1" t="s">
        <v>76</v>
      </c>
      <c r="D582" s="2" t="s">
        <v>66</v>
      </c>
      <c r="E582" s="2" t="s">
        <v>49</v>
      </c>
      <c r="F582" s="16">
        <v>0</v>
      </c>
      <c r="G582" s="45">
        <v>41730</v>
      </c>
      <c r="H582" s="2" t="s">
        <v>79</v>
      </c>
    </row>
    <row r="583" spans="2:8" x14ac:dyDescent="0.2">
      <c r="B583" s="1" t="s">
        <v>81</v>
      </c>
      <c r="C583" s="1" t="s">
        <v>76</v>
      </c>
      <c r="D583" s="2" t="s">
        <v>36</v>
      </c>
      <c r="E583" s="2" t="s">
        <v>7</v>
      </c>
      <c r="F583" s="16">
        <v>60</v>
      </c>
      <c r="G583" s="45">
        <v>41730</v>
      </c>
      <c r="H583" s="2" t="s">
        <v>79</v>
      </c>
    </row>
    <row r="584" spans="2:8" x14ac:dyDescent="0.2">
      <c r="B584" s="1" t="s">
        <v>81</v>
      </c>
      <c r="C584" s="1" t="s">
        <v>76</v>
      </c>
      <c r="D584" s="2" t="s">
        <v>36</v>
      </c>
      <c r="E584" s="2" t="s">
        <v>9</v>
      </c>
      <c r="F584" s="16">
        <v>0</v>
      </c>
      <c r="G584" s="45">
        <v>41730</v>
      </c>
      <c r="H584" s="2" t="s">
        <v>79</v>
      </c>
    </row>
    <row r="585" spans="2:8" x14ac:dyDescent="0.2">
      <c r="B585" s="1" t="s">
        <v>81</v>
      </c>
      <c r="C585" s="1" t="s">
        <v>76</v>
      </c>
      <c r="D585" s="2" t="s">
        <v>36</v>
      </c>
      <c r="E585" s="2" t="s">
        <v>47</v>
      </c>
      <c r="F585" s="16">
        <v>130</v>
      </c>
      <c r="G585" s="45">
        <v>41730</v>
      </c>
      <c r="H585" s="2" t="s">
        <v>79</v>
      </c>
    </row>
    <row r="586" spans="2:8" x14ac:dyDescent="0.2">
      <c r="B586" s="1" t="s">
        <v>81</v>
      </c>
      <c r="C586" s="1" t="s">
        <v>76</v>
      </c>
      <c r="D586" s="2" t="s">
        <v>36</v>
      </c>
      <c r="E586" s="2" t="s">
        <v>6</v>
      </c>
      <c r="F586" s="16">
        <v>97</v>
      </c>
      <c r="G586" s="45">
        <v>41730</v>
      </c>
      <c r="H586" s="2" t="s">
        <v>79</v>
      </c>
    </row>
    <row r="587" spans="2:8" x14ac:dyDescent="0.2">
      <c r="B587" s="1" t="s">
        <v>81</v>
      </c>
      <c r="C587" s="1" t="s">
        <v>76</v>
      </c>
      <c r="D587" s="2" t="s">
        <v>36</v>
      </c>
      <c r="E587" s="2" t="s">
        <v>8</v>
      </c>
      <c r="F587" s="16">
        <v>40</v>
      </c>
      <c r="G587" s="45">
        <v>41730</v>
      </c>
      <c r="H587" s="2" t="s">
        <v>79</v>
      </c>
    </row>
    <row r="588" spans="2:8" x14ac:dyDescent="0.2">
      <c r="B588" s="1" t="s">
        <v>81</v>
      </c>
      <c r="C588" s="1" t="s">
        <v>76</v>
      </c>
      <c r="D588" s="2" t="s">
        <v>36</v>
      </c>
      <c r="E588" s="2" t="s">
        <v>19</v>
      </c>
      <c r="F588" s="16">
        <v>200</v>
      </c>
      <c r="G588" s="45">
        <v>41730</v>
      </c>
      <c r="H588" s="2" t="s">
        <v>79</v>
      </c>
    </row>
    <row r="589" spans="2:8" x14ac:dyDescent="0.2">
      <c r="B589" s="1" t="s">
        <v>81</v>
      </c>
      <c r="C589" s="1" t="s">
        <v>76</v>
      </c>
      <c r="D589" s="2" t="s">
        <v>43</v>
      </c>
      <c r="E589" s="2" t="s">
        <v>32</v>
      </c>
      <c r="F589" s="16">
        <v>68</v>
      </c>
      <c r="G589" s="45">
        <v>41730</v>
      </c>
      <c r="H589" s="2" t="s">
        <v>79</v>
      </c>
    </row>
    <row r="590" spans="2:8" x14ac:dyDescent="0.2">
      <c r="B590" s="1" t="s">
        <v>81</v>
      </c>
      <c r="C590" s="1" t="s">
        <v>76</v>
      </c>
      <c r="D590" s="2" t="s">
        <v>20</v>
      </c>
      <c r="E590" s="2" t="s">
        <v>39</v>
      </c>
      <c r="F590" s="16">
        <v>301</v>
      </c>
      <c r="G590" s="45">
        <v>41730</v>
      </c>
      <c r="H590" s="2" t="s">
        <v>79</v>
      </c>
    </row>
    <row r="591" spans="2:8" x14ac:dyDescent="0.2">
      <c r="B591" s="1" t="s">
        <v>81</v>
      </c>
      <c r="C591" s="1" t="s">
        <v>76</v>
      </c>
      <c r="D591" s="2" t="s">
        <v>20</v>
      </c>
      <c r="E591" s="2" t="s">
        <v>31</v>
      </c>
      <c r="F591" s="16">
        <v>52</v>
      </c>
      <c r="G591" s="45">
        <v>41730</v>
      </c>
      <c r="H591" s="2" t="s">
        <v>79</v>
      </c>
    </row>
    <row r="592" spans="2:8" x14ac:dyDescent="0.2">
      <c r="B592" s="1" t="s">
        <v>81</v>
      </c>
      <c r="C592" s="1" t="s">
        <v>76</v>
      </c>
      <c r="D592" s="2" t="s">
        <v>20</v>
      </c>
      <c r="E592" s="2" t="s">
        <v>37</v>
      </c>
      <c r="F592" s="16">
        <v>66.649999999999991</v>
      </c>
      <c r="G592" s="45">
        <v>41730</v>
      </c>
      <c r="H592" s="2" t="s">
        <v>79</v>
      </c>
    </row>
    <row r="593" spans="2:8" x14ac:dyDescent="0.2">
      <c r="B593" s="1" t="s">
        <v>81</v>
      </c>
      <c r="C593" s="1" t="s">
        <v>76</v>
      </c>
      <c r="D593" s="2" t="s">
        <v>20</v>
      </c>
      <c r="E593" s="2" t="s">
        <v>38</v>
      </c>
      <c r="F593" s="16">
        <v>0</v>
      </c>
      <c r="G593" s="45">
        <v>41730</v>
      </c>
      <c r="H593" s="2" t="s">
        <v>79</v>
      </c>
    </row>
    <row r="594" spans="2:8" x14ac:dyDescent="0.2">
      <c r="B594" s="1" t="s">
        <v>81</v>
      </c>
      <c r="C594" s="1" t="s">
        <v>24</v>
      </c>
      <c r="D594" s="2" t="s">
        <v>45</v>
      </c>
      <c r="E594" s="2" t="s">
        <v>70</v>
      </c>
      <c r="F594" s="16">
        <v>0</v>
      </c>
      <c r="G594" s="45">
        <v>41730</v>
      </c>
      <c r="H594" s="2" t="s">
        <v>79</v>
      </c>
    </row>
    <row r="595" spans="2:8" x14ac:dyDescent="0.2">
      <c r="B595" s="1" t="s">
        <v>81</v>
      </c>
      <c r="C595" s="1" t="s">
        <v>24</v>
      </c>
      <c r="D595" s="2" t="s">
        <v>45</v>
      </c>
      <c r="E595" s="2" t="s">
        <v>35</v>
      </c>
      <c r="F595" s="16">
        <v>0</v>
      </c>
      <c r="G595" s="45">
        <v>41730</v>
      </c>
      <c r="H595" s="2" t="s">
        <v>79</v>
      </c>
    </row>
    <row r="596" spans="2:8" x14ac:dyDescent="0.2">
      <c r="B596" s="1" t="s">
        <v>81</v>
      </c>
      <c r="C596" s="1" t="s">
        <v>24</v>
      </c>
      <c r="D596" s="46" t="s">
        <v>104</v>
      </c>
      <c r="E596" s="2" t="s">
        <v>52</v>
      </c>
      <c r="F596" s="16">
        <v>200</v>
      </c>
      <c r="G596" s="45">
        <v>41730</v>
      </c>
      <c r="H596" s="2" t="s">
        <v>79</v>
      </c>
    </row>
    <row r="597" spans="2:8" x14ac:dyDescent="0.2">
      <c r="B597" s="1" t="s">
        <v>81</v>
      </c>
      <c r="C597" s="1" t="s">
        <v>24</v>
      </c>
      <c r="D597" s="46" t="s">
        <v>104</v>
      </c>
      <c r="E597" s="2" t="s">
        <v>53</v>
      </c>
      <c r="F597" s="16">
        <v>0</v>
      </c>
      <c r="G597" s="45">
        <v>41730</v>
      </c>
      <c r="H597" s="2" t="s">
        <v>79</v>
      </c>
    </row>
    <row r="598" spans="2:8" x14ac:dyDescent="0.2">
      <c r="B598" s="1" t="s">
        <v>81</v>
      </c>
      <c r="C598" s="1" t="s">
        <v>24</v>
      </c>
      <c r="D598" s="2" t="s">
        <v>43</v>
      </c>
      <c r="E598" s="2" t="s">
        <v>28</v>
      </c>
      <c r="F598" s="16">
        <v>0</v>
      </c>
      <c r="G598" s="45">
        <v>41730</v>
      </c>
      <c r="H598" s="2" t="s">
        <v>79</v>
      </c>
    </row>
    <row r="599" spans="2:8" x14ac:dyDescent="0.2">
      <c r="B599" s="1" t="s">
        <v>81</v>
      </c>
      <c r="C599" s="1" t="s">
        <v>24</v>
      </c>
      <c r="D599" s="2" t="s">
        <v>43</v>
      </c>
      <c r="E599" s="2" t="s">
        <v>51</v>
      </c>
      <c r="F599" s="16">
        <v>0</v>
      </c>
      <c r="G599" s="45">
        <v>41730</v>
      </c>
      <c r="H599" s="2" t="s">
        <v>79</v>
      </c>
    </row>
    <row r="600" spans="2:8" x14ac:dyDescent="0.2">
      <c r="B600" s="1" t="s">
        <v>81</v>
      </c>
      <c r="C600" s="1" t="s">
        <v>24</v>
      </c>
      <c r="D600" s="2" t="s">
        <v>43</v>
      </c>
      <c r="E600" s="2" t="s">
        <v>27</v>
      </c>
      <c r="F600" s="16">
        <v>0</v>
      </c>
      <c r="G600" s="45">
        <v>41730</v>
      </c>
      <c r="H600" s="2" t="s">
        <v>79</v>
      </c>
    </row>
    <row r="601" spans="2:8" x14ac:dyDescent="0.2">
      <c r="B601" s="1" t="s">
        <v>21</v>
      </c>
      <c r="C601" s="1" t="s">
        <v>21</v>
      </c>
      <c r="D601" s="2" t="s">
        <v>21</v>
      </c>
      <c r="E601" s="2" t="s">
        <v>22</v>
      </c>
      <c r="F601" s="16">
        <v>1201.3390000000002</v>
      </c>
      <c r="G601" s="45">
        <v>41730</v>
      </c>
      <c r="H601" s="2" t="s">
        <v>79</v>
      </c>
    </row>
    <row r="602" spans="2:8" x14ac:dyDescent="0.2">
      <c r="B602" s="1" t="s">
        <v>21</v>
      </c>
      <c r="C602" s="1" t="s">
        <v>21</v>
      </c>
      <c r="D602" s="2" t="s">
        <v>21</v>
      </c>
      <c r="E602" s="46" t="s">
        <v>126</v>
      </c>
      <c r="F602" s="16">
        <v>1501.6737500000002</v>
      </c>
      <c r="G602" s="45">
        <v>41730</v>
      </c>
      <c r="H602" s="2" t="s">
        <v>79</v>
      </c>
    </row>
    <row r="603" spans="2:8" x14ac:dyDescent="0.2">
      <c r="B603" s="1" t="s">
        <v>21</v>
      </c>
      <c r="C603" s="1" t="s">
        <v>21</v>
      </c>
      <c r="D603" s="2" t="s">
        <v>21</v>
      </c>
      <c r="E603" s="2" t="s">
        <v>34</v>
      </c>
      <c r="F603" s="16">
        <v>300.33475000000004</v>
      </c>
      <c r="G603" s="45">
        <v>41730</v>
      </c>
      <c r="H603" s="2" t="s">
        <v>79</v>
      </c>
    </row>
    <row r="604" spans="2:8" x14ac:dyDescent="0.2">
      <c r="B604" s="1" t="s">
        <v>21</v>
      </c>
      <c r="C604" s="1" t="s">
        <v>21</v>
      </c>
      <c r="D604" s="2" t="s">
        <v>21</v>
      </c>
      <c r="E604" s="2" t="s">
        <v>62</v>
      </c>
      <c r="F604" s="16">
        <v>0</v>
      </c>
      <c r="G604" s="45">
        <v>41730</v>
      </c>
      <c r="H604" s="2" t="s">
        <v>79</v>
      </c>
    </row>
    <row r="605" spans="2:8" x14ac:dyDescent="0.2">
      <c r="B605" s="1" t="s">
        <v>21</v>
      </c>
      <c r="C605" s="1" t="s">
        <v>21</v>
      </c>
      <c r="D605" s="2" t="s">
        <v>21</v>
      </c>
      <c r="E605" s="2" t="s">
        <v>23</v>
      </c>
      <c r="F605" s="16">
        <v>0</v>
      </c>
      <c r="G605" s="45">
        <v>41730</v>
      </c>
      <c r="H605" s="2" t="s">
        <v>79</v>
      </c>
    </row>
    <row r="606" spans="2:8" x14ac:dyDescent="0.2">
      <c r="B606" s="1" t="s">
        <v>0</v>
      </c>
      <c r="C606" s="1" t="s">
        <v>0</v>
      </c>
      <c r="D606" s="2" t="s">
        <v>0</v>
      </c>
      <c r="E606" s="2" t="s">
        <v>60</v>
      </c>
      <c r="F606" s="16">
        <v>0</v>
      </c>
      <c r="G606" s="45">
        <v>41730</v>
      </c>
      <c r="H606" s="2" t="s">
        <v>79</v>
      </c>
    </row>
    <row r="607" spans="2:8" x14ac:dyDescent="0.2">
      <c r="B607" s="1" t="s">
        <v>0</v>
      </c>
      <c r="C607" s="1" t="s">
        <v>0</v>
      </c>
      <c r="D607" s="1" t="s">
        <v>0</v>
      </c>
      <c r="E607" s="1" t="s">
        <v>2</v>
      </c>
      <c r="F607" s="16">
        <v>0</v>
      </c>
      <c r="G607" s="45">
        <v>41730</v>
      </c>
      <c r="H607" s="2" t="s">
        <v>79</v>
      </c>
    </row>
    <row r="608" spans="2:8" x14ac:dyDescent="0.2">
      <c r="B608" s="1" t="s">
        <v>0</v>
      </c>
      <c r="C608" s="1" t="s">
        <v>0</v>
      </c>
      <c r="D608" s="1" t="s">
        <v>0</v>
      </c>
      <c r="E608" s="1" t="s">
        <v>61</v>
      </c>
      <c r="F608" s="16">
        <v>0</v>
      </c>
      <c r="G608" s="45">
        <v>41730</v>
      </c>
      <c r="H608" s="2" t="s">
        <v>79</v>
      </c>
    </row>
    <row r="609" spans="2:8" x14ac:dyDescent="0.2">
      <c r="B609" s="1" t="s">
        <v>0</v>
      </c>
      <c r="C609" s="1" t="s">
        <v>0</v>
      </c>
      <c r="D609" s="1" t="s">
        <v>0</v>
      </c>
      <c r="E609" s="1" t="s">
        <v>4</v>
      </c>
      <c r="F609" s="16">
        <v>500</v>
      </c>
      <c r="G609" s="45">
        <v>41730</v>
      </c>
      <c r="H609" s="2" t="s">
        <v>79</v>
      </c>
    </row>
    <row r="610" spans="2:8" x14ac:dyDescent="0.2">
      <c r="B610" s="1" t="s">
        <v>0</v>
      </c>
      <c r="C610" s="1" t="s">
        <v>0</v>
      </c>
      <c r="D610" s="1" t="s">
        <v>0</v>
      </c>
      <c r="E610" s="1" t="s">
        <v>59</v>
      </c>
      <c r="F610" s="16">
        <v>0</v>
      </c>
      <c r="G610" s="45">
        <v>41730</v>
      </c>
      <c r="H610" s="2" t="s">
        <v>79</v>
      </c>
    </row>
    <row r="611" spans="2:8" x14ac:dyDescent="0.2">
      <c r="B611" s="1" t="s">
        <v>0</v>
      </c>
      <c r="C611" s="1" t="s">
        <v>0</v>
      </c>
      <c r="D611" s="1" t="s">
        <v>0</v>
      </c>
      <c r="E611" s="1" t="s">
        <v>3</v>
      </c>
      <c r="F611" s="16">
        <v>0</v>
      </c>
      <c r="G611" s="45">
        <v>41730</v>
      </c>
      <c r="H611" s="2" t="s">
        <v>79</v>
      </c>
    </row>
    <row r="612" spans="2:8" x14ac:dyDescent="0.2">
      <c r="B612" s="1" t="s">
        <v>0</v>
      </c>
      <c r="C612" s="1" t="s">
        <v>0</v>
      </c>
      <c r="D612" s="1" t="s">
        <v>0</v>
      </c>
      <c r="E612" s="1" t="s">
        <v>1</v>
      </c>
      <c r="F612" s="16">
        <v>8000</v>
      </c>
      <c r="G612" s="45">
        <v>41730</v>
      </c>
      <c r="H612" s="2" t="s">
        <v>79</v>
      </c>
    </row>
    <row r="613" spans="2:8" x14ac:dyDescent="0.2">
      <c r="B613" s="1" t="s">
        <v>81</v>
      </c>
      <c r="C613" s="1" t="s">
        <v>72</v>
      </c>
      <c r="D613" s="1" t="s">
        <v>54</v>
      </c>
      <c r="E613" s="1" t="s">
        <v>68</v>
      </c>
      <c r="F613" s="41">
        <v>50</v>
      </c>
      <c r="G613" s="45">
        <v>41760</v>
      </c>
      <c r="H613" s="2" t="s">
        <v>79</v>
      </c>
    </row>
    <row r="614" spans="2:8" x14ac:dyDescent="0.2">
      <c r="B614" s="1" t="s">
        <v>81</v>
      </c>
      <c r="C614" s="1" t="s">
        <v>72</v>
      </c>
      <c r="D614" s="1" t="s">
        <v>54</v>
      </c>
      <c r="E614" s="1" t="s">
        <v>77</v>
      </c>
      <c r="F614" s="16">
        <v>243</v>
      </c>
      <c r="G614" s="45">
        <v>41760</v>
      </c>
      <c r="H614" s="2" t="s">
        <v>79</v>
      </c>
    </row>
    <row r="615" spans="2:8" x14ac:dyDescent="0.2">
      <c r="B615" s="1" t="s">
        <v>81</v>
      </c>
      <c r="C615" s="1" t="s">
        <v>72</v>
      </c>
      <c r="D615" s="1" t="s">
        <v>54</v>
      </c>
      <c r="E615" s="1" t="s">
        <v>124</v>
      </c>
      <c r="F615" s="16">
        <v>0</v>
      </c>
      <c r="G615" s="45">
        <v>41760</v>
      </c>
      <c r="H615" s="2" t="s">
        <v>79</v>
      </c>
    </row>
    <row r="616" spans="2:8" x14ac:dyDescent="0.2">
      <c r="B616" s="1" t="s">
        <v>81</v>
      </c>
      <c r="C616" s="1" t="s">
        <v>72</v>
      </c>
      <c r="D616" s="2" t="s">
        <v>54</v>
      </c>
      <c r="E616" s="2" t="s">
        <v>69</v>
      </c>
      <c r="F616" s="16">
        <v>100</v>
      </c>
      <c r="G616" s="45">
        <v>41760</v>
      </c>
      <c r="H616" s="2" t="s">
        <v>79</v>
      </c>
    </row>
    <row r="617" spans="2:8" x14ac:dyDescent="0.2">
      <c r="B617" s="1" t="s">
        <v>81</v>
      </c>
      <c r="C617" s="1" t="s">
        <v>72</v>
      </c>
      <c r="D617" s="2" t="s">
        <v>54</v>
      </c>
      <c r="E617" s="2" t="s">
        <v>25</v>
      </c>
      <c r="F617" s="16">
        <v>0</v>
      </c>
      <c r="G617" s="45">
        <v>41760</v>
      </c>
      <c r="H617" s="2" t="s">
        <v>79</v>
      </c>
    </row>
    <row r="618" spans="2:8" x14ac:dyDescent="0.2">
      <c r="B618" s="1" t="s">
        <v>81</v>
      </c>
      <c r="C618" s="1" t="s">
        <v>72</v>
      </c>
      <c r="D618" s="2" t="s">
        <v>59</v>
      </c>
      <c r="E618" s="2" t="s">
        <v>26</v>
      </c>
      <c r="F618" s="16">
        <v>0</v>
      </c>
      <c r="G618" s="45">
        <v>41760</v>
      </c>
      <c r="H618" s="2" t="s">
        <v>79</v>
      </c>
    </row>
    <row r="619" spans="2:8" x14ac:dyDescent="0.2">
      <c r="B619" s="1" t="s">
        <v>81</v>
      </c>
      <c r="C619" s="1" t="s">
        <v>72</v>
      </c>
      <c r="D619" s="2" t="s">
        <v>30</v>
      </c>
      <c r="E619" s="2" t="s">
        <v>57</v>
      </c>
      <c r="F619" s="16">
        <v>288</v>
      </c>
      <c r="G619" s="45">
        <v>41760</v>
      </c>
      <c r="H619" s="2" t="s">
        <v>79</v>
      </c>
    </row>
    <row r="620" spans="2:8" x14ac:dyDescent="0.2">
      <c r="B620" s="1" t="s">
        <v>81</v>
      </c>
      <c r="C620" s="1" t="s">
        <v>72</v>
      </c>
      <c r="D620" s="2" t="s">
        <v>30</v>
      </c>
      <c r="E620" s="2" t="s">
        <v>56</v>
      </c>
      <c r="F620" s="16">
        <v>250</v>
      </c>
      <c r="G620" s="45">
        <v>41760</v>
      </c>
      <c r="H620" s="2" t="s">
        <v>79</v>
      </c>
    </row>
    <row r="621" spans="2:8" x14ac:dyDescent="0.2">
      <c r="B621" s="1" t="s">
        <v>81</v>
      </c>
      <c r="C621" s="1" t="s">
        <v>72</v>
      </c>
      <c r="D621" s="2" t="s">
        <v>30</v>
      </c>
      <c r="E621" s="2" t="s">
        <v>55</v>
      </c>
      <c r="F621" s="16">
        <v>510</v>
      </c>
      <c r="G621" s="45">
        <v>41760</v>
      </c>
      <c r="H621" s="2" t="s">
        <v>79</v>
      </c>
    </row>
    <row r="622" spans="2:8" x14ac:dyDescent="0.2">
      <c r="B622" s="1" t="s">
        <v>81</v>
      </c>
      <c r="C622" s="1" t="s">
        <v>75</v>
      </c>
      <c r="D622" s="2" t="s">
        <v>45</v>
      </c>
      <c r="E622" s="2" t="s">
        <v>15</v>
      </c>
      <c r="F622" s="16">
        <v>0</v>
      </c>
      <c r="G622" s="45">
        <v>41760</v>
      </c>
      <c r="H622" s="2" t="s">
        <v>79</v>
      </c>
    </row>
    <row r="623" spans="2:8" x14ac:dyDescent="0.2">
      <c r="B623" s="1" t="s">
        <v>81</v>
      </c>
      <c r="C623" s="1" t="s">
        <v>75</v>
      </c>
      <c r="D623" s="2" t="s">
        <v>45</v>
      </c>
      <c r="E623" s="2" t="s">
        <v>46</v>
      </c>
      <c r="F623" s="16">
        <v>0</v>
      </c>
      <c r="G623" s="45">
        <v>41760</v>
      </c>
      <c r="H623" s="2" t="s">
        <v>79</v>
      </c>
    </row>
    <row r="624" spans="2:8" x14ac:dyDescent="0.2">
      <c r="B624" s="1" t="s">
        <v>81</v>
      </c>
      <c r="C624" s="1" t="s">
        <v>75</v>
      </c>
      <c r="D624" s="2" t="s">
        <v>45</v>
      </c>
      <c r="E624" s="2" t="s">
        <v>16</v>
      </c>
      <c r="F624" s="16">
        <v>0</v>
      </c>
      <c r="G624" s="45">
        <v>41760</v>
      </c>
      <c r="H624" s="2" t="s">
        <v>79</v>
      </c>
    </row>
    <row r="625" spans="2:8" x14ac:dyDescent="0.2">
      <c r="B625" s="1" t="s">
        <v>81</v>
      </c>
      <c r="C625" s="1" t="s">
        <v>75</v>
      </c>
      <c r="D625" s="2" t="s">
        <v>36</v>
      </c>
      <c r="E625" s="2" t="s">
        <v>2</v>
      </c>
      <c r="F625" s="16">
        <v>1100</v>
      </c>
      <c r="G625" s="45">
        <v>41760</v>
      </c>
      <c r="H625" s="2" t="s">
        <v>79</v>
      </c>
    </row>
    <row r="626" spans="2:8" x14ac:dyDescent="0.2">
      <c r="B626" s="1" t="s">
        <v>81</v>
      </c>
      <c r="C626" s="1" t="s">
        <v>75</v>
      </c>
      <c r="D626" s="2" t="s">
        <v>36</v>
      </c>
      <c r="E626" s="2" t="s">
        <v>10</v>
      </c>
      <c r="F626" s="16">
        <v>250</v>
      </c>
      <c r="G626" s="45">
        <v>41760</v>
      </c>
      <c r="H626" s="2" t="s">
        <v>79</v>
      </c>
    </row>
    <row r="627" spans="2:8" x14ac:dyDescent="0.2">
      <c r="B627" s="1" t="s">
        <v>81</v>
      </c>
      <c r="C627" s="1" t="s">
        <v>75</v>
      </c>
      <c r="D627" s="2" t="s">
        <v>36</v>
      </c>
      <c r="E627" s="2" t="s">
        <v>11</v>
      </c>
      <c r="F627" s="16">
        <v>120</v>
      </c>
      <c r="G627" s="45">
        <v>41760</v>
      </c>
      <c r="H627" s="2" t="s">
        <v>79</v>
      </c>
    </row>
    <row r="628" spans="2:8" x14ac:dyDescent="0.2">
      <c r="B628" s="1" t="s">
        <v>81</v>
      </c>
      <c r="C628" s="1" t="s">
        <v>75</v>
      </c>
      <c r="D628" s="2" t="s">
        <v>44</v>
      </c>
      <c r="E628" s="2" t="s">
        <v>13</v>
      </c>
      <c r="F628" s="16">
        <v>0</v>
      </c>
      <c r="G628" s="45">
        <v>41760</v>
      </c>
      <c r="H628" s="2" t="s">
        <v>79</v>
      </c>
    </row>
    <row r="629" spans="2:8" x14ac:dyDescent="0.2">
      <c r="B629" s="1" t="s">
        <v>81</v>
      </c>
      <c r="C629" s="1" t="s">
        <v>75</v>
      </c>
      <c r="D629" s="2" t="s">
        <v>44</v>
      </c>
      <c r="E629" s="2" t="s">
        <v>14</v>
      </c>
      <c r="F629" s="16">
        <v>0</v>
      </c>
      <c r="G629" s="45">
        <v>41760</v>
      </c>
      <c r="H629" s="2" t="s">
        <v>79</v>
      </c>
    </row>
    <row r="630" spans="2:8" x14ac:dyDescent="0.2">
      <c r="B630" s="1" t="s">
        <v>81</v>
      </c>
      <c r="C630" s="1" t="s">
        <v>75</v>
      </c>
      <c r="D630" s="2" t="s">
        <v>59</v>
      </c>
      <c r="E630" s="2" t="s">
        <v>65</v>
      </c>
      <c r="F630" s="16">
        <v>0</v>
      </c>
      <c r="G630" s="45">
        <v>41760</v>
      </c>
      <c r="H630" s="2" t="s">
        <v>79</v>
      </c>
    </row>
    <row r="631" spans="2:8" x14ac:dyDescent="0.2">
      <c r="B631" s="1" t="s">
        <v>81</v>
      </c>
      <c r="C631" s="1" t="s">
        <v>75</v>
      </c>
      <c r="D631" s="2" t="s">
        <v>43</v>
      </c>
      <c r="E631" s="2" t="s">
        <v>64</v>
      </c>
      <c r="F631" s="16">
        <v>65</v>
      </c>
      <c r="G631" s="45">
        <v>41760</v>
      </c>
      <c r="H631" s="2" t="s">
        <v>79</v>
      </c>
    </row>
    <row r="632" spans="2:8" x14ac:dyDescent="0.2">
      <c r="B632" s="1" t="s">
        <v>81</v>
      </c>
      <c r="C632" s="1" t="s">
        <v>75</v>
      </c>
      <c r="D632" s="2" t="s">
        <v>43</v>
      </c>
      <c r="E632" s="2" t="s">
        <v>63</v>
      </c>
      <c r="F632" s="16">
        <v>0</v>
      </c>
      <c r="G632" s="45">
        <v>41760</v>
      </c>
      <c r="H632" s="2" t="s">
        <v>79</v>
      </c>
    </row>
    <row r="633" spans="2:8" x14ac:dyDescent="0.2">
      <c r="B633" s="1" t="s">
        <v>81</v>
      </c>
      <c r="C633" s="1" t="s">
        <v>75</v>
      </c>
      <c r="D633" s="2" t="s">
        <v>20</v>
      </c>
      <c r="E633" s="2" t="s">
        <v>31</v>
      </c>
      <c r="F633" s="16">
        <v>0</v>
      </c>
      <c r="G633" s="45">
        <v>41760</v>
      </c>
      <c r="H633" s="2" t="s">
        <v>79</v>
      </c>
    </row>
    <row r="634" spans="2:8" x14ac:dyDescent="0.2">
      <c r="B634" s="1" t="s">
        <v>81</v>
      </c>
      <c r="C634" s="1" t="s">
        <v>75</v>
      </c>
      <c r="D634" s="2" t="s">
        <v>20</v>
      </c>
      <c r="E634" s="2" t="s">
        <v>12</v>
      </c>
      <c r="F634" s="16">
        <v>0</v>
      </c>
      <c r="G634" s="45">
        <v>41760</v>
      </c>
      <c r="H634" s="2" t="s">
        <v>79</v>
      </c>
    </row>
    <row r="635" spans="2:8" x14ac:dyDescent="0.2">
      <c r="B635" s="1" t="s">
        <v>81</v>
      </c>
      <c r="C635" s="1" t="s">
        <v>75</v>
      </c>
      <c r="D635" s="2" t="s">
        <v>20</v>
      </c>
      <c r="E635" s="2" t="s">
        <v>48</v>
      </c>
      <c r="F635" s="16">
        <v>130</v>
      </c>
      <c r="G635" s="45">
        <v>41760</v>
      </c>
      <c r="H635" s="2" t="s">
        <v>79</v>
      </c>
    </row>
    <row r="636" spans="2:8" x14ac:dyDescent="0.2">
      <c r="B636" s="1" t="s">
        <v>81</v>
      </c>
      <c r="C636" s="1" t="s">
        <v>76</v>
      </c>
      <c r="D636" s="2" t="s">
        <v>40</v>
      </c>
      <c r="E636" s="2" t="s">
        <v>41</v>
      </c>
      <c r="F636" s="16">
        <v>37</v>
      </c>
      <c r="G636" s="45">
        <v>41760</v>
      </c>
      <c r="H636" s="2" t="s">
        <v>79</v>
      </c>
    </row>
    <row r="637" spans="2:8" x14ac:dyDescent="0.2">
      <c r="B637" s="1" t="s">
        <v>81</v>
      </c>
      <c r="C637" s="1" t="s">
        <v>76</v>
      </c>
      <c r="D637" s="2" t="s">
        <v>40</v>
      </c>
      <c r="E637" s="2" t="s">
        <v>42</v>
      </c>
      <c r="F637" s="16">
        <v>76</v>
      </c>
      <c r="G637" s="45">
        <v>41760</v>
      </c>
      <c r="H637" s="2" t="s">
        <v>79</v>
      </c>
    </row>
    <row r="638" spans="2:8" x14ac:dyDescent="0.2">
      <c r="B638" s="1" t="s">
        <v>81</v>
      </c>
      <c r="C638" s="1" t="s">
        <v>76</v>
      </c>
      <c r="D638" s="2" t="s">
        <v>40</v>
      </c>
      <c r="E638" s="2" t="s">
        <v>29</v>
      </c>
      <c r="F638" s="16">
        <v>390</v>
      </c>
      <c r="G638" s="45">
        <v>41760</v>
      </c>
      <c r="H638" s="2" t="s">
        <v>79</v>
      </c>
    </row>
    <row r="639" spans="2:8" x14ac:dyDescent="0.2">
      <c r="B639" s="1" t="s">
        <v>81</v>
      </c>
      <c r="C639" s="1" t="s">
        <v>76</v>
      </c>
      <c r="D639" s="2" t="s">
        <v>66</v>
      </c>
      <c r="E639" s="2" t="s">
        <v>18</v>
      </c>
      <c r="F639" s="16">
        <v>90</v>
      </c>
      <c r="G639" s="45">
        <v>41760</v>
      </c>
      <c r="H639" s="2" t="s">
        <v>79</v>
      </c>
    </row>
    <row r="640" spans="2:8" x14ac:dyDescent="0.2">
      <c r="B640" s="1" t="s">
        <v>81</v>
      </c>
      <c r="C640" s="1" t="s">
        <v>76</v>
      </c>
      <c r="D640" s="2" t="s">
        <v>66</v>
      </c>
      <c r="E640" s="2" t="s">
        <v>67</v>
      </c>
      <c r="F640" s="16">
        <v>0</v>
      </c>
      <c r="G640" s="45">
        <v>41760</v>
      </c>
      <c r="H640" s="2" t="s">
        <v>79</v>
      </c>
    </row>
    <row r="641" spans="2:8" x14ac:dyDescent="0.2">
      <c r="B641" s="1" t="s">
        <v>81</v>
      </c>
      <c r="C641" s="1" t="s">
        <v>76</v>
      </c>
      <c r="D641" s="2" t="s">
        <v>66</v>
      </c>
      <c r="E641" s="2" t="s">
        <v>17</v>
      </c>
      <c r="F641" s="16">
        <v>25</v>
      </c>
      <c r="G641" s="45">
        <v>41760</v>
      </c>
      <c r="H641" s="2" t="s">
        <v>79</v>
      </c>
    </row>
    <row r="642" spans="2:8" x14ac:dyDescent="0.2">
      <c r="B642" s="1" t="s">
        <v>81</v>
      </c>
      <c r="C642" s="1" t="s">
        <v>76</v>
      </c>
      <c r="D642" s="2" t="s">
        <v>66</v>
      </c>
      <c r="E642" s="2" t="s">
        <v>50</v>
      </c>
      <c r="F642" s="16">
        <v>0</v>
      </c>
      <c r="G642" s="45">
        <v>41760</v>
      </c>
      <c r="H642" s="2" t="s">
        <v>79</v>
      </c>
    </row>
    <row r="643" spans="2:8" x14ac:dyDescent="0.2">
      <c r="B643" s="1" t="s">
        <v>81</v>
      </c>
      <c r="C643" s="1" t="s">
        <v>76</v>
      </c>
      <c r="D643" s="2" t="s">
        <v>66</v>
      </c>
      <c r="E643" s="2" t="s">
        <v>49</v>
      </c>
      <c r="F643" s="16">
        <v>0</v>
      </c>
      <c r="G643" s="45">
        <v>41760</v>
      </c>
      <c r="H643" s="2" t="s">
        <v>79</v>
      </c>
    </row>
    <row r="644" spans="2:8" x14ac:dyDescent="0.2">
      <c r="B644" s="1" t="s">
        <v>81</v>
      </c>
      <c r="C644" s="1" t="s">
        <v>76</v>
      </c>
      <c r="D644" s="2" t="s">
        <v>36</v>
      </c>
      <c r="E644" s="2" t="s">
        <v>7</v>
      </c>
      <c r="F644" s="16">
        <v>60</v>
      </c>
      <c r="G644" s="45">
        <v>41760</v>
      </c>
      <c r="H644" s="2" t="s">
        <v>79</v>
      </c>
    </row>
    <row r="645" spans="2:8" x14ac:dyDescent="0.2">
      <c r="B645" s="1" t="s">
        <v>81</v>
      </c>
      <c r="C645" s="1" t="s">
        <v>76</v>
      </c>
      <c r="D645" s="2" t="s">
        <v>36</v>
      </c>
      <c r="E645" s="2" t="s">
        <v>9</v>
      </c>
      <c r="F645" s="16">
        <v>0</v>
      </c>
      <c r="G645" s="45">
        <v>41760</v>
      </c>
      <c r="H645" s="2" t="s">
        <v>79</v>
      </c>
    </row>
    <row r="646" spans="2:8" x14ac:dyDescent="0.2">
      <c r="B646" s="1" t="s">
        <v>81</v>
      </c>
      <c r="C646" s="1" t="s">
        <v>76</v>
      </c>
      <c r="D646" s="2" t="s">
        <v>36</v>
      </c>
      <c r="E646" s="2" t="s">
        <v>47</v>
      </c>
      <c r="F646" s="16">
        <v>130</v>
      </c>
      <c r="G646" s="45">
        <v>41760</v>
      </c>
      <c r="H646" s="2" t="s">
        <v>79</v>
      </c>
    </row>
    <row r="647" spans="2:8" x14ac:dyDescent="0.2">
      <c r="B647" s="1" t="s">
        <v>81</v>
      </c>
      <c r="C647" s="1" t="s">
        <v>76</v>
      </c>
      <c r="D647" s="2" t="s">
        <v>36</v>
      </c>
      <c r="E647" s="2" t="s">
        <v>6</v>
      </c>
      <c r="F647" s="16">
        <v>98</v>
      </c>
      <c r="G647" s="45">
        <v>41760</v>
      </c>
      <c r="H647" s="2" t="s">
        <v>79</v>
      </c>
    </row>
    <row r="648" spans="2:8" x14ac:dyDescent="0.2">
      <c r="B648" s="1" t="s">
        <v>81</v>
      </c>
      <c r="C648" s="1" t="s">
        <v>76</v>
      </c>
      <c r="D648" s="2" t="s">
        <v>36</v>
      </c>
      <c r="E648" s="2" t="s">
        <v>8</v>
      </c>
      <c r="F648" s="16">
        <v>40</v>
      </c>
      <c r="G648" s="45">
        <v>41760</v>
      </c>
      <c r="H648" s="2" t="s">
        <v>79</v>
      </c>
    </row>
    <row r="649" spans="2:8" x14ac:dyDescent="0.2">
      <c r="B649" s="1" t="s">
        <v>81</v>
      </c>
      <c r="C649" s="1" t="s">
        <v>76</v>
      </c>
      <c r="D649" s="2" t="s">
        <v>36</v>
      </c>
      <c r="E649" s="2" t="s">
        <v>19</v>
      </c>
      <c r="F649" s="16">
        <v>232</v>
      </c>
      <c r="G649" s="45">
        <v>41760</v>
      </c>
      <c r="H649" s="2" t="s">
        <v>79</v>
      </c>
    </row>
    <row r="650" spans="2:8" x14ac:dyDescent="0.2">
      <c r="B650" s="1" t="s">
        <v>81</v>
      </c>
      <c r="C650" s="1" t="s">
        <v>76</v>
      </c>
      <c r="D650" s="2" t="s">
        <v>43</v>
      </c>
      <c r="E650" s="2" t="s">
        <v>32</v>
      </c>
      <c r="F650" s="16">
        <v>0</v>
      </c>
      <c r="G650" s="45">
        <v>41760</v>
      </c>
      <c r="H650" s="2" t="s">
        <v>79</v>
      </c>
    </row>
    <row r="651" spans="2:8" x14ac:dyDescent="0.2">
      <c r="B651" s="1" t="s">
        <v>81</v>
      </c>
      <c r="C651" s="1" t="s">
        <v>76</v>
      </c>
      <c r="D651" s="2" t="s">
        <v>20</v>
      </c>
      <c r="E651" s="2" t="s">
        <v>39</v>
      </c>
      <c r="F651" s="16">
        <v>401</v>
      </c>
      <c r="G651" s="45">
        <v>41760</v>
      </c>
      <c r="H651" s="2" t="s">
        <v>79</v>
      </c>
    </row>
    <row r="652" spans="2:8" x14ac:dyDescent="0.2">
      <c r="B652" s="1" t="s">
        <v>81</v>
      </c>
      <c r="C652" s="1" t="s">
        <v>76</v>
      </c>
      <c r="D652" s="2" t="s">
        <v>20</v>
      </c>
      <c r="E652" s="2" t="s">
        <v>31</v>
      </c>
      <c r="F652" s="16">
        <v>61</v>
      </c>
      <c r="G652" s="45">
        <v>41760</v>
      </c>
      <c r="H652" s="2" t="s">
        <v>79</v>
      </c>
    </row>
    <row r="653" spans="2:8" x14ac:dyDescent="0.2">
      <c r="B653" s="1" t="s">
        <v>81</v>
      </c>
      <c r="C653" s="1" t="s">
        <v>76</v>
      </c>
      <c r="D653" s="2" t="s">
        <v>20</v>
      </c>
      <c r="E653" s="2" t="s">
        <v>37</v>
      </c>
      <c r="F653" s="16">
        <v>66.649999999999991</v>
      </c>
      <c r="G653" s="45">
        <v>41760</v>
      </c>
      <c r="H653" s="2" t="s">
        <v>79</v>
      </c>
    </row>
    <row r="654" spans="2:8" x14ac:dyDescent="0.2">
      <c r="B654" s="1" t="s">
        <v>81</v>
      </c>
      <c r="C654" s="1" t="s">
        <v>76</v>
      </c>
      <c r="D654" s="2" t="s">
        <v>20</v>
      </c>
      <c r="E654" s="2" t="s">
        <v>38</v>
      </c>
      <c r="F654" s="16">
        <v>0</v>
      </c>
      <c r="G654" s="45">
        <v>41760</v>
      </c>
      <c r="H654" s="2" t="s">
        <v>79</v>
      </c>
    </row>
    <row r="655" spans="2:8" x14ac:dyDescent="0.2">
      <c r="B655" s="1" t="s">
        <v>81</v>
      </c>
      <c r="C655" s="1" t="s">
        <v>24</v>
      </c>
      <c r="D655" s="2" t="s">
        <v>45</v>
      </c>
      <c r="E655" s="2" t="s">
        <v>70</v>
      </c>
      <c r="F655" s="16">
        <v>0</v>
      </c>
      <c r="G655" s="45">
        <v>41760</v>
      </c>
      <c r="H655" s="2" t="s">
        <v>79</v>
      </c>
    </row>
    <row r="656" spans="2:8" x14ac:dyDescent="0.2">
      <c r="B656" s="1" t="s">
        <v>81</v>
      </c>
      <c r="C656" s="1" t="s">
        <v>24</v>
      </c>
      <c r="D656" s="2" t="s">
        <v>45</v>
      </c>
      <c r="E656" s="2" t="s">
        <v>35</v>
      </c>
      <c r="F656" s="16">
        <v>0</v>
      </c>
      <c r="G656" s="45">
        <v>41760</v>
      </c>
      <c r="H656" s="2" t="s">
        <v>79</v>
      </c>
    </row>
    <row r="657" spans="2:8" x14ac:dyDescent="0.2">
      <c r="B657" s="1" t="s">
        <v>81</v>
      </c>
      <c r="C657" s="1" t="s">
        <v>24</v>
      </c>
      <c r="D657" s="46" t="s">
        <v>104</v>
      </c>
      <c r="E657" s="2" t="s">
        <v>52</v>
      </c>
      <c r="F657" s="16">
        <v>0</v>
      </c>
      <c r="G657" s="45">
        <v>41760</v>
      </c>
      <c r="H657" s="2" t="s">
        <v>79</v>
      </c>
    </row>
    <row r="658" spans="2:8" x14ac:dyDescent="0.2">
      <c r="B658" s="1" t="s">
        <v>81</v>
      </c>
      <c r="C658" s="1" t="s">
        <v>24</v>
      </c>
      <c r="D658" s="46" t="s">
        <v>104</v>
      </c>
      <c r="E658" s="2" t="s">
        <v>53</v>
      </c>
      <c r="F658" s="16">
        <v>0</v>
      </c>
      <c r="G658" s="45">
        <v>41760</v>
      </c>
      <c r="H658" s="2" t="s">
        <v>79</v>
      </c>
    </row>
    <row r="659" spans="2:8" x14ac:dyDescent="0.2">
      <c r="B659" s="1" t="s">
        <v>81</v>
      </c>
      <c r="C659" s="1" t="s">
        <v>24</v>
      </c>
      <c r="D659" s="2" t="s">
        <v>43</v>
      </c>
      <c r="E659" s="2" t="s">
        <v>28</v>
      </c>
      <c r="F659" s="16">
        <v>200</v>
      </c>
      <c r="G659" s="45">
        <v>41760</v>
      </c>
      <c r="H659" s="2" t="s">
        <v>79</v>
      </c>
    </row>
    <row r="660" spans="2:8" x14ac:dyDescent="0.2">
      <c r="B660" s="1" t="s">
        <v>81</v>
      </c>
      <c r="C660" s="1" t="s">
        <v>24</v>
      </c>
      <c r="D660" s="2" t="s">
        <v>43</v>
      </c>
      <c r="E660" s="2" t="s">
        <v>51</v>
      </c>
      <c r="F660" s="16">
        <v>0</v>
      </c>
      <c r="G660" s="45">
        <v>41760</v>
      </c>
      <c r="H660" s="2" t="s">
        <v>79</v>
      </c>
    </row>
    <row r="661" spans="2:8" x14ac:dyDescent="0.2">
      <c r="B661" s="1" t="s">
        <v>81</v>
      </c>
      <c r="C661" s="1" t="s">
        <v>24</v>
      </c>
      <c r="D661" s="2" t="s">
        <v>43</v>
      </c>
      <c r="E661" s="2" t="s">
        <v>27</v>
      </c>
      <c r="F661" s="16">
        <v>150</v>
      </c>
      <c r="G661" s="45">
        <v>41760</v>
      </c>
      <c r="H661" s="2" t="s">
        <v>79</v>
      </c>
    </row>
    <row r="662" spans="2:8" x14ac:dyDescent="0.2">
      <c r="B662" s="1" t="s">
        <v>21</v>
      </c>
      <c r="C662" s="1" t="s">
        <v>21</v>
      </c>
      <c r="D662" s="2" t="s">
        <v>21</v>
      </c>
      <c r="E662" s="2" t="s">
        <v>22</v>
      </c>
      <c r="F662" s="16">
        <v>1089.5424</v>
      </c>
      <c r="G662" s="45">
        <v>41760</v>
      </c>
      <c r="H662" s="2" t="s">
        <v>79</v>
      </c>
    </row>
    <row r="663" spans="2:8" x14ac:dyDescent="0.2">
      <c r="B663" s="1" t="s">
        <v>21</v>
      </c>
      <c r="C663" s="1" t="s">
        <v>21</v>
      </c>
      <c r="D663" s="2" t="s">
        <v>21</v>
      </c>
      <c r="E663" s="46" t="s">
        <v>126</v>
      </c>
      <c r="F663" s="16">
        <v>1361.9280000000001</v>
      </c>
      <c r="G663" s="45">
        <v>41760</v>
      </c>
      <c r="H663" s="2" t="s">
        <v>79</v>
      </c>
    </row>
    <row r="664" spans="2:8" x14ac:dyDescent="0.2">
      <c r="B664" s="1" t="s">
        <v>21</v>
      </c>
      <c r="C664" s="1" t="s">
        <v>21</v>
      </c>
      <c r="D664" s="2" t="s">
        <v>21</v>
      </c>
      <c r="E664" s="2" t="s">
        <v>34</v>
      </c>
      <c r="F664" s="16">
        <v>272.38560000000001</v>
      </c>
      <c r="G664" s="45">
        <v>41760</v>
      </c>
      <c r="H664" s="2" t="s">
        <v>79</v>
      </c>
    </row>
    <row r="665" spans="2:8" x14ac:dyDescent="0.2">
      <c r="B665" s="1" t="s">
        <v>21</v>
      </c>
      <c r="C665" s="1" t="s">
        <v>21</v>
      </c>
      <c r="D665" s="2" t="s">
        <v>21</v>
      </c>
      <c r="E665" s="2" t="s">
        <v>62</v>
      </c>
      <c r="F665" s="16">
        <v>0</v>
      </c>
      <c r="G665" s="45">
        <v>41760</v>
      </c>
      <c r="H665" s="2" t="s">
        <v>79</v>
      </c>
    </row>
    <row r="666" spans="2:8" x14ac:dyDescent="0.2">
      <c r="B666" s="1" t="s">
        <v>21</v>
      </c>
      <c r="C666" s="1" t="s">
        <v>21</v>
      </c>
      <c r="D666" s="2" t="s">
        <v>21</v>
      </c>
      <c r="E666" s="2" t="s">
        <v>23</v>
      </c>
      <c r="F666" s="16">
        <v>0</v>
      </c>
      <c r="G666" s="45">
        <v>41760</v>
      </c>
      <c r="H666" s="2" t="s">
        <v>79</v>
      </c>
    </row>
    <row r="667" spans="2:8" x14ac:dyDescent="0.2">
      <c r="B667" s="1" t="s">
        <v>0</v>
      </c>
      <c r="C667" s="1" t="s">
        <v>0</v>
      </c>
      <c r="D667" s="2" t="s">
        <v>0</v>
      </c>
      <c r="E667" s="2" t="s">
        <v>60</v>
      </c>
      <c r="F667" s="16">
        <v>0</v>
      </c>
      <c r="G667" s="45">
        <v>41760</v>
      </c>
      <c r="H667" s="2" t="s">
        <v>79</v>
      </c>
    </row>
    <row r="668" spans="2:8" x14ac:dyDescent="0.2">
      <c r="B668" s="1" t="s">
        <v>0</v>
      </c>
      <c r="C668" s="1" t="s">
        <v>0</v>
      </c>
      <c r="D668" s="1" t="s">
        <v>0</v>
      </c>
      <c r="E668" s="1" t="s">
        <v>2</v>
      </c>
      <c r="F668" s="16">
        <v>0</v>
      </c>
      <c r="G668" s="45">
        <v>41760</v>
      </c>
      <c r="H668" s="2" t="s">
        <v>79</v>
      </c>
    </row>
    <row r="669" spans="2:8" x14ac:dyDescent="0.2">
      <c r="B669" s="1" t="s">
        <v>0</v>
      </c>
      <c r="C669" s="1" t="s">
        <v>0</v>
      </c>
      <c r="D669" s="1" t="s">
        <v>0</v>
      </c>
      <c r="E669" s="1" t="s">
        <v>61</v>
      </c>
      <c r="F669" s="16">
        <v>0</v>
      </c>
      <c r="G669" s="45">
        <v>41760</v>
      </c>
      <c r="H669" s="2" t="s">
        <v>79</v>
      </c>
    </row>
    <row r="670" spans="2:8" x14ac:dyDescent="0.2">
      <c r="B670" s="1" t="s">
        <v>0</v>
      </c>
      <c r="C670" s="1" t="s">
        <v>0</v>
      </c>
      <c r="D670" s="1" t="s">
        <v>0</v>
      </c>
      <c r="E670" s="1" t="s">
        <v>4</v>
      </c>
      <c r="F670" s="16">
        <v>0</v>
      </c>
      <c r="G670" s="45">
        <v>41760</v>
      </c>
      <c r="H670" s="2" t="s">
        <v>79</v>
      </c>
    </row>
    <row r="671" spans="2:8" x14ac:dyDescent="0.2">
      <c r="B671" s="1" t="s">
        <v>0</v>
      </c>
      <c r="C671" s="1" t="s">
        <v>0</v>
      </c>
      <c r="D671" s="1" t="s">
        <v>0</v>
      </c>
      <c r="E671" s="1" t="s">
        <v>59</v>
      </c>
      <c r="F671" s="16">
        <v>0</v>
      </c>
      <c r="G671" s="45">
        <v>41760</v>
      </c>
      <c r="H671" s="2" t="s">
        <v>79</v>
      </c>
    </row>
    <row r="672" spans="2:8" x14ac:dyDescent="0.2">
      <c r="B672" s="1" t="s">
        <v>0</v>
      </c>
      <c r="C672" s="1" t="s">
        <v>0</v>
      </c>
      <c r="D672" s="1" t="s">
        <v>0</v>
      </c>
      <c r="E672" s="1" t="s">
        <v>3</v>
      </c>
      <c r="F672" s="16">
        <v>0</v>
      </c>
      <c r="G672" s="45">
        <v>41760</v>
      </c>
      <c r="H672" s="2" t="s">
        <v>79</v>
      </c>
    </row>
    <row r="673" spans="2:8" x14ac:dyDescent="0.2">
      <c r="B673" s="1" t="s">
        <v>0</v>
      </c>
      <c r="C673" s="1" t="s">
        <v>0</v>
      </c>
      <c r="D673" s="1" t="s">
        <v>0</v>
      </c>
      <c r="E673" s="1" t="s">
        <v>1</v>
      </c>
      <c r="F673" s="16">
        <v>8000</v>
      </c>
      <c r="G673" s="45">
        <v>41760</v>
      </c>
      <c r="H673" s="2" t="s">
        <v>79</v>
      </c>
    </row>
    <row r="674" spans="2:8" x14ac:dyDescent="0.2">
      <c r="B674" s="1" t="s">
        <v>81</v>
      </c>
      <c r="C674" s="1" t="s">
        <v>72</v>
      </c>
      <c r="D674" s="1" t="s">
        <v>54</v>
      </c>
      <c r="E674" s="1" t="s">
        <v>68</v>
      </c>
      <c r="F674" s="41">
        <v>20</v>
      </c>
      <c r="G674" s="45">
        <v>41791</v>
      </c>
      <c r="H674" s="2" t="s">
        <v>79</v>
      </c>
    </row>
    <row r="675" spans="2:8" x14ac:dyDescent="0.2">
      <c r="B675" s="1" t="s">
        <v>81</v>
      </c>
      <c r="C675" s="1" t="s">
        <v>72</v>
      </c>
      <c r="D675" s="1" t="s">
        <v>54</v>
      </c>
      <c r="E675" s="1" t="s">
        <v>77</v>
      </c>
      <c r="F675" s="16">
        <v>162</v>
      </c>
      <c r="G675" s="45">
        <v>41791</v>
      </c>
      <c r="H675" s="2" t="s">
        <v>79</v>
      </c>
    </row>
    <row r="676" spans="2:8" x14ac:dyDescent="0.2">
      <c r="B676" s="1" t="s">
        <v>81</v>
      </c>
      <c r="C676" s="1" t="s">
        <v>72</v>
      </c>
      <c r="D676" s="1" t="s">
        <v>54</v>
      </c>
      <c r="E676" s="1" t="s">
        <v>124</v>
      </c>
      <c r="F676" s="16">
        <v>0</v>
      </c>
      <c r="G676" s="45">
        <v>41791</v>
      </c>
      <c r="H676" s="2" t="s">
        <v>79</v>
      </c>
    </row>
    <row r="677" spans="2:8" x14ac:dyDescent="0.2">
      <c r="B677" s="1" t="s">
        <v>81</v>
      </c>
      <c r="C677" s="1" t="s">
        <v>72</v>
      </c>
      <c r="D677" s="2" t="s">
        <v>54</v>
      </c>
      <c r="E677" s="2" t="s">
        <v>69</v>
      </c>
      <c r="F677" s="16">
        <v>148</v>
      </c>
      <c r="G677" s="45">
        <v>41791</v>
      </c>
      <c r="H677" s="2" t="s">
        <v>79</v>
      </c>
    </row>
    <row r="678" spans="2:8" x14ac:dyDescent="0.2">
      <c r="B678" s="1" t="s">
        <v>81</v>
      </c>
      <c r="C678" s="1" t="s">
        <v>72</v>
      </c>
      <c r="D678" s="2" t="s">
        <v>54</v>
      </c>
      <c r="E678" s="2" t="s">
        <v>25</v>
      </c>
      <c r="F678" s="16">
        <v>150</v>
      </c>
      <c r="G678" s="45">
        <v>41791</v>
      </c>
      <c r="H678" s="2" t="s">
        <v>79</v>
      </c>
    </row>
    <row r="679" spans="2:8" x14ac:dyDescent="0.2">
      <c r="B679" s="1" t="s">
        <v>81</v>
      </c>
      <c r="C679" s="1" t="s">
        <v>72</v>
      </c>
      <c r="D679" s="2" t="s">
        <v>59</v>
      </c>
      <c r="E679" s="2" t="s">
        <v>26</v>
      </c>
      <c r="F679" s="16">
        <v>150</v>
      </c>
      <c r="G679" s="45">
        <v>41791</v>
      </c>
      <c r="H679" s="2" t="s">
        <v>79</v>
      </c>
    </row>
    <row r="680" spans="2:8" x14ac:dyDescent="0.2">
      <c r="B680" s="1" t="s">
        <v>81</v>
      </c>
      <c r="C680" s="1" t="s">
        <v>72</v>
      </c>
      <c r="D680" s="2" t="s">
        <v>30</v>
      </c>
      <c r="E680" s="2" t="s">
        <v>57</v>
      </c>
      <c r="F680" s="16">
        <v>277</v>
      </c>
      <c r="G680" s="45">
        <v>41791</v>
      </c>
      <c r="H680" s="2" t="s">
        <v>79</v>
      </c>
    </row>
    <row r="681" spans="2:8" x14ac:dyDescent="0.2">
      <c r="B681" s="1" t="s">
        <v>81</v>
      </c>
      <c r="C681" s="1" t="s">
        <v>72</v>
      </c>
      <c r="D681" s="2" t="s">
        <v>30</v>
      </c>
      <c r="E681" s="2" t="s">
        <v>56</v>
      </c>
      <c r="F681" s="16">
        <v>0</v>
      </c>
      <c r="G681" s="45">
        <v>41791</v>
      </c>
      <c r="H681" s="2" t="s">
        <v>79</v>
      </c>
    </row>
    <row r="682" spans="2:8" x14ac:dyDescent="0.2">
      <c r="B682" s="1" t="s">
        <v>81</v>
      </c>
      <c r="C682" s="1" t="s">
        <v>72</v>
      </c>
      <c r="D682" s="2" t="s">
        <v>30</v>
      </c>
      <c r="E682" s="2" t="s">
        <v>55</v>
      </c>
      <c r="F682" s="16">
        <v>527</v>
      </c>
      <c r="G682" s="45">
        <v>41791</v>
      </c>
      <c r="H682" s="2" t="s">
        <v>79</v>
      </c>
    </row>
    <row r="683" spans="2:8" x14ac:dyDescent="0.2">
      <c r="B683" s="1" t="s">
        <v>81</v>
      </c>
      <c r="C683" s="1" t="s">
        <v>75</v>
      </c>
      <c r="D683" s="2" t="s">
        <v>45</v>
      </c>
      <c r="E683" s="2" t="s">
        <v>15</v>
      </c>
      <c r="F683" s="16">
        <v>0</v>
      </c>
      <c r="G683" s="45">
        <v>41791</v>
      </c>
      <c r="H683" s="2" t="s">
        <v>79</v>
      </c>
    </row>
    <row r="684" spans="2:8" x14ac:dyDescent="0.2">
      <c r="B684" s="1" t="s">
        <v>81</v>
      </c>
      <c r="C684" s="1" t="s">
        <v>75</v>
      </c>
      <c r="D684" s="2" t="s">
        <v>45</v>
      </c>
      <c r="E684" s="2" t="s">
        <v>46</v>
      </c>
      <c r="F684" s="16">
        <v>600</v>
      </c>
      <c r="G684" s="45">
        <v>41791</v>
      </c>
      <c r="H684" s="2" t="s">
        <v>79</v>
      </c>
    </row>
    <row r="685" spans="2:8" x14ac:dyDescent="0.2">
      <c r="B685" s="1" t="s">
        <v>81</v>
      </c>
      <c r="C685" s="1" t="s">
        <v>75</v>
      </c>
      <c r="D685" s="2" t="s">
        <v>45</v>
      </c>
      <c r="E685" s="2" t="s">
        <v>16</v>
      </c>
      <c r="F685" s="16">
        <v>0</v>
      </c>
      <c r="G685" s="45">
        <v>41791</v>
      </c>
      <c r="H685" s="2" t="s">
        <v>79</v>
      </c>
    </row>
    <row r="686" spans="2:8" x14ac:dyDescent="0.2">
      <c r="B686" s="1" t="s">
        <v>81</v>
      </c>
      <c r="C686" s="1" t="s">
        <v>75</v>
      </c>
      <c r="D686" s="2" t="s">
        <v>36</v>
      </c>
      <c r="E686" s="2" t="s">
        <v>2</v>
      </c>
      <c r="F686" s="16">
        <v>1100</v>
      </c>
      <c r="G686" s="45">
        <v>41791</v>
      </c>
      <c r="H686" s="2" t="s">
        <v>79</v>
      </c>
    </row>
    <row r="687" spans="2:8" x14ac:dyDescent="0.2">
      <c r="B687" s="1" t="s">
        <v>81</v>
      </c>
      <c r="C687" s="1" t="s">
        <v>75</v>
      </c>
      <c r="D687" s="2" t="s">
        <v>36</v>
      </c>
      <c r="E687" s="2" t="s">
        <v>10</v>
      </c>
      <c r="F687" s="16">
        <v>250</v>
      </c>
      <c r="G687" s="45">
        <v>41791</v>
      </c>
      <c r="H687" s="2" t="s">
        <v>79</v>
      </c>
    </row>
    <row r="688" spans="2:8" x14ac:dyDescent="0.2">
      <c r="B688" s="1" t="s">
        <v>81</v>
      </c>
      <c r="C688" s="1" t="s">
        <v>75</v>
      </c>
      <c r="D688" s="2" t="s">
        <v>36</v>
      </c>
      <c r="E688" s="2" t="s">
        <v>11</v>
      </c>
      <c r="F688" s="16">
        <v>120</v>
      </c>
      <c r="G688" s="45">
        <v>41791</v>
      </c>
      <c r="H688" s="2" t="s">
        <v>79</v>
      </c>
    </row>
    <row r="689" spans="2:8" x14ac:dyDescent="0.2">
      <c r="B689" s="1" t="s">
        <v>81</v>
      </c>
      <c r="C689" s="1" t="s">
        <v>75</v>
      </c>
      <c r="D689" s="2" t="s">
        <v>44</v>
      </c>
      <c r="E689" s="2" t="s">
        <v>13</v>
      </c>
      <c r="F689" s="16">
        <v>0</v>
      </c>
      <c r="G689" s="45">
        <v>41791</v>
      </c>
      <c r="H689" s="2" t="s">
        <v>79</v>
      </c>
    </row>
    <row r="690" spans="2:8" x14ac:dyDescent="0.2">
      <c r="B690" s="1" t="s">
        <v>81</v>
      </c>
      <c r="C690" s="1" t="s">
        <v>75</v>
      </c>
      <c r="D690" s="2" t="s">
        <v>44</v>
      </c>
      <c r="E690" s="2" t="s">
        <v>14</v>
      </c>
      <c r="F690" s="16">
        <v>0</v>
      </c>
      <c r="G690" s="45">
        <v>41791</v>
      </c>
      <c r="H690" s="2" t="s">
        <v>79</v>
      </c>
    </row>
    <row r="691" spans="2:8" x14ac:dyDescent="0.2">
      <c r="B691" s="1" t="s">
        <v>81</v>
      </c>
      <c r="C691" s="1" t="s">
        <v>75</v>
      </c>
      <c r="D691" s="2" t="s">
        <v>59</v>
      </c>
      <c r="E691" s="2" t="s">
        <v>65</v>
      </c>
      <c r="F691" s="16">
        <v>0</v>
      </c>
      <c r="G691" s="45">
        <v>41791</v>
      </c>
      <c r="H691" s="2" t="s">
        <v>79</v>
      </c>
    </row>
    <row r="692" spans="2:8" x14ac:dyDescent="0.2">
      <c r="B692" s="1" t="s">
        <v>81</v>
      </c>
      <c r="C692" s="1" t="s">
        <v>75</v>
      </c>
      <c r="D692" s="2" t="s">
        <v>43</v>
      </c>
      <c r="E692" s="2" t="s">
        <v>64</v>
      </c>
      <c r="F692" s="16">
        <v>65</v>
      </c>
      <c r="G692" s="45">
        <v>41791</v>
      </c>
      <c r="H692" s="2" t="s">
        <v>79</v>
      </c>
    </row>
    <row r="693" spans="2:8" x14ac:dyDescent="0.2">
      <c r="B693" s="1" t="s">
        <v>81</v>
      </c>
      <c r="C693" s="1" t="s">
        <v>75</v>
      </c>
      <c r="D693" s="2" t="s">
        <v>43</v>
      </c>
      <c r="E693" s="2" t="s">
        <v>63</v>
      </c>
      <c r="F693" s="16">
        <v>0</v>
      </c>
      <c r="G693" s="45">
        <v>41791</v>
      </c>
      <c r="H693" s="2" t="s">
        <v>79</v>
      </c>
    </row>
    <row r="694" spans="2:8" x14ac:dyDescent="0.2">
      <c r="B694" s="1" t="s">
        <v>81</v>
      </c>
      <c r="C694" s="1" t="s">
        <v>75</v>
      </c>
      <c r="D694" s="2" t="s">
        <v>20</v>
      </c>
      <c r="E694" s="2" t="s">
        <v>31</v>
      </c>
      <c r="F694" s="16">
        <v>0</v>
      </c>
      <c r="G694" s="45">
        <v>41791</v>
      </c>
      <c r="H694" s="2" t="s">
        <v>79</v>
      </c>
    </row>
    <row r="695" spans="2:8" x14ac:dyDescent="0.2">
      <c r="B695" s="1" t="s">
        <v>81</v>
      </c>
      <c r="C695" s="1" t="s">
        <v>75</v>
      </c>
      <c r="D695" s="2" t="s">
        <v>20</v>
      </c>
      <c r="E695" s="2" t="s">
        <v>12</v>
      </c>
      <c r="F695" s="16">
        <v>0</v>
      </c>
      <c r="G695" s="45">
        <v>41791</v>
      </c>
      <c r="H695" s="2" t="s">
        <v>79</v>
      </c>
    </row>
    <row r="696" spans="2:8" x14ac:dyDescent="0.2">
      <c r="B696" s="1" t="s">
        <v>81</v>
      </c>
      <c r="C696" s="1" t="s">
        <v>75</v>
      </c>
      <c r="D696" s="2" t="s">
        <v>20</v>
      </c>
      <c r="E696" s="2" t="s">
        <v>48</v>
      </c>
      <c r="F696" s="16">
        <v>130</v>
      </c>
      <c r="G696" s="45">
        <v>41791</v>
      </c>
      <c r="H696" s="2" t="s">
        <v>79</v>
      </c>
    </row>
    <row r="697" spans="2:8" x14ac:dyDescent="0.2">
      <c r="B697" s="1" t="s">
        <v>81</v>
      </c>
      <c r="C697" s="1" t="s">
        <v>76</v>
      </c>
      <c r="D697" s="2" t="s">
        <v>40</v>
      </c>
      <c r="E697" s="2" t="s">
        <v>41</v>
      </c>
      <c r="F697" s="16">
        <v>58</v>
      </c>
      <c r="G697" s="45">
        <v>41791</v>
      </c>
      <c r="H697" s="2" t="s">
        <v>79</v>
      </c>
    </row>
    <row r="698" spans="2:8" x14ac:dyDescent="0.2">
      <c r="B698" s="1" t="s">
        <v>81</v>
      </c>
      <c r="C698" s="1" t="s">
        <v>76</v>
      </c>
      <c r="D698" s="2" t="s">
        <v>40</v>
      </c>
      <c r="E698" s="2" t="s">
        <v>42</v>
      </c>
      <c r="F698" s="16">
        <v>55</v>
      </c>
      <c r="G698" s="45">
        <v>41791</v>
      </c>
      <c r="H698" s="2" t="s">
        <v>79</v>
      </c>
    </row>
    <row r="699" spans="2:8" x14ac:dyDescent="0.2">
      <c r="B699" s="1" t="s">
        <v>81</v>
      </c>
      <c r="C699" s="1" t="s">
        <v>76</v>
      </c>
      <c r="D699" s="2" t="s">
        <v>40</v>
      </c>
      <c r="E699" s="2" t="s">
        <v>29</v>
      </c>
      <c r="F699" s="16">
        <v>394</v>
      </c>
      <c r="G699" s="45">
        <v>41791</v>
      </c>
      <c r="H699" s="2" t="s">
        <v>79</v>
      </c>
    </row>
    <row r="700" spans="2:8" x14ac:dyDescent="0.2">
      <c r="B700" s="1" t="s">
        <v>81</v>
      </c>
      <c r="C700" s="1" t="s">
        <v>76</v>
      </c>
      <c r="D700" s="2" t="s">
        <v>66</v>
      </c>
      <c r="E700" s="2" t="s">
        <v>18</v>
      </c>
      <c r="F700" s="16">
        <v>95</v>
      </c>
      <c r="G700" s="45">
        <v>41791</v>
      </c>
      <c r="H700" s="2" t="s">
        <v>79</v>
      </c>
    </row>
    <row r="701" spans="2:8" x14ac:dyDescent="0.2">
      <c r="B701" s="1" t="s">
        <v>81</v>
      </c>
      <c r="C701" s="1" t="s">
        <v>76</v>
      </c>
      <c r="D701" s="2" t="s">
        <v>66</v>
      </c>
      <c r="E701" s="2" t="s">
        <v>67</v>
      </c>
      <c r="F701" s="16">
        <v>0</v>
      </c>
      <c r="G701" s="45">
        <v>41791</v>
      </c>
      <c r="H701" s="2" t="s">
        <v>79</v>
      </c>
    </row>
    <row r="702" spans="2:8" x14ac:dyDescent="0.2">
      <c r="B702" s="1" t="s">
        <v>81</v>
      </c>
      <c r="C702" s="1" t="s">
        <v>76</v>
      </c>
      <c r="D702" s="2" t="s">
        <v>66</v>
      </c>
      <c r="E702" s="2" t="s">
        <v>17</v>
      </c>
      <c r="F702" s="16">
        <v>25</v>
      </c>
      <c r="G702" s="45">
        <v>41791</v>
      </c>
      <c r="H702" s="2" t="s">
        <v>79</v>
      </c>
    </row>
    <row r="703" spans="2:8" x14ac:dyDescent="0.2">
      <c r="B703" s="1" t="s">
        <v>81</v>
      </c>
      <c r="C703" s="1" t="s">
        <v>76</v>
      </c>
      <c r="D703" s="2" t="s">
        <v>66</v>
      </c>
      <c r="E703" s="2" t="s">
        <v>50</v>
      </c>
      <c r="F703" s="16">
        <v>0</v>
      </c>
      <c r="G703" s="45">
        <v>41791</v>
      </c>
      <c r="H703" s="2" t="s">
        <v>79</v>
      </c>
    </row>
    <row r="704" spans="2:8" x14ac:dyDescent="0.2">
      <c r="B704" s="1" t="s">
        <v>81</v>
      </c>
      <c r="C704" s="1" t="s">
        <v>76</v>
      </c>
      <c r="D704" s="2" t="s">
        <v>66</v>
      </c>
      <c r="E704" s="2" t="s">
        <v>49</v>
      </c>
      <c r="F704" s="16">
        <v>0</v>
      </c>
      <c r="G704" s="45">
        <v>41791</v>
      </c>
      <c r="H704" s="2" t="s">
        <v>79</v>
      </c>
    </row>
    <row r="705" spans="2:8" x14ac:dyDescent="0.2">
      <c r="B705" s="1" t="s">
        <v>81</v>
      </c>
      <c r="C705" s="1" t="s">
        <v>76</v>
      </c>
      <c r="D705" s="2" t="s">
        <v>36</v>
      </c>
      <c r="E705" s="2" t="s">
        <v>7</v>
      </c>
      <c r="F705" s="16">
        <v>60</v>
      </c>
      <c r="G705" s="45">
        <v>41791</v>
      </c>
      <c r="H705" s="2" t="s">
        <v>79</v>
      </c>
    </row>
    <row r="706" spans="2:8" x14ac:dyDescent="0.2">
      <c r="B706" s="1" t="s">
        <v>81</v>
      </c>
      <c r="C706" s="1" t="s">
        <v>76</v>
      </c>
      <c r="D706" s="2" t="s">
        <v>36</v>
      </c>
      <c r="E706" s="2" t="s">
        <v>9</v>
      </c>
      <c r="F706" s="16">
        <v>0</v>
      </c>
      <c r="G706" s="45">
        <v>41791</v>
      </c>
      <c r="H706" s="2" t="s">
        <v>79</v>
      </c>
    </row>
    <row r="707" spans="2:8" x14ac:dyDescent="0.2">
      <c r="B707" s="1" t="s">
        <v>81</v>
      </c>
      <c r="C707" s="1" t="s">
        <v>76</v>
      </c>
      <c r="D707" s="2" t="s">
        <v>36</v>
      </c>
      <c r="E707" s="2" t="s">
        <v>47</v>
      </c>
      <c r="F707" s="16">
        <v>135</v>
      </c>
      <c r="G707" s="45">
        <v>41791</v>
      </c>
      <c r="H707" s="2" t="s">
        <v>79</v>
      </c>
    </row>
    <row r="708" spans="2:8" x14ac:dyDescent="0.2">
      <c r="B708" s="1" t="s">
        <v>81</v>
      </c>
      <c r="C708" s="1" t="s">
        <v>76</v>
      </c>
      <c r="D708" s="2" t="s">
        <v>36</v>
      </c>
      <c r="E708" s="2" t="s">
        <v>6</v>
      </c>
      <c r="F708" s="16">
        <v>100</v>
      </c>
      <c r="G708" s="45">
        <v>41791</v>
      </c>
      <c r="H708" s="2" t="s">
        <v>79</v>
      </c>
    </row>
    <row r="709" spans="2:8" x14ac:dyDescent="0.2">
      <c r="B709" s="1" t="s">
        <v>81</v>
      </c>
      <c r="C709" s="1" t="s">
        <v>76</v>
      </c>
      <c r="D709" s="2" t="s">
        <v>36</v>
      </c>
      <c r="E709" s="2" t="s">
        <v>8</v>
      </c>
      <c r="F709" s="16">
        <v>40</v>
      </c>
      <c r="G709" s="45">
        <v>41791</v>
      </c>
      <c r="H709" s="2" t="s">
        <v>79</v>
      </c>
    </row>
    <row r="710" spans="2:8" x14ac:dyDescent="0.2">
      <c r="B710" s="1" t="s">
        <v>81</v>
      </c>
      <c r="C710" s="1" t="s">
        <v>76</v>
      </c>
      <c r="D710" s="2" t="s">
        <v>36</v>
      </c>
      <c r="E710" s="2" t="s">
        <v>19</v>
      </c>
      <c r="F710" s="16">
        <v>217</v>
      </c>
      <c r="G710" s="45">
        <v>41791</v>
      </c>
      <c r="H710" s="2" t="s">
        <v>79</v>
      </c>
    </row>
    <row r="711" spans="2:8" x14ac:dyDescent="0.2">
      <c r="B711" s="1" t="s">
        <v>81</v>
      </c>
      <c r="C711" s="1" t="s">
        <v>76</v>
      </c>
      <c r="D711" s="2" t="s">
        <v>43</v>
      </c>
      <c r="E711" s="2" t="s">
        <v>32</v>
      </c>
      <c r="F711" s="16">
        <v>0</v>
      </c>
      <c r="G711" s="45">
        <v>41791</v>
      </c>
      <c r="H711" s="2" t="s">
        <v>79</v>
      </c>
    </row>
    <row r="712" spans="2:8" x14ac:dyDescent="0.2">
      <c r="B712" s="1" t="s">
        <v>81</v>
      </c>
      <c r="C712" s="1" t="s">
        <v>76</v>
      </c>
      <c r="D712" s="2" t="s">
        <v>20</v>
      </c>
      <c r="E712" s="2" t="s">
        <v>39</v>
      </c>
      <c r="F712" s="16">
        <v>385</v>
      </c>
      <c r="G712" s="45">
        <v>41791</v>
      </c>
      <c r="H712" s="2" t="s">
        <v>79</v>
      </c>
    </row>
    <row r="713" spans="2:8" x14ac:dyDescent="0.2">
      <c r="B713" s="1" t="s">
        <v>81</v>
      </c>
      <c r="C713" s="1" t="s">
        <v>76</v>
      </c>
      <c r="D713" s="2" t="s">
        <v>20</v>
      </c>
      <c r="E713" s="2" t="s">
        <v>31</v>
      </c>
      <c r="F713" s="16">
        <v>46</v>
      </c>
      <c r="G713" s="45">
        <v>41791</v>
      </c>
      <c r="H713" s="2" t="s">
        <v>79</v>
      </c>
    </row>
    <row r="714" spans="2:8" x14ac:dyDescent="0.2">
      <c r="B714" s="1" t="s">
        <v>81</v>
      </c>
      <c r="C714" s="1" t="s">
        <v>76</v>
      </c>
      <c r="D714" s="2" t="s">
        <v>20</v>
      </c>
      <c r="E714" s="2" t="s">
        <v>37</v>
      </c>
      <c r="F714" s="16">
        <v>66.649999999999991</v>
      </c>
      <c r="G714" s="45">
        <v>41791</v>
      </c>
      <c r="H714" s="2" t="s">
        <v>79</v>
      </c>
    </row>
    <row r="715" spans="2:8" x14ac:dyDescent="0.2">
      <c r="B715" s="1" t="s">
        <v>81</v>
      </c>
      <c r="C715" s="1" t="s">
        <v>76</v>
      </c>
      <c r="D715" s="2" t="s">
        <v>20</v>
      </c>
      <c r="E715" s="2" t="s">
        <v>38</v>
      </c>
      <c r="F715" s="16">
        <v>0</v>
      </c>
      <c r="G715" s="45">
        <v>41791</v>
      </c>
      <c r="H715" s="2" t="s">
        <v>79</v>
      </c>
    </row>
    <row r="716" spans="2:8" x14ac:dyDescent="0.2">
      <c r="B716" s="1" t="s">
        <v>81</v>
      </c>
      <c r="C716" s="1" t="s">
        <v>24</v>
      </c>
      <c r="D716" s="2" t="s">
        <v>45</v>
      </c>
      <c r="E716" s="2" t="s">
        <v>70</v>
      </c>
      <c r="F716" s="16">
        <v>0</v>
      </c>
      <c r="G716" s="45">
        <v>41791</v>
      </c>
      <c r="H716" s="2" t="s">
        <v>79</v>
      </c>
    </row>
    <row r="717" spans="2:8" x14ac:dyDescent="0.2">
      <c r="B717" s="1" t="s">
        <v>81</v>
      </c>
      <c r="C717" s="1" t="s">
        <v>24</v>
      </c>
      <c r="D717" s="2" t="s">
        <v>45</v>
      </c>
      <c r="E717" s="2" t="s">
        <v>35</v>
      </c>
      <c r="F717" s="16">
        <v>0</v>
      </c>
      <c r="G717" s="45">
        <v>41791</v>
      </c>
      <c r="H717" s="2" t="s">
        <v>79</v>
      </c>
    </row>
    <row r="718" spans="2:8" x14ac:dyDescent="0.2">
      <c r="B718" s="1" t="s">
        <v>81</v>
      </c>
      <c r="C718" s="1" t="s">
        <v>24</v>
      </c>
      <c r="D718" s="46" t="s">
        <v>104</v>
      </c>
      <c r="E718" s="2" t="s">
        <v>52</v>
      </c>
      <c r="F718" s="16">
        <v>0</v>
      </c>
      <c r="G718" s="45">
        <v>41791</v>
      </c>
      <c r="H718" s="2" t="s">
        <v>79</v>
      </c>
    </row>
    <row r="719" spans="2:8" x14ac:dyDescent="0.2">
      <c r="B719" s="1" t="s">
        <v>81</v>
      </c>
      <c r="C719" s="1" t="s">
        <v>24</v>
      </c>
      <c r="D719" s="46" t="s">
        <v>104</v>
      </c>
      <c r="E719" s="2" t="s">
        <v>53</v>
      </c>
      <c r="F719" s="16">
        <v>0</v>
      </c>
      <c r="G719" s="45">
        <v>41791</v>
      </c>
      <c r="H719" s="2" t="s">
        <v>79</v>
      </c>
    </row>
    <row r="720" spans="2:8" x14ac:dyDescent="0.2">
      <c r="B720" s="1" t="s">
        <v>81</v>
      </c>
      <c r="C720" s="1" t="s">
        <v>24</v>
      </c>
      <c r="D720" s="2" t="s">
        <v>43</v>
      </c>
      <c r="E720" s="2" t="s">
        <v>28</v>
      </c>
      <c r="F720" s="16">
        <v>0</v>
      </c>
      <c r="G720" s="45">
        <v>41791</v>
      </c>
      <c r="H720" s="2" t="s">
        <v>79</v>
      </c>
    </row>
    <row r="721" spans="2:8" x14ac:dyDescent="0.2">
      <c r="B721" s="1" t="s">
        <v>81</v>
      </c>
      <c r="C721" s="1" t="s">
        <v>24</v>
      </c>
      <c r="D721" s="2" t="s">
        <v>43</v>
      </c>
      <c r="E721" s="2" t="s">
        <v>51</v>
      </c>
      <c r="F721" s="16">
        <v>100</v>
      </c>
      <c r="G721" s="45">
        <v>41791</v>
      </c>
      <c r="H721" s="2" t="s">
        <v>79</v>
      </c>
    </row>
    <row r="722" spans="2:8" x14ac:dyDescent="0.2">
      <c r="B722" s="1" t="s">
        <v>81</v>
      </c>
      <c r="C722" s="1" t="s">
        <v>24</v>
      </c>
      <c r="D722" s="2" t="s">
        <v>43</v>
      </c>
      <c r="E722" s="2" t="s">
        <v>27</v>
      </c>
      <c r="F722" s="16">
        <v>0</v>
      </c>
      <c r="G722" s="45">
        <v>41791</v>
      </c>
      <c r="H722" s="2" t="s">
        <v>79</v>
      </c>
    </row>
    <row r="723" spans="2:8" x14ac:dyDescent="0.2">
      <c r="B723" s="1" t="s">
        <v>21</v>
      </c>
      <c r="C723" s="1" t="s">
        <v>21</v>
      </c>
      <c r="D723" s="2" t="s">
        <v>21</v>
      </c>
      <c r="E723" s="2" t="s">
        <v>22</v>
      </c>
      <c r="F723" s="16">
        <v>898.6686000000002</v>
      </c>
      <c r="G723" s="45">
        <v>41791</v>
      </c>
      <c r="H723" s="2" t="s">
        <v>79</v>
      </c>
    </row>
    <row r="724" spans="2:8" x14ac:dyDescent="0.2">
      <c r="B724" s="1" t="s">
        <v>21</v>
      </c>
      <c r="C724" s="1" t="s">
        <v>21</v>
      </c>
      <c r="D724" s="2" t="s">
        <v>21</v>
      </c>
      <c r="E724" s="46" t="s">
        <v>126</v>
      </c>
      <c r="F724" s="16">
        <v>1123.3357500000002</v>
      </c>
      <c r="G724" s="45">
        <v>41791</v>
      </c>
      <c r="H724" s="2" t="s">
        <v>79</v>
      </c>
    </row>
    <row r="725" spans="2:8" x14ac:dyDescent="0.2">
      <c r="B725" s="1" t="s">
        <v>21</v>
      </c>
      <c r="C725" s="1" t="s">
        <v>21</v>
      </c>
      <c r="D725" s="2" t="s">
        <v>21</v>
      </c>
      <c r="E725" s="2" t="s">
        <v>34</v>
      </c>
      <c r="F725" s="16">
        <v>224.66715000000005</v>
      </c>
      <c r="G725" s="45">
        <v>41791</v>
      </c>
      <c r="H725" s="2" t="s">
        <v>79</v>
      </c>
    </row>
    <row r="726" spans="2:8" x14ac:dyDescent="0.2">
      <c r="B726" s="1" t="s">
        <v>21</v>
      </c>
      <c r="C726" s="1" t="s">
        <v>21</v>
      </c>
      <c r="D726" s="2" t="s">
        <v>21</v>
      </c>
      <c r="E726" s="2" t="s">
        <v>62</v>
      </c>
      <c r="F726" s="16">
        <v>0</v>
      </c>
      <c r="G726" s="45">
        <v>41791</v>
      </c>
      <c r="H726" s="2" t="s">
        <v>79</v>
      </c>
    </row>
    <row r="727" spans="2:8" x14ac:dyDescent="0.2">
      <c r="B727" s="1" t="s">
        <v>21</v>
      </c>
      <c r="C727" s="1" t="s">
        <v>21</v>
      </c>
      <c r="D727" s="2" t="s">
        <v>21</v>
      </c>
      <c r="E727" s="2" t="s">
        <v>23</v>
      </c>
      <c r="F727" s="16">
        <v>0</v>
      </c>
      <c r="G727" s="45">
        <v>41791</v>
      </c>
      <c r="H727" s="2" t="s">
        <v>79</v>
      </c>
    </row>
    <row r="728" spans="2:8" x14ac:dyDescent="0.2">
      <c r="B728" s="1" t="s">
        <v>0</v>
      </c>
      <c r="C728" s="1" t="s">
        <v>0</v>
      </c>
      <c r="D728" s="2" t="s">
        <v>0</v>
      </c>
      <c r="E728" s="2" t="s">
        <v>60</v>
      </c>
      <c r="F728" s="16">
        <v>0</v>
      </c>
      <c r="G728" s="45">
        <v>41791</v>
      </c>
      <c r="H728" s="2" t="s">
        <v>79</v>
      </c>
    </row>
    <row r="729" spans="2:8" x14ac:dyDescent="0.2">
      <c r="B729" s="1" t="s">
        <v>0</v>
      </c>
      <c r="C729" s="1" t="s">
        <v>0</v>
      </c>
      <c r="D729" s="1" t="s">
        <v>0</v>
      </c>
      <c r="E729" s="1" t="s">
        <v>2</v>
      </c>
      <c r="F729" s="16">
        <v>0</v>
      </c>
      <c r="G729" s="45">
        <v>41791</v>
      </c>
      <c r="H729" s="2" t="s">
        <v>79</v>
      </c>
    </row>
    <row r="730" spans="2:8" x14ac:dyDescent="0.2">
      <c r="B730" s="1" t="s">
        <v>0</v>
      </c>
      <c r="C730" s="1" t="s">
        <v>0</v>
      </c>
      <c r="D730" s="1" t="s">
        <v>0</v>
      </c>
      <c r="E730" s="1" t="s">
        <v>61</v>
      </c>
      <c r="F730" s="16">
        <v>0</v>
      </c>
      <c r="G730" s="45">
        <v>41791</v>
      </c>
      <c r="H730" s="2" t="s">
        <v>79</v>
      </c>
    </row>
    <row r="731" spans="2:8" x14ac:dyDescent="0.2">
      <c r="B731" s="1" t="s">
        <v>0</v>
      </c>
      <c r="C731" s="1" t="s">
        <v>0</v>
      </c>
      <c r="D731" s="1" t="s">
        <v>0</v>
      </c>
      <c r="E731" s="1" t="s">
        <v>4</v>
      </c>
      <c r="F731" s="16">
        <v>0</v>
      </c>
      <c r="G731" s="45">
        <v>41791</v>
      </c>
      <c r="H731" s="2" t="s">
        <v>79</v>
      </c>
    </row>
    <row r="732" spans="2:8" x14ac:dyDescent="0.2">
      <c r="B732" s="1" t="s">
        <v>0</v>
      </c>
      <c r="C732" s="1" t="s">
        <v>0</v>
      </c>
      <c r="D732" s="1" t="s">
        <v>0</v>
      </c>
      <c r="E732" s="1" t="s">
        <v>59</v>
      </c>
      <c r="F732" s="16">
        <v>0</v>
      </c>
      <c r="G732" s="45">
        <v>41791</v>
      </c>
      <c r="H732" s="2" t="s">
        <v>79</v>
      </c>
    </row>
    <row r="733" spans="2:8" x14ac:dyDescent="0.2">
      <c r="B733" s="1" t="s">
        <v>0</v>
      </c>
      <c r="C733" s="1" t="s">
        <v>0</v>
      </c>
      <c r="D733" s="1" t="s">
        <v>0</v>
      </c>
      <c r="E733" s="1" t="s">
        <v>3</v>
      </c>
      <c r="F733" s="16">
        <v>0</v>
      </c>
      <c r="G733" s="45">
        <v>41791</v>
      </c>
      <c r="H733" s="2" t="s">
        <v>79</v>
      </c>
    </row>
    <row r="734" spans="2:8" x14ac:dyDescent="0.2">
      <c r="B734" s="1" t="s">
        <v>0</v>
      </c>
      <c r="C734" s="1" t="s">
        <v>0</v>
      </c>
      <c r="D734" s="1" t="s">
        <v>0</v>
      </c>
      <c r="E734" s="1" t="s">
        <v>1</v>
      </c>
      <c r="F734" s="16">
        <v>8000</v>
      </c>
      <c r="G734" s="45">
        <v>41791</v>
      </c>
      <c r="H734" s="2" t="s">
        <v>79</v>
      </c>
    </row>
    <row r="735" spans="2:8" x14ac:dyDescent="0.2">
      <c r="B735" s="1" t="s">
        <v>81</v>
      </c>
      <c r="C735" s="1" t="s">
        <v>72</v>
      </c>
      <c r="D735" s="1" t="s">
        <v>54</v>
      </c>
      <c r="E735" s="1" t="s">
        <v>68</v>
      </c>
      <c r="F735" s="41">
        <v>0</v>
      </c>
      <c r="G735" s="45">
        <v>41821</v>
      </c>
      <c r="H735" s="2" t="s">
        <v>79</v>
      </c>
    </row>
    <row r="736" spans="2:8" x14ac:dyDescent="0.2">
      <c r="B736" s="1" t="s">
        <v>81</v>
      </c>
      <c r="C736" s="1" t="s">
        <v>72</v>
      </c>
      <c r="D736" s="1" t="s">
        <v>54</v>
      </c>
      <c r="E736" s="1" t="s">
        <v>77</v>
      </c>
      <c r="F736" s="16">
        <v>220</v>
      </c>
      <c r="G736" s="45">
        <v>41821</v>
      </c>
      <c r="H736" s="2" t="s">
        <v>79</v>
      </c>
    </row>
    <row r="737" spans="2:8" x14ac:dyDescent="0.2">
      <c r="B737" s="1" t="s">
        <v>81</v>
      </c>
      <c r="C737" s="1" t="s">
        <v>72</v>
      </c>
      <c r="D737" s="1" t="s">
        <v>54</v>
      </c>
      <c r="E737" s="1" t="s">
        <v>124</v>
      </c>
      <c r="F737" s="16">
        <v>0</v>
      </c>
      <c r="G737" s="45">
        <v>41821</v>
      </c>
      <c r="H737" s="2" t="s">
        <v>79</v>
      </c>
    </row>
    <row r="738" spans="2:8" x14ac:dyDescent="0.2">
      <c r="B738" s="1" t="s">
        <v>81</v>
      </c>
      <c r="C738" s="1" t="s">
        <v>72</v>
      </c>
      <c r="D738" s="2" t="s">
        <v>54</v>
      </c>
      <c r="E738" s="2" t="s">
        <v>69</v>
      </c>
      <c r="F738" s="16">
        <v>109</v>
      </c>
      <c r="G738" s="45">
        <v>41821</v>
      </c>
      <c r="H738" s="2" t="s">
        <v>79</v>
      </c>
    </row>
    <row r="739" spans="2:8" x14ac:dyDescent="0.2">
      <c r="B739" s="1" t="s">
        <v>81</v>
      </c>
      <c r="C739" s="1" t="s">
        <v>72</v>
      </c>
      <c r="D739" s="2" t="s">
        <v>54</v>
      </c>
      <c r="E739" s="2" t="s">
        <v>25</v>
      </c>
      <c r="F739" s="16">
        <v>300</v>
      </c>
      <c r="G739" s="45">
        <v>41821</v>
      </c>
      <c r="H739" s="2" t="s">
        <v>79</v>
      </c>
    </row>
    <row r="740" spans="2:8" x14ac:dyDescent="0.2">
      <c r="B740" s="1" t="s">
        <v>81</v>
      </c>
      <c r="C740" s="1" t="s">
        <v>72</v>
      </c>
      <c r="D740" s="2" t="s">
        <v>59</v>
      </c>
      <c r="E740" s="2" t="s">
        <v>26</v>
      </c>
      <c r="F740" s="16">
        <v>0</v>
      </c>
      <c r="G740" s="45">
        <v>41821</v>
      </c>
      <c r="H740" s="2" t="s">
        <v>79</v>
      </c>
    </row>
    <row r="741" spans="2:8" x14ac:dyDescent="0.2">
      <c r="B741" s="1" t="s">
        <v>81</v>
      </c>
      <c r="C741" s="1" t="s">
        <v>72</v>
      </c>
      <c r="D741" s="2" t="s">
        <v>30</v>
      </c>
      <c r="E741" s="2" t="s">
        <v>57</v>
      </c>
      <c r="F741" s="16">
        <v>234</v>
      </c>
      <c r="G741" s="45">
        <v>41821</v>
      </c>
      <c r="H741" s="2" t="s">
        <v>79</v>
      </c>
    </row>
    <row r="742" spans="2:8" x14ac:dyDescent="0.2">
      <c r="B742" s="1" t="s">
        <v>81</v>
      </c>
      <c r="C742" s="1" t="s">
        <v>72</v>
      </c>
      <c r="D742" s="2" t="s">
        <v>30</v>
      </c>
      <c r="E742" s="2" t="s">
        <v>56</v>
      </c>
      <c r="F742" s="16">
        <v>0</v>
      </c>
      <c r="G742" s="45">
        <v>41821</v>
      </c>
      <c r="H742" s="2" t="s">
        <v>79</v>
      </c>
    </row>
    <row r="743" spans="2:8" x14ac:dyDescent="0.2">
      <c r="B743" s="1" t="s">
        <v>81</v>
      </c>
      <c r="C743" s="1" t="s">
        <v>72</v>
      </c>
      <c r="D743" s="2" t="s">
        <v>30</v>
      </c>
      <c r="E743" s="2" t="s">
        <v>55</v>
      </c>
      <c r="F743" s="16">
        <v>477</v>
      </c>
      <c r="G743" s="45">
        <v>41821</v>
      </c>
      <c r="H743" s="2" t="s">
        <v>79</v>
      </c>
    </row>
    <row r="744" spans="2:8" x14ac:dyDescent="0.2">
      <c r="B744" s="1" t="s">
        <v>81</v>
      </c>
      <c r="C744" s="1" t="s">
        <v>75</v>
      </c>
      <c r="D744" s="2" t="s">
        <v>45</v>
      </c>
      <c r="E744" s="2" t="s">
        <v>15</v>
      </c>
      <c r="F744" s="16">
        <v>0</v>
      </c>
      <c r="G744" s="45">
        <v>41821</v>
      </c>
      <c r="H744" s="2" t="s">
        <v>79</v>
      </c>
    </row>
    <row r="745" spans="2:8" x14ac:dyDescent="0.2">
      <c r="B745" s="1" t="s">
        <v>81</v>
      </c>
      <c r="C745" s="1" t="s">
        <v>75</v>
      </c>
      <c r="D745" s="2" t="s">
        <v>45</v>
      </c>
      <c r="E745" s="2" t="s">
        <v>46</v>
      </c>
      <c r="F745" s="16">
        <v>0</v>
      </c>
      <c r="G745" s="45">
        <v>41821</v>
      </c>
      <c r="H745" s="2" t="s">
        <v>79</v>
      </c>
    </row>
    <row r="746" spans="2:8" x14ac:dyDescent="0.2">
      <c r="B746" s="1" t="s">
        <v>81</v>
      </c>
      <c r="C746" s="1" t="s">
        <v>75</v>
      </c>
      <c r="D746" s="2" t="s">
        <v>45</v>
      </c>
      <c r="E746" s="2" t="s">
        <v>16</v>
      </c>
      <c r="F746" s="16">
        <v>0</v>
      </c>
      <c r="G746" s="45">
        <v>41821</v>
      </c>
      <c r="H746" s="2" t="s">
        <v>79</v>
      </c>
    </row>
    <row r="747" spans="2:8" x14ac:dyDescent="0.2">
      <c r="B747" s="1" t="s">
        <v>81</v>
      </c>
      <c r="C747" s="1" t="s">
        <v>75</v>
      </c>
      <c r="D747" s="2" t="s">
        <v>36</v>
      </c>
      <c r="E747" s="2" t="s">
        <v>2</v>
      </c>
      <c r="F747" s="16">
        <v>1100</v>
      </c>
      <c r="G747" s="45">
        <v>41821</v>
      </c>
      <c r="H747" s="2" t="s">
        <v>79</v>
      </c>
    </row>
    <row r="748" spans="2:8" x14ac:dyDescent="0.2">
      <c r="B748" s="1" t="s">
        <v>81</v>
      </c>
      <c r="C748" s="1" t="s">
        <v>75</v>
      </c>
      <c r="D748" s="2" t="s">
        <v>36</v>
      </c>
      <c r="E748" s="2" t="s">
        <v>10</v>
      </c>
      <c r="F748" s="16">
        <v>250</v>
      </c>
      <c r="G748" s="45">
        <v>41821</v>
      </c>
      <c r="H748" s="2" t="s">
        <v>79</v>
      </c>
    </row>
    <row r="749" spans="2:8" x14ac:dyDescent="0.2">
      <c r="B749" s="1" t="s">
        <v>81</v>
      </c>
      <c r="C749" s="1" t="s">
        <v>75</v>
      </c>
      <c r="D749" s="2" t="s">
        <v>36</v>
      </c>
      <c r="E749" s="2" t="s">
        <v>11</v>
      </c>
      <c r="F749" s="16">
        <v>120</v>
      </c>
      <c r="G749" s="45">
        <v>41821</v>
      </c>
      <c r="H749" s="2" t="s">
        <v>79</v>
      </c>
    </row>
    <row r="750" spans="2:8" x14ac:dyDescent="0.2">
      <c r="B750" s="1" t="s">
        <v>81</v>
      </c>
      <c r="C750" s="1" t="s">
        <v>75</v>
      </c>
      <c r="D750" s="2" t="s">
        <v>44</v>
      </c>
      <c r="E750" s="2" t="s">
        <v>13</v>
      </c>
      <c r="F750" s="16">
        <v>0</v>
      </c>
      <c r="G750" s="45">
        <v>41821</v>
      </c>
      <c r="H750" s="2" t="s">
        <v>79</v>
      </c>
    </row>
    <row r="751" spans="2:8" x14ac:dyDescent="0.2">
      <c r="B751" s="1" t="s">
        <v>81</v>
      </c>
      <c r="C751" s="1" t="s">
        <v>75</v>
      </c>
      <c r="D751" s="2" t="s">
        <v>44</v>
      </c>
      <c r="E751" s="2" t="s">
        <v>14</v>
      </c>
      <c r="F751" s="16">
        <v>0</v>
      </c>
      <c r="G751" s="45">
        <v>41821</v>
      </c>
      <c r="H751" s="2" t="s">
        <v>79</v>
      </c>
    </row>
    <row r="752" spans="2:8" x14ac:dyDescent="0.2">
      <c r="B752" s="1" t="s">
        <v>81</v>
      </c>
      <c r="C752" s="1" t="s">
        <v>75</v>
      </c>
      <c r="D752" s="2" t="s">
        <v>59</v>
      </c>
      <c r="E752" s="2" t="s">
        <v>65</v>
      </c>
      <c r="F752" s="16">
        <v>0</v>
      </c>
      <c r="G752" s="45">
        <v>41821</v>
      </c>
      <c r="H752" s="2" t="s">
        <v>79</v>
      </c>
    </row>
    <row r="753" spans="2:8" x14ac:dyDescent="0.2">
      <c r="B753" s="1" t="s">
        <v>81</v>
      </c>
      <c r="C753" s="1" t="s">
        <v>75</v>
      </c>
      <c r="D753" s="2" t="s">
        <v>43</v>
      </c>
      <c r="E753" s="2" t="s">
        <v>64</v>
      </c>
      <c r="F753" s="16">
        <v>65</v>
      </c>
      <c r="G753" s="45">
        <v>41821</v>
      </c>
      <c r="H753" s="2" t="s">
        <v>79</v>
      </c>
    </row>
    <row r="754" spans="2:8" x14ac:dyDescent="0.2">
      <c r="B754" s="1" t="s">
        <v>81</v>
      </c>
      <c r="C754" s="1" t="s">
        <v>75</v>
      </c>
      <c r="D754" s="2" t="s">
        <v>43</v>
      </c>
      <c r="E754" s="2" t="s">
        <v>63</v>
      </c>
      <c r="F754" s="16">
        <v>0</v>
      </c>
      <c r="G754" s="45">
        <v>41821</v>
      </c>
      <c r="H754" s="2" t="s">
        <v>79</v>
      </c>
    </row>
    <row r="755" spans="2:8" x14ac:dyDescent="0.2">
      <c r="B755" s="1" t="s">
        <v>81</v>
      </c>
      <c r="C755" s="1" t="s">
        <v>75</v>
      </c>
      <c r="D755" s="2" t="s">
        <v>20</v>
      </c>
      <c r="E755" s="2" t="s">
        <v>31</v>
      </c>
      <c r="F755" s="16">
        <v>0</v>
      </c>
      <c r="G755" s="45">
        <v>41821</v>
      </c>
      <c r="H755" s="2" t="s">
        <v>79</v>
      </c>
    </row>
    <row r="756" spans="2:8" x14ac:dyDescent="0.2">
      <c r="B756" s="1" t="s">
        <v>81</v>
      </c>
      <c r="C756" s="1" t="s">
        <v>75</v>
      </c>
      <c r="D756" s="2" t="s">
        <v>20</v>
      </c>
      <c r="E756" s="2" t="s">
        <v>12</v>
      </c>
      <c r="F756" s="16">
        <v>0</v>
      </c>
      <c r="G756" s="45">
        <v>41821</v>
      </c>
      <c r="H756" s="2" t="s">
        <v>79</v>
      </c>
    </row>
    <row r="757" spans="2:8" x14ac:dyDescent="0.2">
      <c r="B757" s="1" t="s">
        <v>81</v>
      </c>
      <c r="C757" s="1" t="s">
        <v>75</v>
      </c>
      <c r="D757" s="2" t="s">
        <v>20</v>
      </c>
      <c r="E757" s="2" t="s">
        <v>48</v>
      </c>
      <c r="F757" s="16">
        <v>130</v>
      </c>
      <c r="G757" s="45">
        <v>41821</v>
      </c>
      <c r="H757" s="2" t="s">
        <v>79</v>
      </c>
    </row>
    <row r="758" spans="2:8" x14ac:dyDescent="0.2">
      <c r="B758" s="1" t="s">
        <v>81</v>
      </c>
      <c r="C758" s="1" t="s">
        <v>76</v>
      </c>
      <c r="D758" s="2" t="s">
        <v>40</v>
      </c>
      <c r="E758" s="2" t="s">
        <v>41</v>
      </c>
      <c r="F758" s="16">
        <v>47</v>
      </c>
      <c r="G758" s="45">
        <v>41821</v>
      </c>
      <c r="H758" s="2" t="s">
        <v>79</v>
      </c>
    </row>
    <row r="759" spans="2:8" x14ac:dyDescent="0.2">
      <c r="B759" s="1" t="s">
        <v>81</v>
      </c>
      <c r="C759" s="1" t="s">
        <v>76</v>
      </c>
      <c r="D759" s="2" t="s">
        <v>40</v>
      </c>
      <c r="E759" s="2" t="s">
        <v>42</v>
      </c>
      <c r="F759" s="16">
        <v>51</v>
      </c>
      <c r="G759" s="45">
        <v>41821</v>
      </c>
      <c r="H759" s="2" t="s">
        <v>79</v>
      </c>
    </row>
    <row r="760" spans="2:8" x14ac:dyDescent="0.2">
      <c r="B760" s="1" t="s">
        <v>81</v>
      </c>
      <c r="C760" s="1" t="s">
        <v>76</v>
      </c>
      <c r="D760" s="2" t="s">
        <v>40</v>
      </c>
      <c r="E760" s="2" t="s">
        <v>29</v>
      </c>
      <c r="F760" s="16">
        <v>388</v>
      </c>
      <c r="G760" s="45">
        <v>41821</v>
      </c>
      <c r="H760" s="2" t="s">
        <v>79</v>
      </c>
    </row>
    <row r="761" spans="2:8" x14ac:dyDescent="0.2">
      <c r="B761" s="1" t="s">
        <v>81</v>
      </c>
      <c r="C761" s="1" t="s">
        <v>76</v>
      </c>
      <c r="D761" s="2" t="s">
        <v>66</v>
      </c>
      <c r="E761" s="2" t="s">
        <v>18</v>
      </c>
      <c r="F761" s="16">
        <v>95</v>
      </c>
      <c r="G761" s="45">
        <v>41821</v>
      </c>
      <c r="H761" s="2" t="s">
        <v>79</v>
      </c>
    </row>
    <row r="762" spans="2:8" x14ac:dyDescent="0.2">
      <c r="B762" s="1" t="s">
        <v>81</v>
      </c>
      <c r="C762" s="1" t="s">
        <v>76</v>
      </c>
      <c r="D762" s="2" t="s">
        <v>66</v>
      </c>
      <c r="E762" s="2" t="s">
        <v>67</v>
      </c>
      <c r="F762" s="16">
        <v>45</v>
      </c>
      <c r="G762" s="45">
        <v>41821</v>
      </c>
      <c r="H762" s="2" t="s">
        <v>79</v>
      </c>
    </row>
    <row r="763" spans="2:8" x14ac:dyDescent="0.2">
      <c r="B763" s="1" t="s">
        <v>81</v>
      </c>
      <c r="C763" s="1" t="s">
        <v>76</v>
      </c>
      <c r="D763" s="2" t="s">
        <v>66</v>
      </c>
      <c r="E763" s="2" t="s">
        <v>17</v>
      </c>
      <c r="F763" s="16">
        <v>25</v>
      </c>
      <c r="G763" s="45">
        <v>41821</v>
      </c>
      <c r="H763" s="2" t="s">
        <v>79</v>
      </c>
    </row>
    <row r="764" spans="2:8" x14ac:dyDescent="0.2">
      <c r="B764" s="1" t="s">
        <v>81</v>
      </c>
      <c r="C764" s="1" t="s">
        <v>76</v>
      </c>
      <c r="D764" s="2" t="s">
        <v>66</v>
      </c>
      <c r="E764" s="2" t="s">
        <v>50</v>
      </c>
      <c r="F764" s="16">
        <v>150</v>
      </c>
      <c r="G764" s="45">
        <v>41821</v>
      </c>
      <c r="H764" s="2" t="s">
        <v>79</v>
      </c>
    </row>
    <row r="765" spans="2:8" x14ac:dyDescent="0.2">
      <c r="B765" s="1" t="s">
        <v>81</v>
      </c>
      <c r="C765" s="1" t="s">
        <v>76</v>
      </c>
      <c r="D765" s="2" t="s">
        <v>66</v>
      </c>
      <c r="E765" s="2" t="s">
        <v>49</v>
      </c>
      <c r="F765" s="16">
        <v>0</v>
      </c>
      <c r="G765" s="45">
        <v>41821</v>
      </c>
      <c r="H765" s="2" t="s">
        <v>79</v>
      </c>
    </row>
    <row r="766" spans="2:8" x14ac:dyDescent="0.2">
      <c r="B766" s="1" t="s">
        <v>81</v>
      </c>
      <c r="C766" s="1" t="s">
        <v>76</v>
      </c>
      <c r="D766" s="2" t="s">
        <v>36</v>
      </c>
      <c r="E766" s="2" t="s">
        <v>7</v>
      </c>
      <c r="F766" s="16">
        <v>70</v>
      </c>
      <c r="G766" s="45">
        <v>41821</v>
      </c>
      <c r="H766" s="2" t="s">
        <v>79</v>
      </c>
    </row>
    <row r="767" spans="2:8" x14ac:dyDescent="0.2">
      <c r="B767" s="1" t="s">
        <v>81</v>
      </c>
      <c r="C767" s="1" t="s">
        <v>76</v>
      </c>
      <c r="D767" s="2" t="s">
        <v>36</v>
      </c>
      <c r="E767" s="2" t="s">
        <v>9</v>
      </c>
      <c r="F767" s="16">
        <v>60</v>
      </c>
      <c r="G767" s="45">
        <v>41821</v>
      </c>
      <c r="H767" s="2" t="s">
        <v>79</v>
      </c>
    </row>
    <row r="768" spans="2:8" x14ac:dyDescent="0.2">
      <c r="B768" s="1" t="s">
        <v>81</v>
      </c>
      <c r="C768" s="1" t="s">
        <v>76</v>
      </c>
      <c r="D768" s="2" t="s">
        <v>36</v>
      </c>
      <c r="E768" s="2" t="s">
        <v>47</v>
      </c>
      <c r="F768" s="16">
        <v>134</v>
      </c>
      <c r="G768" s="45">
        <v>41821</v>
      </c>
      <c r="H768" s="2" t="s">
        <v>79</v>
      </c>
    </row>
    <row r="769" spans="2:8" x14ac:dyDescent="0.2">
      <c r="B769" s="1" t="s">
        <v>81</v>
      </c>
      <c r="C769" s="1" t="s">
        <v>76</v>
      </c>
      <c r="D769" s="2" t="s">
        <v>36</v>
      </c>
      <c r="E769" s="2" t="s">
        <v>6</v>
      </c>
      <c r="F769" s="16">
        <v>89</v>
      </c>
      <c r="G769" s="45">
        <v>41821</v>
      </c>
      <c r="H769" s="2" t="s">
        <v>79</v>
      </c>
    </row>
    <row r="770" spans="2:8" x14ac:dyDescent="0.2">
      <c r="B770" s="1" t="s">
        <v>81</v>
      </c>
      <c r="C770" s="1" t="s">
        <v>76</v>
      </c>
      <c r="D770" s="2" t="s">
        <v>36</v>
      </c>
      <c r="E770" s="2" t="s">
        <v>8</v>
      </c>
      <c r="F770" s="16">
        <v>40</v>
      </c>
      <c r="G770" s="45">
        <v>41821</v>
      </c>
      <c r="H770" s="2" t="s">
        <v>79</v>
      </c>
    </row>
    <row r="771" spans="2:8" x14ac:dyDescent="0.2">
      <c r="B771" s="1" t="s">
        <v>81</v>
      </c>
      <c r="C771" s="1" t="s">
        <v>76</v>
      </c>
      <c r="D771" s="2" t="s">
        <v>36</v>
      </c>
      <c r="E771" s="2" t="s">
        <v>19</v>
      </c>
      <c r="F771" s="16">
        <v>220</v>
      </c>
      <c r="G771" s="45">
        <v>41821</v>
      </c>
      <c r="H771" s="2" t="s">
        <v>79</v>
      </c>
    </row>
    <row r="772" spans="2:8" x14ac:dyDescent="0.2">
      <c r="B772" s="1" t="s">
        <v>81</v>
      </c>
      <c r="C772" s="1" t="s">
        <v>76</v>
      </c>
      <c r="D772" s="2" t="s">
        <v>43</v>
      </c>
      <c r="E772" s="2" t="s">
        <v>32</v>
      </c>
      <c r="F772" s="16">
        <v>34</v>
      </c>
      <c r="G772" s="45">
        <v>41821</v>
      </c>
      <c r="H772" s="2" t="s">
        <v>79</v>
      </c>
    </row>
    <row r="773" spans="2:8" x14ac:dyDescent="0.2">
      <c r="B773" s="1" t="s">
        <v>81</v>
      </c>
      <c r="C773" s="1" t="s">
        <v>76</v>
      </c>
      <c r="D773" s="2" t="s">
        <v>20</v>
      </c>
      <c r="E773" s="2" t="s">
        <v>39</v>
      </c>
      <c r="F773" s="16">
        <v>344</v>
      </c>
      <c r="G773" s="45">
        <v>41821</v>
      </c>
      <c r="H773" s="2" t="s">
        <v>79</v>
      </c>
    </row>
    <row r="774" spans="2:8" x14ac:dyDescent="0.2">
      <c r="B774" s="1" t="s">
        <v>81</v>
      </c>
      <c r="C774" s="1" t="s">
        <v>76</v>
      </c>
      <c r="D774" s="2" t="s">
        <v>20</v>
      </c>
      <c r="E774" s="2" t="s">
        <v>31</v>
      </c>
      <c r="F774" s="16">
        <v>28</v>
      </c>
      <c r="G774" s="45">
        <v>41821</v>
      </c>
      <c r="H774" s="2" t="s">
        <v>79</v>
      </c>
    </row>
    <row r="775" spans="2:8" x14ac:dyDescent="0.2">
      <c r="B775" s="1" t="s">
        <v>81</v>
      </c>
      <c r="C775" s="1" t="s">
        <v>76</v>
      </c>
      <c r="D775" s="2" t="s">
        <v>20</v>
      </c>
      <c r="E775" s="2" t="s">
        <v>37</v>
      </c>
      <c r="F775" s="16">
        <v>69.75</v>
      </c>
      <c r="G775" s="45">
        <v>41821</v>
      </c>
      <c r="H775" s="2" t="s">
        <v>79</v>
      </c>
    </row>
    <row r="776" spans="2:8" x14ac:dyDescent="0.2">
      <c r="B776" s="1" t="s">
        <v>81</v>
      </c>
      <c r="C776" s="1" t="s">
        <v>76</v>
      </c>
      <c r="D776" s="2" t="s">
        <v>20</v>
      </c>
      <c r="E776" s="2" t="s">
        <v>38</v>
      </c>
      <c r="F776" s="16">
        <v>0</v>
      </c>
      <c r="G776" s="45">
        <v>41821</v>
      </c>
      <c r="H776" s="2" t="s">
        <v>79</v>
      </c>
    </row>
    <row r="777" spans="2:8" x14ac:dyDescent="0.2">
      <c r="B777" s="1" t="s">
        <v>81</v>
      </c>
      <c r="C777" s="1" t="s">
        <v>24</v>
      </c>
      <c r="D777" s="2" t="s">
        <v>45</v>
      </c>
      <c r="E777" s="2" t="s">
        <v>70</v>
      </c>
      <c r="F777" s="16">
        <v>0</v>
      </c>
      <c r="G777" s="45">
        <v>41821</v>
      </c>
      <c r="H777" s="2" t="s">
        <v>79</v>
      </c>
    </row>
    <row r="778" spans="2:8" x14ac:dyDescent="0.2">
      <c r="B778" s="1" t="s">
        <v>81</v>
      </c>
      <c r="C778" s="1" t="s">
        <v>24</v>
      </c>
      <c r="D778" s="2" t="s">
        <v>45</v>
      </c>
      <c r="E778" s="2" t="s">
        <v>35</v>
      </c>
      <c r="F778" s="16">
        <v>0</v>
      </c>
      <c r="G778" s="45">
        <v>41821</v>
      </c>
      <c r="H778" s="2" t="s">
        <v>79</v>
      </c>
    </row>
    <row r="779" spans="2:8" x14ac:dyDescent="0.2">
      <c r="B779" s="1" t="s">
        <v>81</v>
      </c>
      <c r="C779" s="1" t="s">
        <v>24</v>
      </c>
      <c r="D779" s="46" t="s">
        <v>104</v>
      </c>
      <c r="E779" s="2" t="s">
        <v>52</v>
      </c>
      <c r="F779" s="16">
        <v>400</v>
      </c>
      <c r="G779" s="45">
        <v>41821</v>
      </c>
      <c r="H779" s="2" t="s">
        <v>79</v>
      </c>
    </row>
    <row r="780" spans="2:8" x14ac:dyDescent="0.2">
      <c r="B780" s="1" t="s">
        <v>81</v>
      </c>
      <c r="C780" s="1" t="s">
        <v>24</v>
      </c>
      <c r="D780" s="46" t="s">
        <v>104</v>
      </c>
      <c r="E780" s="2" t="s">
        <v>53</v>
      </c>
      <c r="F780" s="16">
        <v>400</v>
      </c>
      <c r="G780" s="45">
        <v>41821</v>
      </c>
      <c r="H780" s="2" t="s">
        <v>79</v>
      </c>
    </row>
    <row r="781" spans="2:8" x14ac:dyDescent="0.2">
      <c r="B781" s="1" t="s">
        <v>81</v>
      </c>
      <c r="C781" s="1" t="s">
        <v>24</v>
      </c>
      <c r="D781" s="2" t="s">
        <v>43</v>
      </c>
      <c r="E781" s="2" t="s">
        <v>28</v>
      </c>
      <c r="F781" s="16">
        <v>0</v>
      </c>
      <c r="G781" s="45">
        <v>41821</v>
      </c>
      <c r="H781" s="2" t="s">
        <v>79</v>
      </c>
    </row>
    <row r="782" spans="2:8" x14ac:dyDescent="0.2">
      <c r="B782" s="1" t="s">
        <v>81</v>
      </c>
      <c r="C782" s="1" t="s">
        <v>24</v>
      </c>
      <c r="D782" s="2" t="s">
        <v>43</v>
      </c>
      <c r="E782" s="2" t="s">
        <v>51</v>
      </c>
      <c r="F782" s="16">
        <v>0</v>
      </c>
      <c r="G782" s="45">
        <v>41821</v>
      </c>
      <c r="H782" s="2" t="s">
        <v>79</v>
      </c>
    </row>
    <row r="783" spans="2:8" x14ac:dyDescent="0.2">
      <c r="B783" s="1" t="s">
        <v>81</v>
      </c>
      <c r="C783" s="1" t="s">
        <v>24</v>
      </c>
      <c r="D783" s="2" t="s">
        <v>43</v>
      </c>
      <c r="E783" s="2" t="s">
        <v>27</v>
      </c>
      <c r="F783" s="16">
        <v>0</v>
      </c>
      <c r="G783" s="45">
        <v>41821</v>
      </c>
      <c r="H783" s="2" t="s">
        <v>79</v>
      </c>
    </row>
    <row r="784" spans="2:8" x14ac:dyDescent="0.2">
      <c r="B784" s="1" t="s">
        <v>21</v>
      </c>
      <c r="C784" s="1" t="s">
        <v>21</v>
      </c>
      <c r="D784" s="2" t="s">
        <v>21</v>
      </c>
      <c r="E784" s="2" t="s">
        <v>22</v>
      </c>
      <c r="F784" s="16">
        <v>3907.953</v>
      </c>
      <c r="G784" s="45">
        <v>41821</v>
      </c>
      <c r="H784" s="2" t="s">
        <v>79</v>
      </c>
    </row>
    <row r="785" spans="2:8" x14ac:dyDescent="0.2">
      <c r="B785" s="1" t="s">
        <v>21</v>
      </c>
      <c r="C785" s="1" t="s">
        <v>21</v>
      </c>
      <c r="D785" s="2" t="s">
        <v>21</v>
      </c>
      <c r="E785" s="46" t="s">
        <v>126</v>
      </c>
      <c r="F785" s="16">
        <v>4884.9412499999999</v>
      </c>
      <c r="G785" s="45">
        <v>41821</v>
      </c>
      <c r="H785" s="2" t="s">
        <v>79</v>
      </c>
    </row>
    <row r="786" spans="2:8" x14ac:dyDescent="0.2">
      <c r="B786" s="1" t="s">
        <v>21</v>
      </c>
      <c r="C786" s="1" t="s">
        <v>21</v>
      </c>
      <c r="D786" s="2" t="s">
        <v>21</v>
      </c>
      <c r="E786" s="2" t="s">
        <v>34</v>
      </c>
      <c r="F786" s="16">
        <v>976.98824999999999</v>
      </c>
      <c r="G786" s="45">
        <v>41821</v>
      </c>
      <c r="H786" s="2" t="s">
        <v>79</v>
      </c>
    </row>
    <row r="787" spans="2:8" x14ac:dyDescent="0.2">
      <c r="B787" s="1" t="s">
        <v>21</v>
      </c>
      <c r="C787" s="1" t="s">
        <v>21</v>
      </c>
      <c r="D787" s="2" t="s">
        <v>21</v>
      </c>
      <c r="E787" s="2" t="s">
        <v>62</v>
      </c>
      <c r="F787" s="16">
        <v>0</v>
      </c>
      <c r="G787" s="45">
        <v>41821</v>
      </c>
      <c r="H787" s="2" t="s">
        <v>79</v>
      </c>
    </row>
    <row r="788" spans="2:8" x14ac:dyDescent="0.2">
      <c r="B788" s="1" t="s">
        <v>21</v>
      </c>
      <c r="C788" s="1" t="s">
        <v>21</v>
      </c>
      <c r="D788" s="2" t="s">
        <v>21</v>
      </c>
      <c r="E788" s="2" t="s">
        <v>23</v>
      </c>
      <c r="F788" s="16">
        <v>0</v>
      </c>
      <c r="G788" s="45">
        <v>41821</v>
      </c>
      <c r="H788" s="2" t="s">
        <v>79</v>
      </c>
    </row>
    <row r="789" spans="2:8" x14ac:dyDescent="0.2">
      <c r="B789" s="1" t="s">
        <v>0</v>
      </c>
      <c r="C789" s="1" t="s">
        <v>0</v>
      </c>
      <c r="D789" s="2" t="s">
        <v>0</v>
      </c>
      <c r="E789" s="2" t="s">
        <v>60</v>
      </c>
      <c r="F789" s="16">
        <v>0</v>
      </c>
      <c r="G789" s="45">
        <v>41821</v>
      </c>
      <c r="H789" s="2" t="s">
        <v>79</v>
      </c>
    </row>
    <row r="790" spans="2:8" x14ac:dyDescent="0.2">
      <c r="B790" s="1" t="s">
        <v>0</v>
      </c>
      <c r="C790" s="1" t="s">
        <v>0</v>
      </c>
      <c r="D790" s="1" t="s">
        <v>0</v>
      </c>
      <c r="E790" s="1" t="s">
        <v>2</v>
      </c>
      <c r="F790" s="16">
        <v>0</v>
      </c>
      <c r="G790" s="45">
        <v>41821</v>
      </c>
      <c r="H790" s="2" t="s">
        <v>79</v>
      </c>
    </row>
    <row r="791" spans="2:8" x14ac:dyDescent="0.2">
      <c r="B791" s="1" t="s">
        <v>0</v>
      </c>
      <c r="C791" s="1" t="s">
        <v>0</v>
      </c>
      <c r="D791" s="1" t="s">
        <v>0</v>
      </c>
      <c r="E791" s="1" t="s">
        <v>61</v>
      </c>
      <c r="F791" s="16">
        <v>0</v>
      </c>
      <c r="G791" s="45">
        <v>41821</v>
      </c>
      <c r="H791" s="2" t="s">
        <v>79</v>
      </c>
    </row>
    <row r="792" spans="2:8" x14ac:dyDescent="0.2">
      <c r="B792" s="1" t="s">
        <v>0</v>
      </c>
      <c r="C792" s="1" t="s">
        <v>0</v>
      </c>
      <c r="D792" s="1" t="s">
        <v>0</v>
      </c>
      <c r="E792" s="1" t="s">
        <v>4</v>
      </c>
      <c r="F792" s="16">
        <v>200</v>
      </c>
      <c r="G792" s="45">
        <v>41821</v>
      </c>
      <c r="H792" s="2" t="s">
        <v>79</v>
      </c>
    </row>
    <row r="793" spans="2:8" x14ac:dyDescent="0.2">
      <c r="B793" s="1" t="s">
        <v>0</v>
      </c>
      <c r="C793" s="1" t="s">
        <v>0</v>
      </c>
      <c r="D793" s="1" t="s">
        <v>0</v>
      </c>
      <c r="E793" s="1" t="s">
        <v>59</v>
      </c>
      <c r="F793" s="16">
        <v>8000</v>
      </c>
      <c r="G793" s="45">
        <v>41821</v>
      </c>
      <c r="H793" s="2" t="s">
        <v>79</v>
      </c>
    </row>
    <row r="794" spans="2:8" x14ac:dyDescent="0.2">
      <c r="B794" s="1" t="s">
        <v>0</v>
      </c>
      <c r="C794" s="1" t="s">
        <v>0</v>
      </c>
      <c r="D794" s="1" t="s">
        <v>0</v>
      </c>
      <c r="E794" s="1" t="s">
        <v>3</v>
      </c>
      <c r="F794" s="16">
        <v>0</v>
      </c>
      <c r="G794" s="45">
        <v>41821</v>
      </c>
      <c r="H794" s="2" t="s">
        <v>79</v>
      </c>
    </row>
    <row r="795" spans="2:8" x14ac:dyDescent="0.2">
      <c r="B795" s="1" t="s">
        <v>0</v>
      </c>
      <c r="C795" s="1" t="s">
        <v>0</v>
      </c>
      <c r="D795" s="1" t="s">
        <v>0</v>
      </c>
      <c r="E795" s="1" t="s">
        <v>1</v>
      </c>
      <c r="F795" s="16">
        <v>8000</v>
      </c>
      <c r="G795" s="45">
        <v>41821</v>
      </c>
      <c r="H795" s="2" t="s">
        <v>79</v>
      </c>
    </row>
    <row r="796" spans="2:8" x14ac:dyDescent="0.2">
      <c r="B796" s="1" t="s">
        <v>81</v>
      </c>
      <c r="C796" s="1" t="s">
        <v>72</v>
      </c>
      <c r="D796" s="1" t="s">
        <v>54</v>
      </c>
      <c r="E796" s="1" t="s">
        <v>68</v>
      </c>
      <c r="F796" s="41">
        <v>0</v>
      </c>
      <c r="G796" s="45">
        <v>41852</v>
      </c>
      <c r="H796" s="2" t="s">
        <v>79</v>
      </c>
    </row>
    <row r="797" spans="2:8" x14ac:dyDescent="0.2">
      <c r="B797" s="1" t="s">
        <v>81</v>
      </c>
      <c r="C797" s="1" t="s">
        <v>72</v>
      </c>
      <c r="D797" s="1" t="s">
        <v>54</v>
      </c>
      <c r="E797" s="1" t="s">
        <v>77</v>
      </c>
      <c r="F797" s="16">
        <v>156</v>
      </c>
      <c r="G797" s="45">
        <v>41852</v>
      </c>
      <c r="H797" s="2" t="s">
        <v>79</v>
      </c>
    </row>
    <row r="798" spans="2:8" x14ac:dyDescent="0.2">
      <c r="B798" s="1" t="s">
        <v>81</v>
      </c>
      <c r="C798" s="1" t="s">
        <v>72</v>
      </c>
      <c r="D798" s="1" t="s">
        <v>54</v>
      </c>
      <c r="E798" s="1" t="s">
        <v>124</v>
      </c>
      <c r="F798" s="16">
        <v>0</v>
      </c>
      <c r="G798" s="45">
        <v>41852</v>
      </c>
      <c r="H798" s="2" t="s">
        <v>79</v>
      </c>
    </row>
    <row r="799" spans="2:8" x14ac:dyDescent="0.2">
      <c r="B799" s="1" t="s">
        <v>81</v>
      </c>
      <c r="C799" s="1" t="s">
        <v>72</v>
      </c>
      <c r="D799" s="2" t="s">
        <v>54</v>
      </c>
      <c r="E799" s="2" t="s">
        <v>69</v>
      </c>
      <c r="F799" s="16">
        <v>137</v>
      </c>
      <c r="G799" s="45">
        <v>41852</v>
      </c>
      <c r="H799" s="2" t="s">
        <v>79</v>
      </c>
    </row>
    <row r="800" spans="2:8" x14ac:dyDescent="0.2">
      <c r="B800" s="1" t="s">
        <v>81</v>
      </c>
      <c r="C800" s="1" t="s">
        <v>72</v>
      </c>
      <c r="D800" s="2" t="s">
        <v>54</v>
      </c>
      <c r="E800" s="2" t="s">
        <v>25</v>
      </c>
      <c r="F800" s="16">
        <v>0</v>
      </c>
      <c r="G800" s="45">
        <v>41852</v>
      </c>
      <c r="H800" s="2" t="s">
        <v>79</v>
      </c>
    </row>
    <row r="801" spans="2:8" x14ac:dyDescent="0.2">
      <c r="B801" s="1" t="s">
        <v>81</v>
      </c>
      <c r="C801" s="1" t="s">
        <v>72</v>
      </c>
      <c r="D801" s="2" t="s">
        <v>59</v>
      </c>
      <c r="E801" s="2" t="s">
        <v>26</v>
      </c>
      <c r="F801" s="16">
        <v>0</v>
      </c>
      <c r="G801" s="45">
        <v>41852</v>
      </c>
      <c r="H801" s="2" t="s">
        <v>79</v>
      </c>
    </row>
    <row r="802" spans="2:8" x14ac:dyDescent="0.2">
      <c r="B802" s="1" t="s">
        <v>81</v>
      </c>
      <c r="C802" s="1" t="s">
        <v>72</v>
      </c>
      <c r="D802" s="2" t="s">
        <v>30</v>
      </c>
      <c r="E802" s="2" t="s">
        <v>57</v>
      </c>
      <c r="F802" s="16">
        <v>229</v>
      </c>
      <c r="G802" s="45">
        <v>41852</v>
      </c>
      <c r="H802" s="2" t="s">
        <v>79</v>
      </c>
    </row>
    <row r="803" spans="2:8" x14ac:dyDescent="0.2">
      <c r="B803" s="1" t="s">
        <v>81</v>
      </c>
      <c r="C803" s="1" t="s">
        <v>72</v>
      </c>
      <c r="D803" s="2" t="s">
        <v>30</v>
      </c>
      <c r="E803" s="2" t="s">
        <v>56</v>
      </c>
      <c r="F803" s="16">
        <v>0</v>
      </c>
      <c r="G803" s="45">
        <v>41852</v>
      </c>
      <c r="H803" s="2" t="s">
        <v>79</v>
      </c>
    </row>
    <row r="804" spans="2:8" x14ac:dyDescent="0.2">
      <c r="B804" s="1" t="s">
        <v>81</v>
      </c>
      <c r="C804" s="1" t="s">
        <v>72</v>
      </c>
      <c r="D804" s="2" t="s">
        <v>30</v>
      </c>
      <c r="E804" s="2" t="s">
        <v>55</v>
      </c>
      <c r="F804" s="16">
        <v>493</v>
      </c>
      <c r="G804" s="45">
        <v>41852</v>
      </c>
      <c r="H804" s="2" t="s">
        <v>79</v>
      </c>
    </row>
    <row r="805" spans="2:8" x14ac:dyDescent="0.2">
      <c r="B805" s="1" t="s">
        <v>81</v>
      </c>
      <c r="C805" s="1" t="s">
        <v>75</v>
      </c>
      <c r="D805" s="2" t="s">
        <v>45</v>
      </c>
      <c r="E805" s="2" t="s">
        <v>15</v>
      </c>
      <c r="F805" s="16">
        <v>0</v>
      </c>
      <c r="G805" s="45">
        <v>41852</v>
      </c>
      <c r="H805" s="2" t="s">
        <v>79</v>
      </c>
    </row>
    <row r="806" spans="2:8" x14ac:dyDescent="0.2">
      <c r="B806" s="1" t="s">
        <v>81</v>
      </c>
      <c r="C806" s="1" t="s">
        <v>75</v>
      </c>
      <c r="D806" s="2" t="s">
        <v>45</v>
      </c>
      <c r="E806" s="2" t="s">
        <v>46</v>
      </c>
      <c r="F806" s="16">
        <v>0</v>
      </c>
      <c r="G806" s="45">
        <v>41852</v>
      </c>
      <c r="H806" s="2" t="s">
        <v>79</v>
      </c>
    </row>
    <row r="807" spans="2:8" x14ac:dyDescent="0.2">
      <c r="B807" s="1" t="s">
        <v>81</v>
      </c>
      <c r="C807" s="1" t="s">
        <v>75</v>
      </c>
      <c r="D807" s="2" t="s">
        <v>45</v>
      </c>
      <c r="E807" s="2" t="s">
        <v>16</v>
      </c>
      <c r="F807" s="16">
        <v>0</v>
      </c>
      <c r="G807" s="45">
        <v>41852</v>
      </c>
      <c r="H807" s="2" t="s">
        <v>79</v>
      </c>
    </row>
    <row r="808" spans="2:8" x14ac:dyDescent="0.2">
      <c r="B808" s="1" t="s">
        <v>81</v>
      </c>
      <c r="C808" s="1" t="s">
        <v>75</v>
      </c>
      <c r="D808" s="2" t="s">
        <v>36</v>
      </c>
      <c r="E808" s="2" t="s">
        <v>2</v>
      </c>
      <c r="F808" s="16">
        <v>1100</v>
      </c>
      <c r="G808" s="45">
        <v>41852</v>
      </c>
      <c r="H808" s="2" t="s">
        <v>79</v>
      </c>
    </row>
    <row r="809" spans="2:8" x14ac:dyDescent="0.2">
      <c r="B809" s="1" t="s">
        <v>81</v>
      </c>
      <c r="C809" s="1" t="s">
        <v>75</v>
      </c>
      <c r="D809" s="2" t="s">
        <v>36</v>
      </c>
      <c r="E809" s="2" t="s">
        <v>10</v>
      </c>
      <c r="F809" s="16">
        <v>250</v>
      </c>
      <c r="G809" s="45">
        <v>41852</v>
      </c>
      <c r="H809" s="2" t="s">
        <v>79</v>
      </c>
    </row>
    <row r="810" spans="2:8" x14ac:dyDescent="0.2">
      <c r="B810" s="1" t="s">
        <v>81</v>
      </c>
      <c r="C810" s="1" t="s">
        <v>75</v>
      </c>
      <c r="D810" s="2" t="s">
        <v>36</v>
      </c>
      <c r="E810" s="2" t="s">
        <v>11</v>
      </c>
      <c r="F810" s="16">
        <v>120</v>
      </c>
      <c r="G810" s="45">
        <v>41852</v>
      </c>
      <c r="H810" s="2" t="s">
        <v>79</v>
      </c>
    </row>
    <row r="811" spans="2:8" x14ac:dyDescent="0.2">
      <c r="B811" s="1" t="s">
        <v>81</v>
      </c>
      <c r="C811" s="1" t="s">
        <v>75</v>
      </c>
      <c r="D811" s="2" t="s">
        <v>44</v>
      </c>
      <c r="E811" s="2" t="s">
        <v>13</v>
      </c>
      <c r="F811" s="16">
        <v>0</v>
      </c>
      <c r="G811" s="45">
        <v>41852</v>
      </c>
      <c r="H811" s="2" t="s">
        <v>79</v>
      </c>
    </row>
    <row r="812" spans="2:8" x14ac:dyDescent="0.2">
      <c r="B812" s="1" t="s">
        <v>81</v>
      </c>
      <c r="C812" s="1" t="s">
        <v>75</v>
      </c>
      <c r="D812" s="2" t="s">
        <v>44</v>
      </c>
      <c r="E812" s="2" t="s">
        <v>14</v>
      </c>
      <c r="F812" s="16">
        <v>0</v>
      </c>
      <c r="G812" s="45">
        <v>41852</v>
      </c>
      <c r="H812" s="2" t="s">
        <v>79</v>
      </c>
    </row>
    <row r="813" spans="2:8" x14ac:dyDescent="0.2">
      <c r="B813" s="1" t="s">
        <v>81</v>
      </c>
      <c r="C813" s="1" t="s">
        <v>75</v>
      </c>
      <c r="D813" s="2" t="s">
        <v>59</v>
      </c>
      <c r="E813" s="2" t="s">
        <v>65</v>
      </c>
      <c r="F813" s="16">
        <v>0</v>
      </c>
      <c r="G813" s="45">
        <v>41852</v>
      </c>
      <c r="H813" s="2" t="s">
        <v>79</v>
      </c>
    </row>
    <row r="814" spans="2:8" x14ac:dyDescent="0.2">
      <c r="B814" s="1" t="s">
        <v>81</v>
      </c>
      <c r="C814" s="1" t="s">
        <v>75</v>
      </c>
      <c r="D814" s="2" t="s">
        <v>43</v>
      </c>
      <c r="E814" s="2" t="s">
        <v>64</v>
      </c>
      <c r="F814" s="16">
        <v>65</v>
      </c>
      <c r="G814" s="45">
        <v>41852</v>
      </c>
      <c r="H814" s="2" t="s">
        <v>79</v>
      </c>
    </row>
    <row r="815" spans="2:8" x14ac:dyDescent="0.2">
      <c r="B815" s="1" t="s">
        <v>81</v>
      </c>
      <c r="C815" s="1" t="s">
        <v>75</v>
      </c>
      <c r="D815" s="2" t="s">
        <v>43</v>
      </c>
      <c r="E815" s="2" t="s">
        <v>63</v>
      </c>
      <c r="F815" s="16">
        <v>0</v>
      </c>
      <c r="G815" s="45">
        <v>41852</v>
      </c>
      <c r="H815" s="2" t="s">
        <v>79</v>
      </c>
    </row>
    <row r="816" spans="2:8" x14ac:dyDescent="0.2">
      <c r="B816" s="1" t="s">
        <v>81</v>
      </c>
      <c r="C816" s="1" t="s">
        <v>75</v>
      </c>
      <c r="D816" s="2" t="s">
        <v>20</v>
      </c>
      <c r="E816" s="2" t="s">
        <v>31</v>
      </c>
      <c r="F816" s="16">
        <v>0</v>
      </c>
      <c r="G816" s="45">
        <v>41852</v>
      </c>
      <c r="H816" s="2" t="s">
        <v>79</v>
      </c>
    </row>
    <row r="817" spans="2:8" x14ac:dyDescent="0.2">
      <c r="B817" s="1" t="s">
        <v>81</v>
      </c>
      <c r="C817" s="1" t="s">
        <v>75</v>
      </c>
      <c r="D817" s="2" t="s">
        <v>20</v>
      </c>
      <c r="E817" s="2" t="s">
        <v>12</v>
      </c>
      <c r="F817" s="16">
        <v>0</v>
      </c>
      <c r="G817" s="45">
        <v>41852</v>
      </c>
      <c r="H817" s="2" t="s">
        <v>79</v>
      </c>
    </row>
    <row r="818" spans="2:8" x14ac:dyDescent="0.2">
      <c r="B818" s="1" t="s">
        <v>81</v>
      </c>
      <c r="C818" s="1" t="s">
        <v>75</v>
      </c>
      <c r="D818" s="2" t="s">
        <v>20</v>
      </c>
      <c r="E818" s="2" t="s">
        <v>48</v>
      </c>
      <c r="F818" s="16">
        <v>130</v>
      </c>
      <c r="G818" s="45">
        <v>41852</v>
      </c>
      <c r="H818" s="2" t="s">
        <v>79</v>
      </c>
    </row>
    <row r="819" spans="2:8" x14ac:dyDescent="0.2">
      <c r="B819" s="1" t="s">
        <v>81</v>
      </c>
      <c r="C819" s="1" t="s">
        <v>76</v>
      </c>
      <c r="D819" s="2" t="s">
        <v>40</v>
      </c>
      <c r="E819" s="2" t="s">
        <v>41</v>
      </c>
      <c r="F819" s="16">
        <v>30</v>
      </c>
      <c r="G819" s="45">
        <v>41852</v>
      </c>
      <c r="H819" s="2" t="s">
        <v>79</v>
      </c>
    </row>
    <row r="820" spans="2:8" x14ac:dyDescent="0.2">
      <c r="B820" s="1" t="s">
        <v>81</v>
      </c>
      <c r="C820" s="1" t="s">
        <v>76</v>
      </c>
      <c r="D820" s="2" t="s">
        <v>40</v>
      </c>
      <c r="E820" s="2" t="s">
        <v>42</v>
      </c>
      <c r="F820" s="16">
        <v>71</v>
      </c>
      <c r="G820" s="45">
        <v>41852</v>
      </c>
      <c r="H820" s="2" t="s">
        <v>79</v>
      </c>
    </row>
    <row r="821" spans="2:8" x14ac:dyDescent="0.2">
      <c r="B821" s="1" t="s">
        <v>81</v>
      </c>
      <c r="C821" s="1" t="s">
        <v>76</v>
      </c>
      <c r="D821" s="2" t="s">
        <v>40</v>
      </c>
      <c r="E821" s="2" t="s">
        <v>29</v>
      </c>
      <c r="F821" s="16">
        <v>432</v>
      </c>
      <c r="G821" s="45">
        <v>41852</v>
      </c>
      <c r="H821" s="2" t="s">
        <v>79</v>
      </c>
    </row>
    <row r="822" spans="2:8" x14ac:dyDescent="0.2">
      <c r="B822" s="1" t="s">
        <v>81</v>
      </c>
      <c r="C822" s="1" t="s">
        <v>76</v>
      </c>
      <c r="D822" s="2" t="s">
        <v>66</v>
      </c>
      <c r="E822" s="2" t="s">
        <v>18</v>
      </c>
      <c r="F822" s="16">
        <v>95</v>
      </c>
      <c r="G822" s="45">
        <v>41852</v>
      </c>
      <c r="H822" s="2" t="s">
        <v>79</v>
      </c>
    </row>
    <row r="823" spans="2:8" x14ac:dyDescent="0.2">
      <c r="B823" s="1" t="s">
        <v>81</v>
      </c>
      <c r="C823" s="1" t="s">
        <v>76</v>
      </c>
      <c r="D823" s="2" t="s">
        <v>66</v>
      </c>
      <c r="E823" s="2" t="s">
        <v>67</v>
      </c>
      <c r="F823" s="16">
        <v>0</v>
      </c>
      <c r="G823" s="45">
        <v>41852</v>
      </c>
      <c r="H823" s="2" t="s">
        <v>79</v>
      </c>
    </row>
    <row r="824" spans="2:8" x14ac:dyDescent="0.2">
      <c r="B824" s="1" t="s">
        <v>81</v>
      </c>
      <c r="C824" s="1" t="s">
        <v>76</v>
      </c>
      <c r="D824" s="2" t="s">
        <v>66</v>
      </c>
      <c r="E824" s="2" t="s">
        <v>17</v>
      </c>
      <c r="F824" s="16">
        <v>25</v>
      </c>
      <c r="G824" s="45">
        <v>41852</v>
      </c>
      <c r="H824" s="2" t="s">
        <v>79</v>
      </c>
    </row>
    <row r="825" spans="2:8" x14ac:dyDescent="0.2">
      <c r="B825" s="1" t="s">
        <v>81</v>
      </c>
      <c r="C825" s="1" t="s">
        <v>76</v>
      </c>
      <c r="D825" s="2" t="s">
        <v>66</v>
      </c>
      <c r="E825" s="2" t="s">
        <v>50</v>
      </c>
      <c r="F825" s="16">
        <v>0</v>
      </c>
      <c r="G825" s="45">
        <v>41852</v>
      </c>
      <c r="H825" s="2" t="s">
        <v>79</v>
      </c>
    </row>
    <row r="826" spans="2:8" x14ac:dyDescent="0.2">
      <c r="B826" s="1" t="s">
        <v>81</v>
      </c>
      <c r="C826" s="1" t="s">
        <v>76</v>
      </c>
      <c r="D826" s="2" t="s">
        <v>66</v>
      </c>
      <c r="E826" s="2" t="s">
        <v>49</v>
      </c>
      <c r="F826" s="16">
        <v>0</v>
      </c>
      <c r="G826" s="45">
        <v>41852</v>
      </c>
      <c r="H826" s="2" t="s">
        <v>79</v>
      </c>
    </row>
    <row r="827" spans="2:8" x14ac:dyDescent="0.2">
      <c r="B827" s="1" t="s">
        <v>81</v>
      </c>
      <c r="C827" s="1" t="s">
        <v>76</v>
      </c>
      <c r="D827" s="2" t="s">
        <v>36</v>
      </c>
      <c r="E827" s="2" t="s">
        <v>7</v>
      </c>
      <c r="F827" s="16">
        <v>70</v>
      </c>
      <c r="G827" s="45">
        <v>41852</v>
      </c>
      <c r="H827" s="2" t="s">
        <v>79</v>
      </c>
    </row>
    <row r="828" spans="2:8" x14ac:dyDescent="0.2">
      <c r="B828" s="1" t="s">
        <v>81</v>
      </c>
      <c r="C828" s="1" t="s">
        <v>76</v>
      </c>
      <c r="D828" s="2" t="s">
        <v>36</v>
      </c>
      <c r="E828" s="2" t="s">
        <v>9</v>
      </c>
      <c r="F828" s="16">
        <v>0</v>
      </c>
      <c r="G828" s="45">
        <v>41852</v>
      </c>
      <c r="H828" s="2" t="s">
        <v>79</v>
      </c>
    </row>
    <row r="829" spans="2:8" x14ac:dyDescent="0.2">
      <c r="B829" s="1" t="s">
        <v>81</v>
      </c>
      <c r="C829" s="1" t="s">
        <v>76</v>
      </c>
      <c r="D829" s="2" t="s">
        <v>36</v>
      </c>
      <c r="E829" s="2" t="s">
        <v>47</v>
      </c>
      <c r="F829" s="16">
        <v>135</v>
      </c>
      <c r="G829" s="45">
        <v>41852</v>
      </c>
      <c r="H829" s="2" t="s">
        <v>79</v>
      </c>
    </row>
    <row r="830" spans="2:8" x14ac:dyDescent="0.2">
      <c r="B830" s="1" t="s">
        <v>81</v>
      </c>
      <c r="C830" s="1" t="s">
        <v>76</v>
      </c>
      <c r="D830" s="2" t="s">
        <v>36</v>
      </c>
      <c r="E830" s="2" t="s">
        <v>6</v>
      </c>
      <c r="F830" s="16">
        <v>99</v>
      </c>
      <c r="G830" s="45">
        <v>41852</v>
      </c>
      <c r="H830" s="2" t="s">
        <v>79</v>
      </c>
    </row>
    <row r="831" spans="2:8" x14ac:dyDescent="0.2">
      <c r="B831" s="1" t="s">
        <v>81</v>
      </c>
      <c r="C831" s="1" t="s">
        <v>76</v>
      </c>
      <c r="D831" s="2" t="s">
        <v>36</v>
      </c>
      <c r="E831" s="2" t="s">
        <v>8</v>
      </c>
      <c r="F831" s="16">
        <v>43</v>
      </c>
      <c r="G831" s="45">
        <v>41852</v>
      </c>
      <c r="H831" s="2" t="s">
        <v>79</v>
      </c>
    </row>
    <row r="832" spans="2:8" x14ac:dyDescent="0.2">
      <c r="B832" s="1" t="s">
        <v>81</v>
      </c>
      <c r="C832" s="1" t="s">
        <v>76</v>
      </c>
      <c r="D832" s="2" t="s">
        <v>36</v>
      </c>
      <c r="E832" s="2" t="s">
        <v>19</v>
      </c>
      <c r="F832" s="16">
        <v>239</v>
      </c>
      <c r="G832" s="45">
        <v>41852</v>
      </c>
      <c r="H832" s="2" t="s">
        <v>79</v>
      </c>
    </row>
    <row r="833" spans="2:8" x14ac:dyDescent="0.2">
      <c r="B833" s="1" t="s">
        <v>81</v>
      </c>
      <c r="C833" s="1" t="s">
        <v>76</v>
      </c>
      <c r="D833" s="2" t="s">
        <v>43</v>
      </c>
      <c r="E833" s="2" t="s">
        <v>32</v>
      </c>
      <c r="F833" s="16">
        <v>0</v>
      </c>
      <c r="G833" s="45">
        <v>41852</v>
      </c>
      <c r="H833" s="2" t="s">
        <v>79</v>
      </c>
    </row>
    <row r="834" spans="2:8" x14ac:dyDescent="0.2">
      <c r="B834" s="1" t="s">
        <v>81</v>
      </c>
      <c r="C834" s="1" t="s">
        <v>76</v>
      </c>
      <c r="D834" s="2" t="s">
        <v>20</v>
      </c>
      <c r="E834" s="2" t="s">
        <v>39</v>
      </c>
      <c r="F834" s="16">
        <v>283</v>
      </c>
      <c r="G834" s="45">
        <v>41852</v>
      </c>
      <c r="H834" s="2" t="s">
        <v>79</v>
      </c>
    </row>
    <row r="835" spans="2:8" x14ac:dyDescent="0.2">
      <c r="B835" s="1" t="s">
        <v>81</v>
      </c>
      <c r="C835" s="1" t="s">
        <v>76</v>
      </c>
      <c r="D835" s="2" t="s">
        <v>20</v>
      </c>
      <c r="E835" s="2" t="s">
        <v>31</v>
      </c>
      <c r="F835" s="16">
        <v>64</v>
      </c>
      <c r="G835" s="45">
        <v>41852</v>
      </c>
      <c r="H835" s="2" t="s">
        <v>79</v>
      </c>
    </row>
    <row r="836" spans="2:8" x14ac:dyDescent="0.2">
      <c r="B836" s="1" t="s">
        <v>81</v>
      </c>
      <c r="C836" s="1" t="s">
        <v>76</v>
      </c>
      <c r="D836" s="2" t="s">
        <v>20</v>
      </c>
      <c r="E836" s="2" t="s">
        <v>37</v>
      </c>
      <c r="F836" s="16">
        <v>69.75</v>
      </c>
      <c r="G836" s="45">
        <v>41852</v>
      </c>
      <c r="H836" s="2" t="s">
        <v>79</v>
      </c>
    </row>
    <row r="837" spans="2:8" x14ac:dyDescent="0.2">
      <c r="B837" s="1" t="s">
        <v>81</v>
      </c>
      <c r="C837" s="1" t="s">
        <v>76</v>
      </c>
      <c r="D837" s="2" t="s">
        <v>20</v>
      </c>
      <c r="E837" s="2" t="s">
        <v>38</v>
      </c>
      <c r="F837" s="16">
        <v>0</v>
      </c>
      <c r="G837" s="45">
        <v>41852</v>
      </c>
      <c r="H837" s="2" t="s">
        <v>79</v>
      </c>
    </row>
    <row r="838" spans="2:8" x14ac:dyDescent="0.2">
      <c r="B838" s="1" t="s">
        <v>81</v>
      </c>
      <c r="C838" s="1" t="s">
        <v>24</v>
      </c>
      <c r="D838" s="2" t="s">
        <v>45</v>
      </c>
      <c r="E838" s="2" t="s">
        <v>70</v>
      </c>
      <c r="F838" s="16">
        <v>0</v>
      </c>
      <c r="G838" s="45">
        <v>41852</v>
      </c>
      <c r="H838" s="2" t="s">
        <v>79</v>
      </c>
    </row>
    <row r="839" spans="2:8" x14ac:dyDescent="0.2">
      <c r="B839" s="1" t="s">
        <v>81</v>
      </c>
      <c r="C839" s="1" t="s">
        <v>24</v>
      </c>
      <c r="D839" s="2" t="s">
        <v>45</v>
      </c>
      <c r="E839" s="2" t="s">
        <v>35</v>
      </c>
      <c r="F839" s="16">
        <v>0</v>
      </c>
      <c r="G839" s="45">
        <v>41852</v>
      </c>
      <c r="H839" s="2" t="s">
        <v>79</v>
      </c>
    </row>
    <row r="840" spans="2:8" x14ac:dyDescent="0.2">
      <c r="B840" s="1" t="s">
        <v>81</v>
      </c>
      <c r="C840" s="1" t="s">
        <v>24</v>
      </c>
      <c r="D840" s="46" t="s">
        <v>104</v>
      </c>
      <c r="E840" s="2" t="s">
        <v>52</v>
      </c>
      <c r="F840" s="16">
        <v>0</v>
      </c>
      <c r="G840" s="45">
        <v>41852</v>
      </c>
      <c r="H840" s="2" t="s">
        <v>79</v>
      </c>
    </row>
    <row r="841" spans="2:8" x14ac:dyDescent="0.2">
      <c r="B841" s="1" t="s">
        <v>81</v>
      </c>
      <c r="C841" s="1" t="s">
        <v>24</v>
      </c>
      <c r="D841" s="46" t="s">
        <v>104</v>
      </c>
      <c r="E841" s="2" t="s">
        <v>53</v>
      </c>
      <c r="F841" s="16">
        <v>0</v>
      </c>
      <c r="G841" s="45">
        <v>41852</v>
      </c>
      <c r="H841" s="2" t="s">
        <v>79</v>
      </c>
    </row>
    <row r="842" spans="2:8" x14ac:dyDescent="0.2">
      <c r="B842" s="1" t="s">
        <v>81</v>
      </c>
      <c r="C842" s="1" t="s">
        <v>24</v>
      </c>
      <c r="D842" s="2" t="s">
        <v>43</v>
      </c>
      <c r="E842" s="2" t="s">
        <v>28</v>
      </c>
      <c r="F842" s="16">
        <v>100</v>
      </c>
      <c r="G842" s="45">
        <v>41852</v>
      </c>
      <c r="H842" s="2" t="s">
        <v>79</v>
      </c>
    </row>
    <row r="843" spans="2:8" x14ac:dyDescent="0.2">
      <c r="B843" s="1" t="s">
        <v>81</v>
      </c>
      <c r="C843" s="1" t="s">
        <v>24</v>
      </c>
      <c r="D843" s="2" t="s">
        <v>43</v>
      </c>
      <c r="E843" s="2" t="s">
        <v>51</v>
      </c>
      <c r="F843" s="16">
        <v>0</v>
      </c>
      <c r="G843" s="45">
        <v>41852</v>
      </c>
      <c r="H843" s="2" t="s">
        <v>79</v>
      </c>
    </row>
    <row r="844" spans="2:8" x14ac:dyDescent="0.2">
      <c r="B844" s="1" t="s">
        <v>81</v>
      </c>
      <c r="C844" s="1" t="s">
        <v>24</v>
      </c>
      <c r="D844" s="2" t="s">
        <v>43</v>
      </c>
      <c r="E844" s="2" t="s">
        <v>27</v>
      </c>
      <c r="F844" s="16">
        <v>0</v>
      </c>
      <c r="G844" s="45">
        <v>41852</v>
      </c>
      <c r="H844" s="2" t="s">
        <v>79</v>
      </c>
    </row>
    <row r="845" spans="2:8" x14ac:dyDescent="0.2">
      <c r="B845" s="1" t="s">
        <v>21</v>
      </c>
      <c r="C845" s="1" t="s">
        <v>21</v>
      </c>
      <c r="D845" s="2" t="s">
        <v>21</v>
      </c>
      <c r="E845" s="2" t="s">
        <v>22</v>
      </c>
      <c r="F845" s="16">
        <v>1340.1580000000001</v>
      </c>
      <c r="G845" s="45">
        <v>41852</v>
      </c>
      <c r="H845" s="2" t="s">
        <v>79</v>
      </c>
    </row>
    <row r="846" spans="2:8" x14ac:dyDescent="0.2">
      <c r="B846" s="1" t="s">
        <v>21</v>
      </c>
      <c r="C846" s="1" t="s">
        <v>21</v>
      </c>
      <c r="D846" s="2" t="s">
        <v>21</v>
      </c>
      <c r="E846" s="46" t="s">
        <v>126</v>
      </c>
      <c r="F846" s="16">
        <v>1675.1975</v>
      </c>
      <c r="G846" s="45">
        <v>41852</v>
      </c>
      <c r="H846" s="2" t="s">
        <v>79</v>
      </c>
    </row>
    <row r="847" spans="2:8" x14ac:dyDescent="0.2">
      <c r="B847" s="1" t="s">
        <v>21</v>
      </c>
      <c r="C847" s="1" t="s">
        <v>21</v>
      </c>
      <c r="D847" s="2" t="s">
        <v>21</v>
      </c>
      <c r="E847" s="2" t="s">
        <v>34</v>
      </c>
      <c r="F847" s="16">
        <v>335.03950000000003</v>
      </c>
      <c r="G847" s="45">
        <v>41852</v>
      </c>
      <c r="H847" s="2" t="s">
        <v>79</v>
      </c>
    </row>
    <row r="848" spans="2:8" x14ac:dyDescent="0.2">
      <c r="B848" s="1" t="s">
        <v>21</v>
      </c>
      <c r="C848" s="1" t="s">
        <v>21</v>
      </c>
      <c r="D848" s="2" t="s">
        <v>21</v>
      </c>
      <c r="E848" s="2" t="s">
        <v>62</v>
      </c>
      <c r="F848" s="16">
        <v>0</v>
      </c>
      <c r="G848" s="45">
        <v>41852</v>
      </c>
      <c r="H848" s="2" t="s">
        <v>79</v>
      </c>
    </row>
    <row r="849" spans="2:8" x14ac:dyDescent="0.2">
      <c r="B849" s="1" t="s">
        <v>21</v>
      </c>
      <c r="C849" s="1" t="s">
        <v>21</v>
      </c>
      <c r="D849" s="2" t="s">
        <v>21</v>
      </c>
      <c r="E849" s="2" t="s">
        <v>23</v>
      </c>
      <c r="F849" s="16">
        <v>0</v>
      </c>
      <c r="G849" s="45">
        <v>41852</v>
      </c>
      <c r="H849" s="2" t="s">
        <v>79</v>
      </c>
    </row>
    <row r="850" spans="2:8" x14ac:dyDescent="0.2">
      <c r="B850" s="1" t="s">
        <v>0</v>
      </c>
      <c r="C850" s="1" t="s">
        <v>0</v>
      </c>
      <c r="D850" s="2" t="s">
        <v>0</v>
      </c>
      <c r="E850" s="2" t="s">
        <v>60</v>
      </c>
      <c r="F850" s="16">
        <v>0</v>
      </c>
      <c r="G850" s="45">
        <v>41852</v>
      </c>
      <c r="H850" s="2" t="s">
        <v>79</v>
      </c>
    </row>
    <row r="851" spans="2:8" x14ac:dyDescent="0.2">
      <c r="B851" s="1" t="s">
        <v>0</v>
      </c>
      <c r="C851" s="1" t="s">
        <v>0</v>
      </c>
      <c r="D851" s="1" t="s">
        <v>0</v>
      </c>
      <c r="E851" s="1" t="s">
        <v>2</v>
      </c>
      <c r="F851" s="16">
        <v>0</v>
      </c>
      <c r="G851" s="45">
        <v>41852</v>
      </c>
      <c r="H851" s="2" t="s">
        <v>79</v>
      </c>
    </row>
    <row r="852" spans="2:8" x14ac:dyDescent="0.2">
      <c r="B852" s="1" t="s">
        <v>0</v>
      </c>
      <c r="C852" s="1" t="s">
        <v>0</v>
      </c>
      <c r="D852" s="1" t="s">
        <v>0</v>
      </c>
      <c r="E852" s="1" t="s">
        <v>61</v>
      </c>
      <c r="F852" s="16">
        <v>0</v>
      </c>
      <c r="G852" s="45">
        <v>41852</v>
      </c>
      <c r="H852" s="2" t="s">
        <v>79</v>
      </c>
    </row>
    <row r="853" spans="2:8" x14ac:dyDescent="0.2">
      <c r="B853" s="1" t="s">
        <v>0</v>
      </c>
      <c r="C853" s="1" t="s">
        <v>0</v>
      </c>
      <c r="D853" s="1" t="s">
        <v>0</v>
      </c>
      <c r="E853" s="1" t="s">
        <v>4</v>
      </c>
      <c r="F853" s="16">
        <v>0</v>
      </c>
      <c r="G853" s="45">
        <v>41852</v>
      </c>
      <c r="H853" s="2" t="s">
        <v>79</v>
      </c>
    </row>
    <row r="854" spans="2:8" x14ac:dyDescent="0.2">
      <c r="B854" s="1" t="s">
        <v>0</v>
      </c>
      <c r="C854" s="1" t="s">
        <v>0</v>
      </c>
      <c r="D854" s="1" t="s">
        <v>0</v>
      </c>
      <c r="E854" s="1" t="s">
        <v>59</v>
      </c>
      <c r="F854" s="16">
        <v>0</v>
      </c>
      <c r="G854" s="45">
        <v>41852</v>
      </c>
      <c r="H854" s="2" t="s">
        <v>79</v>
      </c>
    </row>
    <row r="855" spans="2:8" x14ac:dyDescent="0.2">
      <c r="B855" s="1" t="s">
        <v>0</v>
      </c>
      <c r="C855" s="1" t="s">
        <v>0</v>
      </c>
      <c r="D855" s="1" t="s">
        <v>0</v>
      </c>
      <c r="E855" s="1" t="s">
        <v>3</v>
      </c>
      <c r="F855" s="16">
        <v>0</v>
      </c>
      <c r="G855" s="45">
        <v>41852</v>
      </c>
      <c r="H855" s="2" t="s">
        <v>79</v>
      </c>
    </row>
    <row r="856" spans="2:8" x14ac:dyDescent="0.2">
      <c r="B856" s="1" t="s">
        <v>0</v>
      </c>
      <c r="C856" s="1" t="s">
        <v>0</v>
      </c>
      <c r="D856" s="1" t="s">
        <v>0</v>
      </c>
      <c r="E856" s="1" t="s">
        <v>1</v>
      </c>
      <c r="F856" s="16">
        <v>8000</v>
      </c>
      <c r="G856" s="45">
        <v>41852</v>
      </c>
      <c r="H856" s="2" t="s">
        <v>79</v>
      </c>
    </row>
    <row r="857" spans="2:8" x14ac:dyDescent="0.2">
      <c r="B857" s="1" t="s">
        <v>81</v>
      </c>
      <c r="C857" s="1" t="s">
        <v>72</v>
      </c>
      <c r="D857" s="1" t="s">
        <v>54</v>
      </c>
      <c r="E857" s="1" t="s">
        <v>68</v>
      </c>
      <c r="F857" s="41">
        <v>25</v>
      </c>
      <c r="G857" s="45">
        <v>41883</v>
      </c>
      <c r="H857" s="2" t="s">
        <v>79</v>
      </c>
    </row>
    <row r="858" spans="2:8" x14ac:dyDescent="0.2">
      <c r="B858" s="1" t="s">
        <v>81</v>
      </c>
      <c r="C858" s="1" t="s">
        <v>72</v>
      </c>
      <c r="D858" s="1" t="s">
        <v>54</v>
      </c>
      <c r="E858" s="1" t="s">
        <v>77</v>
      </c>
      <c r="F858" s="16">
        <v>202</v>
      </c>
      <c r="G858" s="45">
        <v>41883</v>
      </c>
      <c r="H858" s="2" t="s">
        <v>79</v>
      </c>
    </row>
    <row r="859" spans="2:8" x14ac:dyDescent="0.2">
      <c r="B859" s="1" t="s">
        <v>81</v>
      </c>
      <c r="C859" s="1" t="s">
        <v>72</v>
      </c>
      <c r="D859" s="1" t="s">
        <v>54</v>
      </c>
      <c r="E859" s="1" t="s">
        <v>124</v>
      </c>
      <c r="F859" s="16">
        <v>10</v>
      </c>
      <c r="G859" s="45">
        <v>41883</v>
      </c>
      <c r="H859" s="2" t="s">
        <v>79</v>
      </c>
    </row>
    <row r="860" spans="2:8" x14ac:dyDescent="0.2">
      <c r="B860" s="1" t="s">
        <v>81</v>
      </c>
      <c r="C860" s="1" t="s">
        <v>72</v>
      </c>
      <c r="D860" s="2" t="s">
        <v>54</v>
      </c>
      <c r="E860" s="2" t="s">
        <v>69</v>
      </c>
      <c r="F860" s="16">
        <v>100</v>
      </c>
      <c r="G860" s="45">
        <v>41883</v>
      </c>
      <c r="H860" s="2" t="s">
        <v>79</v>
      </c>
    </row>
    <row r="861" spans="2:8" x14ac:dyDescent="0.2">
      <c r="B861" s="1" t="s">
        <v>81</v>
      </c>
      <c r="C861" s="1" t="s">
        <v>72</v>
      </c>
      <c r="D861" s="2" t="s">
        <v>54</v>
      </c>
      <c r="E861" s="2" t="s">
        <v>25</v>
      </c>
      <c r="F861" s="16">
        <v>98</v>
      </c>
      <c r="G861" s="45">
        <v>41883</v>
      </c>
      <c r="H861" s="2" t="s">
        <v>79</v>
      </c>
    </row>
    <row r="862" spans="2:8" x14ac:dyDescent="0.2">
      <c r="B862" s="1" t="s">
        <v>81</v>
      </c>
      <c r="C862" s="1" t="s">
        <v>72</v>
      </c>
      <c r="D862" s="2" t="s">
        <v>59</v>
      </c>
      <c r="E862" s="2" t="s">
        <v>26</v>
      </c>
      <c r="F862" s="16">
        <v>0</v>
      </c>
      <c r="G862" s="45">
        <v>41883</v>
      </c>
      <c r="H862" s="2" t="s">
        <v>79</v>
      </c>
    </row>
    <row r="863" spans="2:8" x14ac:dyDescent="0.2">
      <c r="B863" s="1" t="s">
        <v>81</v>
      </c>
      <c r="C863" s="1" t="s">
        <v>72</v>
      </c>
      <c r="D863" s="2" t="s">
        <v>30</v>
      </c>
      <c r="E863" s="2" t="s">
        <v>57</v>
      </c>
      <c r="F863" s="16">
        <v>107</v>
      </c>
      <c r="G863" s="45">
        <v>41883</v>
      </c>
      <c r="H863" s="2" t="s">
        <v>79</v>
      </c>
    </row>
    <row r="864" spans="2:8" x14ac:dyDescent="0.2">
      <c r="B864" s="1" t="s">
        <v>81</v>
      </c>
      <c r="C864" s="1" t="s">
        <v>72</v>
      </c>
      <c r="D864" s="2" t="s">
        <v>30</v>
      </c>
      <c r="E864" s="2" t="s">
        <v>56</v>
      </c>
      <c r="F864" s="16">
        <v>300</v>
      </c>
      <c r="G864" s="45">
        <v>41883</v>
      </c>
      <c r="H864" s="2" t="s">
        <v>79</v>
      </c>
    </row>
    <row r="865" spans="2:8" x14ac:dyDescent="0.2">
      <c r="B865" s="1" t="s">
        <v>81</v>
      </c>
      <c r="C865" s="1" t="s">
        <v>72</v>
      </c>
      <c r="D865" s="2" t="s">
        <v>30</v>
      </c>
      <c r="E865" s="2" t="s">
        <v>55</v>
      </c>
      <c r="F865" s="16">
        <v>513</v>
      </c>
      <c r="G865" s="45">
        <v>41883</v>
      </c>
      <c r="H865" s="2" t="s">
        <v>79</v>
      </c>
    </row>
    <row r="866" spans="2:8" x14ac:dyDescent="0.2">
      <c r="B866" s="1" t="s">
        <v>81</v>
      </c>
      <c r="C866" s="1" t="s">
        <v>75</v>
      </c>
      <c r="D866" s="2" t="s">
        <v>45</v>
      </c>
      <c r="E866" s="2" t="s">
        <v>15</v>
      </c>
      <c r="F866" s="16">
        <v>0</v>
      </c>
      <c r="G866" s="45">
        <v>41883</v>
      </c>
      <c r="H866" s="2" t="s">
        <v>79</v>
      </c>
    </row>
    <row r="867" spans="2:8" x14ac:dyDescent="0.2">
      <c r="B867" s="1" t="s">
        <v>81</v>
      </c>
      <c r="C867" s="1" t="s">
        <v>75</v>
      </c>
      <c r="D867" s="2" t="s">
        <v>45</v>
      </c>
      <c r="E867" s="2" t="s">
        <v>46</v>
      </c>
      <c r="F867" s="16">
        <v>0</v>
      </c>
      <c r="G867" s="45">
        <v>41883</v>
      </c>
      <c r="H867" s="2" t="s">
        <v>79</v>
      </c>
    </row>
    <row r="868" spans="2:8" x14ac:dyDescent="0.2">
      <c r="B868" s="1" t="s">
        <v>81</v>
      </c>
      <c r="C868" s="1" t="s">
        <v>75</v>
      </c>
      <c r="D868" s="2" t="s">
        <v>45</v>
      </c>
      <c r="E868" s="2" t="s">
        <v>16</v>
      </c>
      <c r="F868" s="16">
        <v>0</v>
      </c>
      <c r="G868" s="45">
        <v>41883</v>
      </c>
      <c r="H868" s="2" t="s">
        <v>79</v>
      </c>
    </row>
    <row r="869" spans="2:8" x14ac:dyDescent="0.2">
      <c r="B869" s="1" t="s">
        <v>81</v>
      </c>
      <c r="C869" s="1" t="s">
        <v>75</v>
      </c>
      <c r="D869" s="2" t="s">
        <v>36</v>
      </c>
      <c r="E869" s="2" t="s">
        <v>2</v>
      </c>
      <c r="F869" s="16">
        <v>1100</v>
      </c>
      <c r="G869" s="45">
        <v>41883</v>
      </c>
      <c r="H869" s="2" t="s">
        <v>79</v>
      </c>
    </row>
    <row r="870" spans="2:8" x14ac:dyDescent="0.2">
      <c r="B870" s="1" t="s">
        <v>81</v>
      </c>
      <c r="C870" s="1" t="s">
        <v>75</v>
      </c>
      <c r="D870" s="2" t="s">
        <v>36</v>
      </c>
      <c r="E870" s="2" t="s">
        <v>10</v>
      </c>
      <c r="F870" s="16">
        <v>250</v>
      </c>
      <c r="G870" s="45">
        <v>41883</v>
      </c>
      <c r="H870" s="2" t="s">
        <v>79</v>
      </c>
    </row>
    <row r="871" spans="2:8" x14ac:dyDescent="0.2">
      <c r="B871" s="1" t="s">
        <v>81</v>
      </c>
      <c r="C871" s="1" t="s">
        <v>75</v>
      </c>
      <c r="D871" s="2" t="s">
        <v>36</v>
      </c>
      <c r="E871" s="2" t="s">
        <v>11</v>
      </c>
      <c r="F871" s="16">
        <v>120</v>
      </c>
      <c r="G871" s="45">
        <v>41883</v>
      </c>
      <c r="H871" s="2" t="s">
        <v>79</v>
      </c>
    </row>
    <row r="872" spans="2:8" x14ac:dyDescent="0.2">
      <c r="B872" s="1" t="s">
        <v>81</v>
      </c>
      <c r="C872" s="1" t="s">
        <v>75</v>
      </c>
      <c r="D872" s="2" t="s">
        <v>44</v>
      </c>
      <c r="E872" s="2" t="s">
        <v>13</v>
      </c>
      <c r="F872" s="16">
        <v>0</v>
      </c>
      <c r="G872" s="45">
        <v>41883</v>
      </c>
      <c r="H872" s="2" t="s">
        <v>79</v>
      </c>
    </row>
    <row r="873" spans="2:8" x14ac:dyDescent="0.2">
      <c r="B873" s="1" t="s">
        <v>81</v>
      </c>
      <c r="C873" s="1" t="s">
        <v>75</v>
      </c>
      <c r="D873" s="2" t="s">
        <v>44</v>
      </c>
      <c r="E873" s="2" t="s">
        <v>14</v>
      </c>
      <c r="F873" s="16">
        <v>0</v>
      </c>
      <c r="G873" s="45">
        <v>41883</v>
      </c>
      <c r="H873" s="2" t="s">
        <v>79</v>
      </c>
    </row>
    <row r="874" spans="2:8" x14ac:dyDescent="0.2">
      <c r="B874" s="1" t="s">
        <v>81</v>
      </c>
      <c r="C874" s="1" t="s">
        <v>75</v>
      </c>
      <c r="D874" s="2" t="s">
        <v>59</v>
      </c>
      <c r="E874" s="2" t="s">
        <v>65</v>
      </c>
      <c r="F874" s="16">
        <v>0</v>
      </c>
      <c r="G874" s="45">
        <v>41883</v>
      </c>
      <c r="H874" s="2" t="s">
        <v>79</v>
      </c>
    </row>
    <row r="875" spans="2:8" x14ac:dyDescent="0.2">
      <c r="B875" s="1" t="s">
        <v>81</v>
      </c>
      <c r="C875" s="1" t="s">
        <v>75</v>
      </c>
      <c r="D875" s="2" t="s">
        <v>43</v>
      </c>
      <c r="E875" s="2" t="s">
        <v>64</v>
      </c>
      <c r="F875" s="16">
        <v>65</v>
      </c>
      <c r="G875" s="45">
        <v>41883</v>
      </c>
      <c r="H875" s="2" t="s">
        <v>79</v>
      </c>
    </row>
    <row r="876" spans="2:8" x14ac:dyDescent="0.2">
      <c r="B876" s="1" t="s">
        <v>81</v>
      </c>
      <c r="C876" s="1" t="s">
        <v>75</v>
      </c>
      <c r="D876" s="2" t="s">
        <v>43</v>
      </c>
      <c r="E876" s="2" t="s">
        <v>63</v>
      </c>
      <c r="F876" s="16">
        <v>0</v>
      </c>
      <c r="G876" s="45">
        <v>41883</v>
      </c>
      <c r="H876" s="2" t="s">
        <v>79</v>
      </c>
    </row>
    <row r="877" spans="2:8" x14ac:dyDescent="0.2">
      <c r="B877" s="1" t="s">
        <v>81</v>
      </c>
      <c r="C877" s="1" t="s">
        <v>75</v>
      </c>
      <c r="D877" s="2" t="s">
        <v>20</v>
      </c>
      <c r="E877" s="2" t="s">
        <v>31</v>
      </c>
      <c r="F877" s="16">
        <v>0</v>
      </c>
      <c r="G877" s="45">
        <v>41883</v>
      </c>
      <c r="H877" s="2" t="s">
        <v>79</v>
      </c>
    </row>
    <row r="878" spans="2:8" x14ac:dyDescent="0.2">
      <c r="B878" s="1" t="s">
        <v>81</v>
      </c>
      <c r="C878" s="1" t="s">
        <v>75</v>
      </c>
      <c r="D878" s="2" t="s">
        <v>20</v>
      </c>
      <c r="E878" s="2" t="s">
        <v>12</v>
      </c>
      <c r="F878" s="16">
        <v>0</v>
      </c>
      <c r="G878" s="45">
        <v>41883</v>
      </c>
      <c r="H878" s="2" t="s">
        <v>79</v>
      </c>
    </row>
    <row r="879" spans="2:8" x14ac:dyDescent="0.2">
      <c r="B879" s="1" t="s">
        <v>81</v>
      </c>
      <c r="C879" s="1" t="s">
        <v>75</v>
      </c>
      <c r="D879" s="2" t="s">
        <v>20</v>
      </c>
      <c r="E879" s="2" t="s">
        <v>48</v>
      </c>
      <c r="F879" s="16">
        <v>130</v>
      </c>
      <c r="G879" s="45">
        <v>41883</v>
      </c>
      <c r="H879" s="2" t="s">
        <v>79</v>
      </c>
    </row>
    <row r="880" spans="2:8" x14ac:dyDescent="0.2">
      <c r="B880" s="1" t="s">
        <v>81</v>
      </c>
      <c r="C880" s="1" t="s">
        <v>76</v>
      </c>
      <c r="D880" s="2" t="s">
        <v>40</v>
      </c>
      <c r="E880" s="2" t="s">
        <v>41</v>
      </c>
      <c r="F880" s="16">
        <v>40</v>
      </c>
      <c r="G880" s="45">
        <v>41883</v>
      </c>
      <c r="H880" s="2" t="s">
        <v>79</v>
      </c>
    </row>
    <row r="881" spans="2:8" x14ac:dyDescent="0.2">
      <c r="B881" s="1" t="s">
        <v>81</v>
      </c>
      <c r="C881" s="1" t="s">
        <v>76</v>
      </c>
      <c r="D881" s="2" t="s">
        <v>40</v>
      </c>
      <c r="E881" s="2" t="s">
        <v>42</v>
      </c>
      <c r="F881" s="16">
        <v>87</v>
      </c>
      <c r="G881" s="45">
        <v>41883</v>
      </c>
      <c r="H881" s="2" t="s">
        <v>79</v>
      </c>
    </row>
    <row r="882" spans="2:8" x14ac:dyDescent="0.2">
      <c r="B882" s="1" t="s">
        <v>81</v>
      </c>
      <c r="C882" s="1" t="s">
        <v>76</v>
      </c>
      <c r="D882" s="2" t="s">
        <v>40</v>
      </c>
      <c r="E882" s="2" t="s">
        <v>29</v>
      </c>
      <c r="F882" s="16">
        <v>465</v>
      </c>
      <c r="G882" s="45">
        <v>41883</v>
      </c>
      <c r="H882" s="2" t="s">
        <v>79</v>
      </c>
    </row>
    <row r="883" spans="2:8" x14ac:dyDescent="0.2">
      <c r="B883" s="1" t="s">
        <v>81</v>
      </c>
      <c r="C883" s="1" t="s">
        <v>76</v>
      </c>
      <c r="D883" s="2" t="s">
        <v>66</v>
      </c>
      <c r="E883" s="2" t="s">
        <v>18</v>
      </c>
      <c r="F883" s="16">
        <v>95</v>
      </c>
      <c r="G883" s="45">
        <v>41883</v>
      </c>
      <c r="H883" s="2" t="s">
        <v>79</v>
      </c>
    </row>
    <row r="884" spans="2:8" x14ac:dyDescent="0.2">
      <c r="B884" s="1" t="s">
        <v>81</v>
      </c>
      <c r="C884" s="1" t="s">
        <v>76</v>
      </c>
      <c r="D884" s="2" t="s">
        <v>66</v>
      </c>
      <c r="E884" s="2" t="s">
        <v>67</v>
      </c>
      <c r="F884" s="16">
        <v>0</v>
      </c>
      <c r="G884" s="45">
        <v>41883</v>
      </c>
      <c r="H884" s="2" t="s">
        <v>79</v>
      </c>
    </row>
    <row r="885" spans="2:8" x14ac:dyDescent="0.2">
      <c r="B885" s="1" t="s">
        <v>81</v>
      </c>
      <c r="C885" s="1" t="s">
        <v>76</v>
      </c>
      <c r="D885" s="2" t="s">
        <v>66</v>
      </c>
      <c r="E885" s="2" t="s">
        <v>17</v>
      </c>
      <c r="F885" s="16">
        <v>25</v>
      </c>
      <c r="G885" s="45">
        <v>41883</v>
      </c>
      <c r="H885" s="2" t="s">
        <v>79</v>
      </c>
    </row>
    <row r="886" spans="2:8" x14ac:dyDescent="0.2">
      <c r="B886" s="1" t="s">
        <v>81</v>
      </c>
      <c r="C886" s="1" t="s">
        <v>76</v>
      </c>
      <c r="D886" s="2" t="s">
        <v>66</v>
      </c>
      <c r="E886" s="2" t="s">
        <v>50</v>
      </c>
      <c r="F886" s="16">
        <v>0</v>
      </c>
      <c r="G886" s="45">
        <v>41883</v>
      </c>
      <c r="H886" s="2" t="s">
        <v>79</v>
      </c>
    </row>
    <row r="887" spans="2:8" x14ac:dyDescent="0.2">
      <c r="B887" s="1" t="s">
        <v>81</v>
      </c>
      <c r="C887" s="1" t="s">
        <v>76</v>
      </c>
      <c r="D887" s="2" t="s">
        <v>66</v>
      </c>
      <c r="E887" s="2" t="s">
        <v>49</v>
      </c>
      <c r="F887" s="16">
        <v>0</v>
      </c>
      <c r="G887" s="45">
        <v>41883</v>
      </c>
      <c r="H887" s="2" t="s">
        <v>79</v>
      </c>
    </row>
    <row r="888" spans="2:8" x14ac:dyDescent="0.2">
      <c r="B888" s="1" t="s">
        <v>81</v>
      </c>
      <c r="C888" s="1" t="s">
        <v>76</v>
      </c>
      <c r="D888" s="2" t="s">
        <v>36</v>
      </c>
      <c r="E888" s="2" t="s">
        <v>7</v>
      </c>
      <c r="F888" s="16">
        <v>70</v>
      </c>
      <c r="G888" s="45">
        <v>41883</v>
      </c>
      <c r="H888" s="2" t="s">
        <v>79</v>
      </c>
    </row>
    <row r="889" spans="2:8" x14ac:dyDescent="0.2">
      <c r="B889" s="1" t="s">
        <v>81</v>
      </c>
      <c r="C889" s="1" t="s">
        <v>76</v>
      </c>
      <c r="D889" s="2" t="s">
        <v>36</v>
      </c>
      <c r="E889" s="2" t="s">
        <v>9</v>
      </c>
      <c r="F889" s="16">
        <v>0</v>
      </c>
      <c r="G889" s="45">
        <v>41883</v>
      </c>
      <c r="H889" s="2" t="s">
        <v>79</v>
      </c>
    </row>
    <row r="890" spans="2:8" x14ac:dyDescent="0.2">
      <c r="B890" s="1" t="s">
        <v>81</v>
      </c>
      <c r="C890" s="1" t="s">
        <v>76</v>
      </c>
      <c r="D890" s="2" t="s">
        <v>36</v>
      </c>
      <c r="E890" s="2" t="s">
        <v>47</v>
      </c>
      <c r="F890" s="16">
        <v>135</v>
      </c>
      <c r="G890" s="45">
        <v>41883</v>
      </c>
      <c r="H890" s="2" t="s">
        <v>79</v>
      </c>
    </row>
    <row r="891" spans="2:8" x14ac:dyDescent="0.2">
      <c r="B891" s="1" t="s">
        <v>81</v>
      </c>
      <c r="C891" s="1" t="s">
        <v>76</v>
      </c>
      <c r="D891" s="2" t="s">
        <v>36</v>
      </c>
      <c r="E891" s="2" t="s">
        <v>6</v>
      </c>
      <c r="F891" s="16">
        <v>96</v>
      </c>
      <c r="G891" s="45">
        <v>41883</v>
      </c>
      <c r="H891" s="2" t="s">
        <v>79</v>
      </c>
    </row>
    <row r="892" spans="2:8" x14ac:dyDescent="0.2">
      <c r="B892" s="1" t="s">
        <v>81</v>
      </c>
      <c r="C892" s="1" t="s">
        <v>76</v>
      </c>
      <c r="D892" s="2" t="s">
        <v>36</v>
      </c>
      <c r="E892" s="2" t="s">
        <v>8</v>
      </c>
      <c r="F892" s="16">
        <v>43</v>
      </c>
      <c r="G892" s="45">
        <v>41883</v>
      </c>
      <c r="H892" s="2" t="s">
        <v>79</v>
      </c>
    </row>
    <row r="893" spans="2:8" x14ac:dyDescent="0.2">
      <c r="B893" s="1" t="s">
        <v>81</v>
      </c>
      <c r="C893" s="1" t="s">
        <v>76</v>
      </c>
      <c r="D893" s="2" t="s">
        <v>36</v>
      </c>
      <c r="E893" s="2" t="s">
        <v>19</v>
      </c>
      <c r="F893" s="16">
        <v>218</v>
      </c>
      <c r="G893" s="45">
        <v>41883</v>
      </c>
      <c r="H893" s="2" t="s">
        <v>79</v>
      </c>
    </row>
    <row r="894" spans="2:8" x14ac:dyDescent="0.2">
      <c r="B894" s="1" t="s">
        <v>81</v>
      </c>
      <c r="C894" s="1" t="s">
        <v>76</v>
      </c>
      <c r="D894" s="2" t="s">
        <v>43</v>
      </c>
      <c r="E894" s="2" t="s">
        <v>32</v>
      </c>
      <c r="F894" s="16">
        <v>0</v>
      </c>
      <c r="G894" s="45">
        <v>41883</v>
      </c>
      <c r="H894" s="2" t="s">
        <v>79</v>
      </c>
    </row>
    <row r="895" spans="2:8" x14ac:dyDescent="0.2">
      <c r="B895" s="1" t="s">
        <v>81</v>
      </c>
      <c r="C895" s="1" t="s">
        <v>76</v>
      </c>
      <c r="D895" s="2" t="s">
        <v>20</v>
      </c>
      <c r="E895" s="2" t="s">
        <v>39</v>
      </c>
      <c r="F895" s="16">
        <v>365</v>
      </c>
      <c r="G895" s="45">
        <v>41883</v>
      </c>
      <c r="H895" s="2" t="s">
        <v>79</v>
      </c>
    </row>
    <row r="896" spans="2:8" x14ac:dyDescent="0.2">
      <c r="B896" s="1" t="s">
        <v>81</v>
      </c>
      <c r="C896" s="1" t="s">
        <v>76</v>
      </c>
      <c r="D896" s="2" t="s">
        <v>20</v>
      </c>
      <c r="E896" s="2" t="s">
        <v>31</v>
      </c>
      <c r="F896" s="16">
        <v>35</v>
      </c>
      <c r="G896" s="45">
        <v>41883</v>
      </c>
      <c r="H896" s="2" t="s">
        <v>79</v>
      </c>
    </row>
    <row r="897" spans="2:8" x14ac:dyDescent="0.2">
      <c r="B897" s="1" t="s">
        <v>81</v>
      </c>
      <c r="C897" s="1" t="s">
        <v>76</v>
      </c>
      <c r="D897" s="2" t="s">
        <v>20</v>
      </c>
      <c r="E897" s="2" t="s">
        <v>37</v>
      </c>
      <c r="F897" s="16">
        <v>69.75</v>
      </c>
      <c r="G897" s="45">
        <v>41883</v>
      </c>
      <c r="H897" s="2" t="s">
        <v>79</v>
      </c>
    </row>
    <row r="898" spans="2:8" x14ac:dyDescent="0.2">
      <c r="B898" s="1" t="s">
        <v>81</v>
      </c>
      <c r="C898" s="1" t="s">
        <v>76</v>
      </c>
      <c r="D898" s="2" t="s">
        <v>20</v>
      </c>
      <c r="E898" s="2" t="s">
        <v>38</v>
      </c>
      <c r="F898" s="16">
        <v>0</v>
      </c>
      <c r="G898" s="45">
        <v>41883</v>
      </c>
      <c r="H898" s="2" t="s">
        <v>79</v>
      </c>
    </row>
    <row r="899" spans="2:8" x14ac:dyDescent="0.2">
      <c r="B899" s="1" t="s">
        <v>81</v>
      </c>
      <c r="C899" s="1" t="s">
        <v>24</v>
      </c>
      <c r="D899" s="2" t="s">
        <v>45</v>
      </c>
      <c r="E899" s="2" t="s">
        <v>70</v>
      </c>
      <c r="F899" s="16">
        <v>0</v>
      </c>
      <c r="G899" s="45">
        <v>41883</v>
      </c>
      <c r="H899" s="2" t="s">
        <v>79</v>
      </c>
    </row>
    <row r="900" spans="2:8" x14ac:dyDescent="0.2">
      <c r="B900" s="1" t="s">
        <v>81</v>
      </c>
      <c r="C900" s="1" t="s">
        <v>24</v>
      </c>
      <c r="D900" s="2" t="s">
        <v>45</v>
      </c>
      <c r="E900" s="2" t="s">
        <v>35</v>
      </c>
      <c r="F900" s="16">
        <v>0</v>
      </c>
      <c r="G900" s="45">
        <v>41883</v>
      </c>
      <c r="H900" s="2" t="s">
        <v>79</v>
      </c>
    </row>
    <row r="901" spans="2:8" x14ac:dyDescent="0.2">
      <c r="B901" s="1" t="s">
        <v>81</v>
      </c>
      <c r="C901" s="1" t="s">
        <v>24</v>
      </c>
      <c r="D901" s="46" t="s">
        <v>104</v>
      </c>
      <c r="E901" s="2" t="s">
        <v>52</v>
      </c>
      <c r="F901" s="16">
        <v>0</v>
      </c>
      <c r="G901" s="45">
        <v>41883</v>
      </c>
      <c r="H901" s="2" t="s">
        <v>79</v>
      </c>
    </row>
    <row r="902" spans="2:8" x14ac:dyDescent="0.2">
      <c r="B902" s="1" t="s">
        <v>81</v>
      </c>
      <c r="C902" s="1" t="s">
        <v>24</v>
      </c>
      <c r="D902" s="46" t="s">
        <v>104</v>
      </c>
      <c r="E902" s="2" t="s">
        <v>53</v>
      </c>
      <c r="F902" s="16">
        <v>50</v>
      </c>
      <c r="G902" s="45">
        <v>41883</v>
      </c>
      <c r="H902" s="2" t="s">
        <v>79</v>
      </c>
    </row>
    <row r="903" spans="2:8" x14ac:dyDescent="0.2">
      <c r="B903" s="1" t="s">
        <v>81</v>
      </c>
      <c r="C903" s="1" t="s">
        <v>24</v>
      </c>
      <c r="D903" s="2" t="s">
        <v>43</v>
      </c>
      <c r="E903" s="2" t="s">
        <v>28</v>
      </c>
      <c r="F903" s="16">
        <v>0</v>
      </c>
      <c r="G903" s="45">
        <v>41883</v>
      </c>
      <c r="H903" s="2" t="s">
        <v>79</v>
      </c>
    </row>
    <row r="904" spans="2:8" x14ac:dyDescent="0.2">
      <c r="B904" s="1" t="s">
        <v>81</v>
      </c>
      <c r="C904" s="1" t="s">
        <v>24</v>
      </c>
      <c r="D904" s="2" t="s">
        <v>43</v>
      </c>
      <c r="E904" s="2" t="s">
        <v>51</v>
      </c>
      <c r="F904" s="16">
        <v>0</v>
      </c>
      <c r="G904" s="45">
        <v>41883</v>
      </c>
      <c r="H904" s="2" t="s">
        <v>79</v>
      </c>
    </row>
    <row r="905" spans="2:8" x14ac:dyDescent="0.2">
      <c r="B905" s="1" t="s">
        <v>81</v>
      </c>
      <c r="C905" s="1" t="s">
        <v>24</v>
      </c>
      <c r="D905" s="2" t="s">
        <v>43</v>
      </c>
      <c r="E905" s="2" t="s">
        <v>27</v>
      </c>
      <c r="F905" s="16">
        <v>100</v>
      </c>
      <c r="G905" s="45">
        <v>41883</v>
      </c>
      <c r="H905" s="2" t="s">
        <v>79</v>
      </c>
    </row>
    <row r="906" spans="2:8" x14ac:dyDescent="0.2">
      <c r="B906" s="1" t="s">
        <v>21</v>
      </c>
      <c r="C906" s="1" t="s">
        <v>21</v>
      </c>
      <c r="D906" s="2" t="s">
        <v>21</v>
      </c>
      <c r="E906" s="2" t="s">
        <v>22</v>
      </c>
      <c r="F906" s="16">
        <v>1454.7050000000002</v>
      </c>
      <c r="G906" s="45">
        <v>41883</v>
      </c>
      <c r="H906" s="2" t="s">
        <v>79</v>
      </c>
    </row>
    <row r="907" spans="2:8" x14ac:dyDescent="0.2">
      <c r="B907" s="1" t="s">
        <v>21</v>
      </c>
      <c r="C907" s="1" t="s">
        <v>21</v>
      </c>
      <c r="D907" s="2" t="s">
        <v>21</v>
      </c>
      <c r="E907" s="46" t="s">
        <v>126</v>
      </c>
      <c r="F907" s="16">
        <v>1818.3812500000001</v>
      </c>
      <c r="G907" s="45">
        <v>41883</v>
      </c>
      <c r="H907" s="2" t="s">
        <v>79</v>
      </c>
    </row>
    <row r="908" spans="2:8" x14ac:dyDescent="0.2">
      <c r="B908" s="1" t="s">
        <v>21</v>
      </c>
      <c r="C908" s="1" t="s">
        <v>21</v>
      </c>
      <c r="D908" s="2" t="s">
        <v>21</v>
      </c>
      <c r="E908" s="2" t="s">
        <v>34</v>
      </c>
      <c r="F908" s="16">
        <v>363.67625000000004</v>
      </c>
      <c r="G908" s="45">
        <v>41883</v>
      </c>
      <c r="H908" s="2" t="s">
        <v>79</v>
      </c>
    </row>
    <row r="909" spans="2:8" x14ac:dyDescent="0.2">
      <c r="B909" s="1" t="s">
        <v>21</v>
      </c>
      <c r="C909" s="1" t="s">
        <v>21</v>
      </c>
      <c r="D909" s="2" t="s">
        <v>21</v>
      </c>
      <c r="E909" s="2" t="s">
        <v>62</v>
      </c>
      <c r="F909" s="16">
        <v>0</v>
      </c>
      <c r="G909" s="45">
        <v>41883</v>
      </c>
      <c r="H909" s="2" t="s">
        <v>79</v>
      </c>
    </row>
    <row r="910" spans="2:8" x14ac:dyDescent="0.2">
      <c r="B910" s="1" t="s">
        <v>21</v>
      </c>
      <c r="C910" s="1" t="s">
        <v>21</v>
      </c>
      <c r="D910" s="2" t="s">
        <v>21</v>
      </c>
      <c r="E910" s="2" t="s">
        <v>23</v>
      </c>
      <c r="F910" s="16">
        <v>0</v>
      </c>
      <c r="G910" s="45">
        <v>41883</v>
      </c>
      <c r="H910" s="2" t="s">
        <v>79</v>
      </c>
    </row>
    <row r="911" spans="2:8" x14ac:dyDescent="0.2">
      <c r="B911" s="1" t="s">
        <v>0</v>
      </c>
      <c r="C911" s="1" t="s">
        <v>0</v>
      </c>
      <c r="D911" s="2" t="s">
        <v>0</v>
      </c>
      <c r="E911" s="2" t="s">
        <v>60</v>
      </c>
      <c r="F911" s="16">
        <v>0</v>
      </c>
      <c r="G911" s="45">
        <v>41883</v>
      </c>
      <c r="H911" s="2" t="s">
        <v>79</v>
      </c>
    </row>
    <row r="912" spans="2:8" x14ac:dyDescent="0.2">
      <c r="B912" s="1" t="s">
        <v>0</v>
      </c>
      <c r="C912" s="1" t="s">
        <v>0</v>
      </c>
      <c r="D912" s="1" t="s">
        <v>0</v>
      </c>
      <c r="E912" s="1" t="s">
        <v>2</v>
      </c>
      <c r="F912" s="16">
        <v>0</v>
      </c>
      <c r="G912" s="45">
        <v>41883</v>
      </c>
      <c r="H912" s="2" t="s">
        <v>79</v>
      </c>
    </row>
    <row r="913" spans="2:8" x14ac:dyDescent="0.2">
      <c r="B913" s="1" t="s">
        <v>0</v>
      </c>
      <c r="C913" s="1" t="s">
        <v>0</v>
      </c>
      <c r="D913" s="1" t="s">
        <v>0</v>
      </c>
      <c r="E913" s="1" t="s">
        <v>61</v>
      </c>
      <c r="F913" s="16">
        <v>0</v>
      </c>
      <c r="G913" s="45">
        <v>41883</v>
      </c>
      <c r="H913" s="2" t="s">
        <v>79</v>
      </c>
    </row>
    <row r="914" spans="2:8" x14ac:dyDescent="0.2">
      <c r="B914" s="1" t="s">
        <v>0</v>
      </c>
      <c r="C914" s="1" t="s">
        <v>0</v>
      </c>
      <c r="D914" s="1" t="s">
        <v>0</v>
      </c>
      <c r="E914" s="1" t="s">
        <v>4</v>
      </c>
      <c r="F914" s="16">
        <v>0</v>
      </c>
      <c r="G914" s="45">
        <v>41883</v>
      </c>
      <c r="H914" s="2" t="s">
        <v>79</v>
      </c>
    </row>
    <row r="915" spans="2:8" x14ac:dyDescent="0.2">
      <c r="B915" s="1" t="s">
        <v>0</v>
      </c>
      <c r="C915" s="1" t="s">
        <v>0</v>
      </c>
      <c r="D915" s="1" t="s">
        <v>0</v>
      </c>
      <c r="E915" s="1" t="s">
        <v>59</v>
      </c>
      <c r="F915" s="16">
        <v>0</v>
      </c>
      <c r="G915" s="45">
        <v>41883</v>
      </c>
      <c r="H915" s="2" t="s">
        <v>79</v>
      </c>
    </row>
    <row r="916" spans="2:8" x14ac:dyDescent="0.2">
      <c r="B916" s="1" t="s">
        <v>0</v>
      </c>
      <c r="C916" s="1" t="s">
        <v>0</v>
      </c>
      <c r="D916" s="1" t="s">
        <v>0</v>
      </c>
      <c r="E916" s="1" t="s">
        <v>3</v>
      </c>
      <c r="F916" s="16">
        <v>0</v>
      </c>
      <c r="G916" s="45">
        <v>41883</v>
      </c>
      <c r="H916" s="2" t="s">
        <v>79</v>
      </c>
    </row>
    <row r="917" spans="2:8" x14ac:dyDescent="0.2">
      <c r="B917" s="1" t="s">
        <v>0</v>
      </c>
      <c r="C917" s="1" t="s">
        <v>0</v>
      </c>
      <c r="D917" s="1" t="s">
        <v>0</v>
      </c>
      <c r="E917" s="1" t="s">
        <v>1</v>
      </c>
      <c r="F917" s="16">
        <v>9000</v>
      </c>
      <c r="G917" s="45">
        <v>41883</v>
      </c>
      <c r="H917" s="2" t="s">
        <v>79</v>
      </c>
    </row>
    <row r="918" spans="2:8" x14ac:dyDescent="0.2">
      <c r="B918" s="1" t="s">
        <v>81</v>
      </c>
      <c r="C918" s="1" t="s">
        <v>72</v>
      </c>
      <c r="D918" s="1" t="s">
        <v>54</v>
      </c>
      <c r="E918" s="1" t="s">
        <v>68</v>
      </c>
      <c r="F918" s="41">
        <v>38</v>
      </c>
      <c r="G918" s="45">
        <v>41913</v>
      </c>
      <c r="H918" s="2" t="s">
        <v>79</v>
      </c>
    </row>
    <row r="919" spans="2:8" x14ac:dyDescent="0.2">
      <c r="B919" s="1" t="s">
        <v>81</v>
      </c>
      <c r="C919" s="1" t="s">
        <v>72</v>
      </c>
      <c r="D919" s="1" t="s">
        <v>54</v>
      </c>
      <c r="E919" s="1" t="s">
        <v>77</v>
      </c>
      <c r="F919" s="16">
        <v>132</v>
      </c>
      <c r="G919" s="45">
        <v>41913</v>
      </c>
      <c r="H919" s="2" t="s">
        <v>79</v>
      </c>
    </row>
    <row r="920" spans="2:8" x14ac:dyDescent="0.2">
      <c r="B920" s="1" t="s">
        <v>81</v>
      </c>
      <c r="C920" s="1" t="s">
        <v>72</v>
      </c>
      <c r="D920" s="1" t="s">
        <v>54</v>
      </c>
      <c r="E920" s="1" t="s">
        <v>124</v>
      </c>
      <c r="F920" s="16">
        <v>0</v>
      </c>
      <c r="G920" s="45">
        <v>41913</v>
      </c>
      <c r="H920" s="2" t="s">
        <v>79</v>
      </c>
    </row>
    <row r="921" spans="2:8" x14ac:dyDescent="0.2">
      <c r="B921" s="1" t="s">
        <v>81</v>
      </c>
      <c r="C921" s="1" t="s">
        <v>72</v>
      </c>
      <c r="D921" s="2" t="s">
        <v>54</v>
      </c>
      <c r="E921" s="2" t="s">
        <v>69</v>
      </c>
      <c r="F921" s="16">
        <v>106</v>
      </c>
      <c r="G921" s="45">
        <v>41913</v>
      </c>
      <c r="H921" s="2" t="s">
        <v>79</v>
      </c>
    </row>
    <row r="922" spans="2:8" x14ac:dyDescent="0.2">
      <c r="B922" s="1" t="s">
        <v>81</v>
      </c>
      <c r="C922" s="1" t="s">
        <v>72</v>
      </c>
      <c r="D922" s="2" t="s">
        <v>54</v>
      </c>
      <c r="E922" s="2" t="s">
        <v>25</v>
      </c>
      <c r="F922" s="16">
        <v>0</v>
      </c>
      <c r="G922" s="45">
        <v>41913</v>
      </c>
      <c r="H922" s="2" t="s">
        <v>79</v>
      </c>
    </row>
    <row r="923" spans="2:8" x14ac:dyDescent="0.2">
      <c r="B923" s="1" t="s">
        <v>81</v>
      </c>
      <c r="C923" s="1" t="s">
        <v>72</v>
      </c>
      <c r="D923" s="2" t="s">
        <v>59</v>
      </c>
      <c r="E923" s="2" t="s">
        <v>26</v>
      </c>
      <c r="F923" s="16">
        <v>50</v>
      </c>
      <c r="G923" s="45">
        <v>41913</v>
      </c>
      <c r="H923" s="2" t="s">
        <v>79</v>
      </c>
    </row>
    <row r="924" spans="2:8" x14ac:dyDescent="0.2">
      <c r="B924" s="1" t="s">
        <v>81</v>
      </c>
      <c r="C924" s="1" t="s">
        <v>72</v>
      </c>
      <c r="D924" s="2" t="s">
        <v>30</v>
      </c>
      <c r="E924" s="2" t="s">
        <v>57</v>
      </c>
      <c r="F924" s="16">
        <v>270</v>
      </c>
      <c r="G924" s="45">
        <v>41913</v>
      </c>
      <c r="H924" s="2" t="s">
        <v>79</v>
      </c>
    </row>
    <row r="925" spans="2:8" x14ac:dyDescent="0.2">
      <c r="B925" s="1" t="s">
        <v>81</v>
      </c>
      <c r="C925" s="1" t="s">
        <v>72</v>
      </c>
      <c r="D925" s="2" t="s">
        <v>30</v>
      </c>
      <c r="E925" s="2" t="s">
        <v>56</v>
      </c>
      <c r="F925" s="16">
        <v>300</v>
      </c>
      <c r="G925" s="45">
        <v>41913</v>
      </c>
      <c r="H925" s="2" t="s">
        <v>79</v>
      </c>
    </row>
    <row r="926" spans="2:8" x14ac:dyDescent="0.2">
      <c r="B926" s="1" t="s">
        <v>81</v>
      </c>
      <c r="C926" s="1" t="s">
        <v>72</v>
      </c>
      <c r="D926" s="2" t="s">
        <v>30</v>
      </c>
      <c r="E926" s="2" t="s">
        <v>55</v>
      </c>
      <c r="F926" s="16">
        <v>567</v>
      </c>
      <c r="G926" s="45">
        <v>41913</v>
      </c>
      <c r="H926" s="2" t="s">
        <v>79</v>
      </c>
    </row>
    <row r="927" spans="2:8" x14ac:dyDescent="0.2">
      <c r="B927" s="1" t="s">
        <v>81</v>
      </c>
      <c r="C927" s="1" t="s">
        <v>75</v>
      </c>
      <c r="D927" s="2" t="s">
        <v>45</v>
      </c>
      <c r="E927" s="2" t="s">
        <v>15</v>
      </c>
      <c r="F927" s="16">
        <v>0</v>
      </c>
      <c r="G927" s="45">
        <v>41913</v>
      </c>
      <c r="H927" s="2" t="s">
        <v>79</v>
      </c>
    </row>
    <row r="928" spans="2:8" x14ac:dyDescent="0.2">
      <c r="B928" s="1" t="s">
        <v>81</v>
      </c>
      <c r="C928" s="1" t="s">
        <v>75</v>
      </c>
      <c r="D928" s="2" t="s">
        <v>45</v>
      </c>
      <c r="E928" s="2" t="s">
        <v>46</v>
      </c>
      <c r="F928" s="16">
        <v>800</v>
      </c>
      <c r="G928" s="45">
        <v>41913</v>
      </c>
      <c r="H928" s="2" t="s">
        <v>79</v>
      </c>
    </row>
    <row r="929" spans="2:8" x14ac:dyDescent="0.2">
      <c r="B929" s="1" t="s">
        <v>81</v>
      </c>
      <c r="C929" s="1" t="s">
        <v>75</v>
      </c>
      <c r="D929" s="2" t="s">
        <v>45</v>
      </c>
      <c r="E929" s="2" t="s">
        <v>16</v>
      </c>
      <c r="F929" s="16">
        <v>0</v>
      </c>
      <c r="G929" s="45">
        <v>41913</v>
      </c>
      <c r="H929" s="2" t="s">
        <v>79</v>
      </c>
    </row>
    <row r="930" spans="2:8" x14ac:dyDescent="0.2">
      <c r="B930" s="1" t="s">
        <v>81</v>
      </c>
      <c r="C930" s="1" t="s">
        <v>75</v>
      </c>
      <c r="D930" s="2" t="s">
        <v>36</v>
      </c>
      <c r="E930" s="2" t="s">
        <v>2</v>
      </c>
      <c r="F930" s="16">
        <v>1100</v>
      </c>
      <c r="G930" s="45">
        <v>41913</v>
      </c>
      <c r="H930" s="2" t="s">
        <v>79</v>
      </c>
    </row>
    <row r="931" spans="2:8" x14ac:dyDescent="0.2">
      <c r="B931" s="1" t="s">
        <v>81</v>
      </c>
      <c r="C931" s="1" t="s">
        <v>75</v>
      </c>
      <c r="D931" s="2" t="s">
        <v>36</v>
      </c>
      <c r="E931" s="2" t="s">
        <v>10</v>
      </c>
      <c r="F931" s="16">
        <v>250</v>
      </c>
      <c r="G931" s="45">
        <v>41913</v>
      </c>
      <c r="H931" s="2" t="s">
        <v>79</v>
      </c>
    </row>
    <row r="932" spans="2:8" x14ac:dyDescent="0.2">
      <c r="B932" s="1" t="s">
        <v>81</v>
      </c>
      <c r="C932" s="1" t="s">
        <v>75</v>
      </c>
      <c r="D932" s="2" t="s">
        <v>36</v>
      </c>
      <c r="E932" s="2" t="s">
        <v>11</v>
      </c>
      <c r="F932" s="16">
        <v>120</v>
      </c>
      <c r="G932" s="45">
        <v>41913</v>
      </c>
      <c r="H932" s="2" t="s">
        <v>79</v>
      </c>
    </row>
    <row r="933" spans="2:8" x14ac:dyDescent="0.2">
      <c r="B933" s="1" t="s">
        <v>81</v>
      </c>
      <c r="C933" s="1" t="s">
        <v>75</v>
      </c>
      <c r="D933" s="2" t="s">
        <v>44</v>
      </c>
      <c r="E933" s="2" t="s">
        <v>13</v>
      </c>
      <c r="F933" s="16">
        <v>0</v>
      </c>
      <c r="G933" s="45">
        <v>41913</v>
      </c>
      <c r="H933" s="2" t="s">
        <v>79</v>
      </c>
    </row>
    <row r="934" spans="2:8" x14ac:dyDescent="0.2">
      <c r="B934" s="1" t="s">
        <v>81</v>
      </c>
      <c r="C934" s="1" t="s">
        <v>75</v>
      </c>
      <c r="D934" s="2" t="s">
        <v>44</v>
      </c>
      <c r="E934" s="2" t="s">
        <v>14</v>
      </c>
      <c r="F934" s="16">
        <v>0</v>
      </c>
      <c r="G934" s="45">
        <v>41913</v>
      </c>
      <c r="H934" s="2" t="s">
        <v>79</v>
      </c>
    </row>
    <row r="935" spans="2:8" x14ac:dyDescent="0.2">
      <c r="B935" s="1" t="s">
        <v>81</v>
      </c>
      <c r="C935" s="1" t="s">
        <v>75</v>
      </c>
      <c r="D935" s="2" t="s">
        <v>59</v>
      </c>
      <c r="E935" s="2" t="s">
        <v>65</v>
      </c>
      <c r="F935" s="16">
        <v>0</v>
      </c>
      <c r="G935" s="45">
        <v>41913</v>
      </c>
      <c r="H935" s="2" t="s">
        <v>79</v>
      </c>
    </row>
    <row r="936" spans="2:8" x14ac:dyDescent="0.2">
      <c r="B936" s="1" t="s">
        <v>81</v>
      </c>
      <c r="C936" s="1" t="s">
        <v>75</v>
      </c>
      <c r="D936" s="2" t="s">
        <v>43</v>
      </c>
      <c r="E936" s="2" t="s">
        <v>64</v>
      </c>
      <c r="F936" s="16">
        <v>69</v>
      </c>
      <c r="G936" s="45">
        <v>41913</v>
      </c>
      <c r="H936" s="2" t="s">
        <v>79</v>
      </c>
    </row>
    <row r="937" spans="2:8" x14ac:dyDescent="0.2">
      <c r="B937" s="1" t="s">
        <v>81</v>
      </c>
      <c r="C937" s="1" t="s">
        <v>75</v>
      </c>
      <c r="D937" s="2" t="s">
        <v>43</v>
      </c>
      <c r="E937" s="2" t="s">
        <v>63</v>
      </c>
      <c r="F937" s="16">
        <v>0</v>
      </c>
      <c r="G937" s="45">
        <v>41913</v>
      </c>
      <c r="H937" s="2" t="s">
        <v>79</v>
      </c>
    </row>
    <row r="938" spans="2:8" x14ac:dyDescent="0.2">
      <c r="B938" s="1" t="s">
        <v>81</v>
      </c>
      <c r="C938" s="1" t="s">
        <v>75</v>
      </c>
      <c r="D938" s="2" t="s">
        <v>20</v>
      </c>
      <c r="E938" s="2" t="s">
        <v>31</v>
      </c>
      <c r="F938" s="16">
        <v>0</v>
      </c>
      <c r="G938" s="45">
        <v>41913</v>
      </c>
      <c r="H938" s="2" t="s">
        <v>79</v>
      </c>
    </row>
    <row r="939" spans="2:8" x14ac:dyDescent="0.2">
      <c r="B939" s="1" t="s">
        <v>81</v>
      </c>
      <c r="C939" s="1" t="s">
        <v>75</v>
      </c>
      <c r="D939" s="2" t="s">
        <v>20</v>
      </c>
      <c r="E939" s="2" t="s">
        <v>12</v>
      </c>
      <c r="F939" s="16">
        <v>0</v>
      </c>
      <c r="G939" s="45">
        <v>41913</v>
      </c>
      <c r="H939" s="2" t="s">
        <v>79</v>
      </c>
    </row>
    <row r="940" spans="2:8" x14ac:dyDescent="0.2">
      <c r="B940" s="1" t="s">
        <v>81</v>
      </c>
      <c r="C940" s="1" t="s">
        <v>75</v>
      </c>
      <c r="D940" s="2" t="s">
        <v>20</v>
      </c>
      <c r="E940" s="2" t="s">
        <v>48</v>
      </c>
      <c r="F940" s="16">
        <v>130</v>
      </c>
      <c r="G940" s="45">
        <v>41913</v>
      </c>
      <c r="H940" s="2" t="s">
        <v>79</v>
      </c>
    </row>
    <row r="941" spans="2:8" x14ac:dyDescent="0.2">
      <c r="B941" s="1" t="s">
        <v>81</v>
      </c>
      <c r="C941" s="1" t="s">
        <v>76</v>
      </c>
      <c r="D941" s="2" t="s">
        <v>40</v>
      </c>
      <c r="E941" s="2" t="s">
        <v>41</v>
      </c>
      <c r="F941" s="16">
        <v>58</v>
      </c>
      <c r="G941" s="45">
        <v>41913</v>
      </c>
      <c r="H941" s="2" t="s">
        <v>79</v>
      </c>
    </row>
    <row r="942" spans="2:8" x14ac:dyDescent="0.2">
      <c r="B942" s="1" t="s">
        <v>81</v>
      </c>
      <c r="C942" s="1" t="s">
        <v>76</v>
      </c>
      <c r="D942" s="2" t="s">
        <v>40</v>
      </c>
      <c r="E942" s="2" t="s">
        <v>42</v>
      </c>
      <c r="F942" s="16">
        <v>45</v>
      </c>
      <c r="G942" s="45">
        <v>41913</v>
      </c>
      <c r="H942" s="2" t="s">
        <v>79</v>
      </c>
    </row>
    <row r="943" spans="2:8" x14ac:dyDescent="0.2">
      <c r="B943" s="1" t="s">
        <v>81</v>
      </c>
      <c r="C943" s="1" t="s">
        <v>76</v>
      </c>
      <c r="D943" s="2" t="s">
        <v>40</v>
      </c>
      <c r="E943" s="2" t="s">
        <v>29</v>
      </c>
      <c r="F943" s="16">
        <v>355</v>
      </c>
      <c r="G943" s="45">
        <v>41913</v>
      </c>
      <c r="H943" s="2" t="s">
        <v>79</v>
      </c>
    </row>
    <row r="944" spans="2:8" x14ac:dyDescent="0.2">
      <c r="B944" s="1" t="s">
        <v>81</v>
      </c>
      <c r="C944" s="1" t="s">
        <v>76</v>
      </c>
      <c r="D944" s="2" t="s">
        <v>66</v>
      </c>
      <c r="E944" s="2" t="s">
        <v>18</v>
      </c>
      <c r="F944" s="16">
        <v>95</v>
      </c>
      <c r="G944" s="45">
        <v>41913</v>
      </c>
      <c r="H944" s="2" t="s">
        <v>79</v>
      </c>
    </row>
    <row r="945" spans="2:8" x14ac:dyDescent="0.2">
      <c r="B945" s="1" t="s">
        <v>81</v>
      </c>
      <c r="C945" s="1" t="s">
        <v>76</v>
      </c>
      <c r="D945" s="2" t="s">
        <v>66</v>
      </c>
      <c r="E945" s="2" t="s">
        <v>67</v>
      </c>
      <c r="F945" s="16">
        <v>45</v>
      </c>
      <c r="G945" s="45">
        <v>41913</v>
      </c>
      <c r="H945" s="2" t="s">
        <v>79</v>
      </c>
    </row>
    <row r="946" spans="2:8" x14ac:dyDescent="0.2">
      <c r="B946" s="1" t="s">
        <v>81</v>
      </c>
      <c r="C946" s="1" t="s">
        <v>76</v>
      </c>
      <c r="D946" s="2" t="s">
        <v>66</v>
      </c>
      <c r="E946" s="2" t="s">
        <v>17</v>
      </c>
      <c r="F946" s="16">
        <v>25</v>
      </c>
      <c r="G946" s="45">
        <v>41913</v>
      </c>
      <c r="H946" s="2" t="s">
        <v>79</v>
      </c>
    </row>
    <row r="947" spans="2:8" x14ac:dyDescent="0.2">
      <c r="B947" s="1" t="s">
        <v>81</v>
      </c>
      <c r="C947" s="1" t="s">
        <v>76</v>
      </c>
      <c r="D947" s="2" t="s">
        <v>66</v>
      </c>
      <c r="E947" s="2" t="s">
        <v>50</v>
      </c>
      <c r="F947" s="16">
        <v>200</v>
      </c>
      <c r="G947" s="45">
        <v>41913</v>
      </c>
      <c r="H947" s="2" t="s">
        <v>79</v>
      </c>
    </row>
    <row r="948" spans="2:8" x14ac:dyDescent="0.2">
      <c r="B948" s="1" t="s">
        <v>81</v>
      </c>
      <c r="C948" s="1" t="s">
        <v>76</v>
      </c>
      <c r="D948" s="2" t="s">
        <v>66</v>
      </c>
      <c r="E948" s="2" t="s">
        <v>49</v>
      </c>
      <c r="F948" s="16">
        <v>0</v>
      </c>
      <c r="G948" s="45">
        <v>41913</v>
      </c>
      <c r="H948" s="2" t="s">
        <v>79</v>
      </c>
    </row>
    <row r="949" spans="2:8" x14ac:dyDescent="0.2">
      <c r="B949" s="1" t="s">
        <v>81</v>
      </c>
      <c r="C949" s="1" t="s">
        <v>76</v>
      </c>
      <c r="D949" s="2" t="s">
        <v>36</v>
      </c>
      <c r="E949" s="2" t="s">
        <v>7</v>
      </c>
      <c r="F949" s="16">
        <v>70</v>
      </c>
      <c r="G949" s="45">
        <v>41913</v>
      </c>
      <c r="H949" s="2" t="s">
        <v>79</v>
      </c>
    </row>
    <row r="950" spans="2:8" x14ac:dyDescent="0.2">
      <c r="B950" s="1" t="s">
        <v>81</v>
      </c>
      <c r="C950" s="1" t="s">
        <v>76</v>
      </c>
      <c r="D950" s="2" t="s">
        <v>36</v>
      </c>
      <c r="E950" s="2" t="s">
        <v>9</v>
      </c>
      <c r="F950" s="16">
        <v>0</v>
      </c>
      <c r="G950" s="45">
        <v>41913</v>
      </c>
      <c r="H950" s="2" t="s">
        <v>79</v>
      </c>
    </row>
    <row r="951" spans="2:8" x14ac:dyDescent="0.2">
      <c r="B951" s="1" t="s">
        <v>81</v>
      </c>
      <c r="C951" s="1" t="s">
        <v>76</v>
      </c>
      <c r="D951" s="2" t="s">
        <v>36</v>
      </c>
      <c r="E951" s="2" t="s">
        <v>47</v>
      </c>
      <c r="F951" s="16">
        <v>134</v>
      </c>
      <c r="G951" s="45">
        <v>41913</v>
      </c>
      <c r="H951" s="2" t="s">
        <v>79</v>
      </c>
    </row>
    <row r="952" spans="2:8" x14ac:dyDescent="0.2">
      <c r="B952" s="1" t="s">
        <v>81</v>
      </c>
      <c r="C952" s="1" t="s">
        <v>76</v>
      </c>
      <c r="D952" s="2" t="s">
        <v>36</v>
      </c>
      <c r="E952" s="2" t="s">
        <v>6</v>
      </c>
      <c r="F952" s="16">
        <v>104</v>
      </c>
      <c r="G952" s="45">
        <v>41913</v>
      </c>
      <c r="H952" s="2" t="s">
        <v>79</v>
      </c>
    </row>
    <row r="953" spans="2:8" x14ac:dyDescent="0.2">
      <c r="B953" s="1" t="s">
        <v>81</v>
      </c>
      <c r="C953" s="1" t="s">
        <v>76</v>
      </c>
      <c r="D953" s="2" t="s">
        <v>36</v>
      </c>
      <c r="E953" s="2" t="s">
        <v>8</v>
      </c>
      <c r="F953" s="16">
        <v>43</v>
      </c>
      <c r="G953" s="45">
        <v>41913</v>
      </c>
      <c r="H953" s="2" t="s">
        <v>79</v>
      </c>
    </row>
    <row r="954" spans="2:8" x14ac:dyDescent="0.2">
      <c r="B954" s="1" t="s">
        <v>81</v>
      </c>
      <c r="C954" s="1" t="s">
        <v>76</v>
      </c>
      <c r="D954" s="2" t="s">
        <v>36</v>
      </c>
      <c r="E954" s="2" t="s">
        <v>19</v>
      </c>
      <c r="F954" s="16">
        <v>250</v>
      </c>
      <c r="G954" s="45">
        <v>41913</v>
      </c>
      <c r="H954" s="2" t="s">
        <v>79</v>
      </c>
    </row>
    <row r="955" spans="2:8" x14ac:dyDescent="0.2">
      <c r="B955" s="1" t="s">
        <v>81</v>
      </c>
      <c r="C955" s="1" t="s">
        <v>76</v>
      </c>
      <c r="D955" s="2" t="s">
        <v>43</v>
      </c>
      <c r="E955" s="2" t="s">
        <v>32</v>
      </c>
      <c r="F955" s="16">
        <v>48</v>
      </c>
      <c r="G955" s="45">
        <v>41913</v>
      </c>
      <c r="H955" s="2" t="s">
        <v>79</v>
      </c>
    </row>
    <row r="956" spans="2:8" x14ac:dyDescent="0.2">
      <c r="B956" s="1" t="s">
        <v>81</v>
      </c>
      <c r="C956" s="1" t="s">
        <v>76</v>
      </c>
      <c r="D956" s="2" t="s">
        <v>20</v>
      </c>
      <c r="E956" s="2" t="s">
        <v>39</v>
      </c>
      <c r="F956" s="16">
        <v>407</v>
      </c>
      <c r="G956" s="45">
        <v>41913</v>
      </c>
      <c r="H956" s="2" t="s">
        <v>79</v>
      </c>
    </row>
    <row r="957" spans="2:8" x14ac:dyDescent="0.2">
      <c r="B957" s="1" t="s">
        <v>81</v>
      </c>
      <c r="C957" s="1" t="s">
        <v>76</v>
      </c>
      <c r="D957" s="2" t="s">
        <v>20</v>
      </c>
      <c r="E957" s="2" t="s">
        <v>31</v>
      </c>
      <c r="F957" s="16">
        <v>15</v>
      </c>
      <c r="G957" s="45">
        <v>41913</v>
      </c>
      <c r="H957" s="2" t="s">
        <v>79</v>
      </c>
    </row>
    <row r="958" spans="2:8" x14ac:dyDescent="0.2">
      <c r="B958" s="1" t="s">
        <v>81</v>
      </c>
      <c r="C958" s="1" t="s">
        <v>76</v>
      </c>
      <c r="D958" s="2" t="s">
        <v>20</v>
      </c>
      <c r="E958" s="2" t="s">
        <v>37</v>
      </c>
      <c r="F958" s="16">
        <v>69.75</v>
      </c>
      <c r="G958" s="45">
        <v>41913</v>
      </c>
      <c r="H958" s="2" t="s">
        <v>79</v>
      </c>
    </row>
    <row r="959" spans="2:8" x14ac:dyDescent="0.2">
      <c r="B959" s="1" t="s">
        <v>81</v>
      </c>
      <c r="C959" s="1" t="s">
        <v>76</v>
      </c>
      <c r="D959" s="2" t="s">
        <v>20</v>
      </c>
      <c r="E959" s="2" t="s">
        <v>38</v>
      </c>
      <c r="F959" s="16">
        <v>0</v>
      </c>
      <c r="G959" s="45">
        <v>41913</v>
      </c>
      <c r="H959" s="2" t="s">
        <v>79</v>
      </c>
    </row>
    <row r="960" spans="2:8" x14ac:dyDescent="0.2">
      <c r="B960" s="1" t="s">
        <v>81</v>
      </c>
      <c r="C960" s="1" t="s">
        <v>24</v>
      </c>
      <c r="D960" s="2" t="s">
        <v>45</v>
      </c>
      <c r="E960" s="2" t="s">
        <v>70</v>
      </c>
      <c r="F960" s="16">
        <v>0</v>
      </c>
      <c r="G960" s="45">
        <v>41913</v>
      </c>
      <c r="H960" s="2" t="s">
        <v>79</v>
      </c>
    </row>
    <row r="961" spans="2:8" x14ac:dyDescent="0.2">
      <c r="B961" s="1" t="s">
        <v>81</v>
      </c>
      <c r="C961" s="1" t="s">
        <v>24</v>
      </c>
      <c r="D961" s="2" t="s">
        <v>45</v>
      </c>
      <c r="E961" s="2" t="s">
        <v>35</v>
      </c>
      <c r="F961" s="16">
        <v>0</v>
      </c>
      <c r="G961" s="45">
        <v>41913</v>
      </c>
      <c r="H961" s="2" t="s">
        <v>79</v>
      </c>
    </row>
    <row r="962" spans="2:8" x14ac:dyDescent="0.2">
      <c r="B962" s="1" t="s">
        <v>81</v>
      </c>
      <c r="C962" s="1" t="s">
        <v>24</v>
      </c>
      <c r="D962" s="46" t="s">
        <v>104</v>
      </c>
      <c r="E962" s="2" t="s">
        <v>52</v>
      </c>
      <c r="F962" s="16">
        <v>0</v>
      </c>
      <c r="G962" s="45">
        <v>41913</v>
      </c>
      <c r="H962" s="2" t="s">
        <v>79</v>
      </c>
    </row>
    <row r="963" spans="2:8" x14ac:dyDescent="0.2">
      <c r="B963" s="1" t="s">
        <v>81</v>
      </c>
      <c r="C963" s="1" t="s">
        <v>24</v>
      </c>
      <c r="D963" s="46" t="s">
        <v>104</v>
      </c>
      <c r="E963" s="2" t="s">
        <v>53</v>
      </c>
      <c r="F963" s="16">
        <v>0</v>
      </c>
      <c r="G963" s="45">
        <v>41913</v>
      </c>
      <c r="H963" s="2" t="s">
        <v>79</v>
      </c>
    </row>
    <row r="964" spans="2:8" x14ac:dyDescent="0.2">
      <c r="B964" s="1" t="s">
        <v>81</v>
      </c>
      <c r="C964" s="1" t="s">
        <v>24</v>
      </c>
      <c r="D964" s="2" t="s">
        <v>43</v>
      </c>
      <c r="E964" s="2" t="s">
        <v>28</v>
      </c>
      <c r="F964" s="16">
        <v>0</v>
      </c>
      <c r="G964" s="45">
        <v>41913</v>
      </c>
      <c r="H964" s="2" t="s">
        <v>79</v>
      </c>
    </row>
    <row r="965" spans="2:8" x14ac:dyDescent="0.2">
      <c r="B965" s="1" t="s">
        <v>81</v>
      </c>
      <c r="C965" s="1" t="s">
        <v>24</v>
      </c>
      <c r="D965" s="2" t="s">
        <v>43</v>
      </c>
      <c r="E965" s="2" t="s">
        <v>51</v>
      </c>
      <c r="F965" s="16">
        <v>0</v>
      </c>
      <c r="G965" s="45">
        <v>41913</v>
      </c>
      <c r="H965" s="2" t="s">
        <v>79</v>
      </c>
    </row>
    <row r="966" spans="2:8" x14ac:dyDescent="0.2">
      <c r="B966" s="1" t="s">
        <v>81</v>
      </c>
      <c r="C966" s="1" t="s">
        <v>24</v>
      </c>
      <c r="D966" s="2" t="s">
        <v>43</v>
      </c>
      <c r="E966" s="2" t="s">
        <v>27</v>
      </c>
      <c r="F966" s="16">
        <v>0</v>
      </c>
      <c r="G966" s="45">
        <v>41913</v>
      </c>
      <c r="H966" s="2" t="s">
        <v>79</v>
      </c>
    </row>
    <row r="967" spans="2:8" x14ac:dyDescent="0.2">
      <c r="B967" s="1" t="s">
        <v>21</v>
      </c>
      <c r="C967" s="1" t="s">
        <v>21</v>
      </c>
      <c r="D967" s="2" t="s">
        <v>21</v>
      </c>
      <c r="E967" s="2" t="s">
        <v>22</v>
      </c>
      <c r="F967" s="16">
        <v>1327.4449999999999</v>
      </c>
      <c r="G967" s="45">
        <v>41913</v>
      </c>
      <c r="H967" s="2" t="s">
        <v>79</v>
      </c>
    </row>
    <row r="968" spans="2:8" x14ac:dyDescent="0.2">
      <c r="B968" s="1" t="s">
        <v>21</v>
      </c>
      <c r="C968" s="1" t="s">
        <v>21</v>
      </c>
      <c r="D968" s="2" t="s">
        <v>21</v>
      </c>
      <c r="E968" s="46" t="s">
        <v>126</v>
      </c>
      <c r="F968" s="16">
        <v>1659.3062499999999</v>
      </c>
      <c r="G968" s="45">
        <v>41913</v>
      </c>
      <c r="H968" s="2" t="s">
        <v>79</v>
      </c>
    </row>
    <row r="969" spans="2:8" x14ac:dyDescent="0.2">
      <c r="B969" s="1" t="s">
        <v>21</v>
      </c>
      <c r="C969" s="1" t="s">
        <v>21</v>
      </c>
      <c r="D969" s="2" t="s">
        <v>21</v>
      </c>
      <c r="E969" s="2" t="s">
        <v>34</v>
      </c>
      <c r="F969" s="16">
        <v>331.86124999999998</v>
      </c>
      <c r="G969" s="45">
        <v>41913</v>
      </c>
      <c r="H969" s="2" t="s">
        <v>79</v>
      </c>
    </row>
    <row r="970" spans="2:8" x14ac:dyDescent="0.2">
      <c r="B970" s="1" t="s">
        <v>21</v>
      </c>
      <c r="C970" s="1" t="s">
        <v>21</v>
      </c>
      <c r="D970" s="2" t="s">
        <v>21</v>
      </c>
      <c r="E970" s="2" t="s">
        <v>62</v>
      </c>
      <c r="F970" s="16">
        <v>0</v>
      </c>
      <c r="G970" s="45">
        <v>41913</v>
      </c>
      <c r="H970" s="2" t="s">
        <v>79</v>
      </c>
    </row>
    <row r="971" spans="2:8" x14ac:dyDescent="0.2">
      <c r="B971" s="1" t="s">
        <v>21</v>
      </c>
      <c r="C971" s="1" t="s">
        <v>21</v>
      </c>
      <c r="D971" s="2" t="s">
        <v>21</v>
      </c>
      <c r="E971" s="2" t="s">
        <v>23</v>
      </c>
      <c r="F971" s="16">
        <v>0</v>
      </c>
      <c r="G971" s="45">
        <v>41913</v>
      </c>
      <c r="H971" s="2" t="s">
        <v>79</v>
      </c>
    </row>
    <row r="972" spans="2:8" x14ac:dyDescent="0.2">
      <c r="B972" s="1" t="s">
        <v>0</v>
      </c>
      <c r="C972" s="1" t="s">
        <v>0</v>
      </c>
      <c r="D972" s="2" t="s">
        <v>0</v>
      </c>
      <c r="E972" s="2" t="s">
        <v>60</v>
      </c>
      <c r="F972" s="16">
        <v>0</v>
      </c>
      <c r="G972" s="45">
        <v>41913</v>
      </c>
      <c r="H972" s="2" t="s">
        <v>79</v>
      </c>
    </row>
    <row r="973" spans="2:8" x14ac:dyDescent="0.2">
      <c r="B973" s="1" t="s">
        <v>0</v>
      </c>
      <c r="C973" s="1" t="s">
        <v>0</v>
      </c>
      <c r="D973" s="1" t="s">
        <v>0</v>
      </c>
      <c r="E973" s="1" t="s">
        <v>2</v>
      </c>
      <c r="F973" s="16">
        <v>0</v>
      </c>
      <c r="G973" s="45">
        <v>41913</v>
      </c>
      <c r="H973" s="2" t="s">
        <v>79</v>
      </c>
    </row>
    <row r="974" spans="2:8" x14ac:dyDescent="0.2">
      <c r="B974" s="1" t="s">
        <v>0</v>
      </c>
      <c r="C974" s="1" t="s">
        <v>0</v>
      </c>
      <c r="D974" s="1" t="s">
        <v>0</v>
      </c>
      <c r="E974" s="1" t="s">
        <v>61</v>
      </c>
      <c r="F974" s="16">
        <v>0</v>
      </c>
      <c r="G974" s="45">
        <v>41913</v>
      </c>
      <c r="H974" s="2" t="s">
        <v>79</v>
      </c>
    </row>
    <row r="975" spans="2:8" x14ac:dyDescent="0.2">
      <c r="B975" s="1" t="s">
        <v>0</v>
      </c>
      <c r="C975" s="1" t="s">
        <v>0</v>
      </c>
      <c r="D975" s="1" t="s">
        <v>0</v>
      </c>
      <c r="E975" s="1" t="s">
        <v>4</v>
      </c>
      <c r="F975" s="16">
        <v>800</v>
      </c>
      <c r="G975" s="45">
        <v>41913</v>
      </c>
      <c r="H975" s="2" t="s">
        <v>79</v>
      </c>
    </row>
    <row r="976" spans="2:8" x14ac:dyDescent="0.2">
      <c r="B976" s="1" t="s">
        <v>0</v>
      </c>
      <c r="C976" s="1" t="s">
        <v>0</v>
      </c>
      <c r="D976" s="1" t="s">
        <v>0</v>
      </c>
      <c r="E976" s="1" t="s">
        <v>59</v>
      </c>
      <c r="F976" s="16">
        <v>0</v>
      </c>
      <c r="G976" s="45">
        <v>41913</v>
      </c>
      <c r="H976" s="2" t="s">
        <v>79</v>
      </c>
    </row>
    <row r="977" spans="2:8" x14ac:dyDescent="0.2">
      <c r="B977" s="1" t="s">
        <v>0</v>
      </c>
      <c r="C977" s="1" t="s">
        <v>0</v>
      </c>
      <c r="D977" s="1" t="s">
        <v>0</v>
      </c>
      <c r="E977" s="1" t="s">
        <v>3</v>
      </c>
      <c r="F977" s="16">
        <v>0</v>
      </c>
      <c r="G977" s="45">
        <v>41913</v>
      </c>
      <c r="H977" s="2" t="s">
        <v>79</v>
      </c>
    </row>
    <row r="978" spans="2:8" x14ac:dyDescent="0.2">
      <c r="B978" s="1" t="s">
        <v>0</v>
      </c>
      <c r="C978" s="1" t="s">
        <v>0</v>
      </c>
      <c r="D978" s="1" t="s">
        <v>0</v>
      </c>
      <c r="E978" s="1" t="s">
        <v>1</v>
      </c>
      <c r="F978" s="16">
        <v>9000</v>
      </c>
      <c r="G978" s="45">
        <v>41913</v>
      </c>
      <c r="H978" s="2" t="s">
        <v>79</v>
      </c>
    </row>
    <row r="979" spans="2:8" x14ac:dyDescent="0.2">
      <c r="B979" s="1" t="s">
        <v>81</v>
      </c>
      <c r="C979" s="1" t="s">
        <v>72</v>
      </c>
      <c r="D979" s="1" t="s">
        <v>54</v>
      </c>
      <c r="E979" s="1" t="s">
        <v>68</v>
      </c>
      <c r="F979" s="41">
        <v>31</v>
      </c>
      <c r="G979" s="45">
        <v>41944</v>
      </c>
      <c r="H979" s="2" t="s">
        <v>79</v>
      </c>
    </row>
    <row r="980" spans="2:8" x14ac:dyDescent="0.2">
      <c r="B980" s="1" t="s">
        <v>81</v>
      </c>
      <c r="C980" s="1" t="s">
        <v>72</v>
      </c>
      <c r="D980" s="1" t="s">
        <v>54</v>
      </c>
      <c r="E980" s="1" t="s">
        <v>77</v>
      </c>
      <c r="F980" s="16">
        <v>253</v>
      </c>
      <c r="G980" s="45">
        <v>41944</v>
      </c>
      <c r="H980" s="2" t="s">
        <v>79</v>
      </c>
    </row>
    <row r="981" spans="2:8" x14ac:dyDescent="0.2">
      <c r="B981" s="1" t="s">
        <v>81</v>
      </c>
      <c r="C981" s="1" t="s">
        <v>72</v>
      </c>
      <c r="D981" s="1" t="s">
        <v>54</v>
      </c>
      <c r="E981" s="1" t="s">
        <v>124</v>
      </c>
      <c r="F981" s="16">
        <v>0</v>
      </c>
      <c r="G981" s="45">
        <v>41944</v>
      </c>
      <c r="H981" s="2" t="s">
        <v>79</v>
      </c>
    </row>
    <row r="982" spans="2:8" x14ac:dyDescent="0.2">
      <c r="B982" s="1" t="s">
        <v>81</v>
      </c>
      <c r="C982" s="1" t="s">
        <v>72</v>
      </c>
      <c r="D982" s="2" t="s">
        <v>54</v>
      </c>
      <c r="E982" s="2" t="s">
        <v>69</v>
      </c>
      <c r="F982" s="16">
        <v>148</v>
      </c>
      <c r="G982" s="45">
        <v>41944</v>
      </c>
      <c r="H982" s="2" t="s">
        <v>79</v>
      </c>
    </row>
    <row r="983" spans="2:8" x14ac:dyDescent="0.2">
      <c r="B983" s="1" t="s">
        <v>81</v>
      </c>
      <c r="C983" s="1" t="s">
        <v>72</v>
      </c>
      <c r="D983" s="2" t="s">
        <v>54</v>
      </c>
      <c r="E983" s="2" t="s">
        <v>25</v>
      </c>
      <c r="F983" s="16">
        <v>2500</v>
      </c>
      <c r="G983" s="45">
        <v>41944</v>
      </c>
      <c r="H983" s="2" t="s">
        <v>79</v>
      </c>
    </row>
    <row r="984" spans="2:8" x14ac:dyDescent="0.2">
      <c r="B984" s="1" t="s">
        <v>81</v>
      </c>
      <c r="C984" s="1" t="s">
        <v>72</v>
      </c>
      <c r="D984" s="2" t="s">
        <v>59</v>
      </c>
      <c r="E984" s="2" t="s">
        <v>26</v>
      </c>
      <c r="F984" s="16">
        <v>0</v>
      </c>
      <c r="G984" s="45">
        <v>41944</v>
      </c>
      <c r="H984" s="2" t="s">
        <v>79</v>
      </c>
    </row>
    <row r="985" spans="2:8" x14ac:dyDescent="0.2">
      <c r="B985" s="1" t="s">
        <v>81</v>
      </c>
      <c r="C985" s="1" t="s">
        <v>72</v>
      </c>
      <c r="D985" s="2" t="s">
        <v>30</v>
      </c>
      <c r="E985" s="2" t="s">
        <v>57</v>
      </c>
      <c r="F985" s="16">
        <v>104</v>
      </c>
      <c r="G985" s="45">
        <v>41944</v>
      </c>
      <c r="H985" s="2" t="s">
        <v>79</v>
      </c>
    </row>
    <row r="986" spans="2:8" x14ac:dyDescent="0.2">
      <c r="B986" s="1" t="s">
        <v>81</v>
      </c>
      <c r="C986" s="1" t="s">
        <v>72</v>
      </c>
      <c r="D986" s="2" t="s">
        <v>30</v>
      </c>
      <c r="E986" s="2" t="s">
        <v>56</v>
      </c>
      <c r="F986" s="16">
        <v>0</v>
      </c>
      <c r="G986" s="45">
        <v>41944</v>
      </c>
      <c r="H986" s="2" t="s">
        <v>79</v>
      </c>
    </row>
    <row r="987" spans="2:8" x14ac:dyDescent="0.2">
      <c r="B987" s="1" t="s">
        <v>81</v>
      </c>
      <c r="C987" s="1" t="s">
        <v>72</v>
      </c>
      <c r="D987" s="2" t="s">
        <v>30</v>
      </c>
      <c r="E987" s="2" t="s">
        <v>55</v>
      </c>
      <c r="F987" s="16">
        <v>337</v>
      </c>
      <c r="G987" s="45">
        <v>41944</v>
      </c>
      <c r="H987" s="2" t="s">
        <v>79</v>
      </c>
    </row>
    <row r="988" spans="2:8" x14ac:dyDescent="0.2">
      <c r="B988" s="1" t="s">
        <v>81</v>
      </c>
      <c r="C988" s="1" t="s">
        <v>75</v>
      </c>
      <c r="D988" s="2" t="s">
        <v>45</v>
      </c>
      <c r="E988" s="2" t="s">
        <v>15</v>
      </c>
      <c r="F988" s="16">
        <v>0</v>
      </c>
      <c r="G988" s="45">
        <v>41944</v>
      </c>
      <c r="H988" s="2" t="s">
        <v>79</v>
      </c>
    </row>
    <row r="989" spans="2:8" x14ac:dyDescent="0.2">
      <c r="B989" s="1" t="s">
        <v>81</v>
      </c>
      <c r="C989" s="1" t="s">
        <v>75</v>
      </c>
      <c r="D989" s="2" t="s">
        <v>45</v>
      </c>
      <c r="E989" s="2" t="s">
        <v>46</v>
      </c>
      <c r="F989" s="16">
        <v>0</v>
      </c>
      <c r="G989" s="45">
        <v>41944</v>
      </c>
      <c r="H989" s="2" t="s">
        <v>79</v>
      </c>
    </row>
    <row r="990" spans="2:8" x14ac:dyDescent="0.2">
      <c r="B990" s="1" t="s">
        <v>81</v>
      </c>
      <c r="C990" s="1" t="s">
        <v>75</v>
      </c>
      <c r="D990" s="2" t="s">
        <v>45</v>
      </c>
      <c r="E990" s="2" t="s">
        <v>16</v>
      </c>
      <c r="F990" s="16">
        <v>0</v>
      </c>
      <c r="G990" s="45">
        <v>41944</v>
      </c>
      <c r="H990" s="2" t="s">
        <v>79</v>
      </c>
    </row>
    <row r="991" spans="2:8" x14ac:dyDescent="0.2">
      <c r="B991" s="1" t="s">
        <v>81</v>
      </c>
      <c r="C991" s="1" t="s">
        <v>75</v>
      </c>
      <c r="D991" s="2" t="s">
        <v>36</v>
      </c>
      <c r="E991" s="2" t="s">
        <v>2</v>
      </c>
      <c r="F991" s="16">
        <v>1100</v>
      </c>
      <c r="G991" s="45">
        <v>41944</v>
      </c>
      <c r="H991" s="2" t="s">
        <v>79</v>
      </c>
    </row>
    <row r="992" spans="2:8" x14ac:dyDescent="0.2">
      <c r="B992" s="1" t="s">
        <v>81</v>
      </c>
      <c r="C992" s="1" t="s">
        <v>75</v>
      </c>
      <c r="D992" s="2" t="s">
        <v>36</v>
      </c>
      <c r="E992" s="2" t="s">
        <v>10</v>
      </c>
      <c r="F992" s="16">
        <v>250</v>
      </c>
      <c r="G992" s="45">
        <v>41944</v>
      </c>
      <c r="H992" s="2" t="s">
        <v>79</v>
      </c>
    </row>
    <row r="993" spans="2:8" x14ac:dyDescent="0.2">
      <c r="B993" s="1" t="s">
        <v>81</v>
      </c>
      <c r="C993" s="1" t="s">
        <v>75</v>
      </c>
      <c r="D993" s="2" t="s">
        <v>36</v>
      </c>
      <c r="E993" s="2" t="s">
        <v>11</v>
      </c>
      <c r="F993" s="16">
        <v>120</v>
      </c>
      <c r="G993" s="45">
        <v>41944</v>
      </c>
      <c r="H993" s="2" t="s">
        <v>79</v>
      </c>
    </row>
    <row r="994" spans="2:8" x14ac:dyDescent="0.2">
      <c r="B994" s="1" t="s">
        <v>81</v>
      </c>
      <c r="C994" s="1" t="s">
        <v>75</v>
      </c>
      <c r="D994" s="2" t="s">
        <v>44</v>
      </c>
      <c r="E994" s="2" t="s">
        <v>13</v>
      </c>
      <c r="F994" s="16">
        <v>0</v>
      </c>
      <c r="G994" s="45">
        <v>41944</v>
      </c>
      <c r="H994" s="2" t="s">
        <v>79</v>
      </c>
    </row>
    <row r="995" spans="2:8" x14ac:dyDescent="0.2">
      <c r="B995" s="1" t="s">
        <v>81</v>
      </c>
      <c r="C995" s="1" t="s">
        <v>75</v>
      </c>
      <c r="D995" s="2" t="s">
        <v>44</v>
      </c>
      <c r="E995" s="2" t="s">
        <v>14</v>
      </c>
      <c r="F995" s="16">
        <v>0</v>
      </c>
      <c r="G995" s="45">
        <v>41944</v>
      </c>
      <c r="H995" s="2" t="s">
        <v>79</v>
      </c>
    </row>
    <row r="996" spans="2:8" x14ac:dyDescent="0.2">
      <c r="B996" s="1" t="s">
        <v>81</v>
      </c>
      <c r="C996" s="1" t="s">
        <v>75</v>
      </c>
      <c r="D996" s="2" t="s">
        <v>59</v>
      </c>
      <c r="E996" s="2" t="s">
        <v>65</v>
      </c>
      <c r="F996" s="16">
        <v>0</v>
      </c>
      <c r="G996" s="45">
        <v>41944</v>
      </c>
      <c r="H996" s="2" t="s">
        <v>79</v>
      </c>
    </row>
    <row r="997" spans="2:8" x14ac:dyDescent="0.2">
      <c r="B997" s="1" t="s">
        <v>81</v>
      </c>
      <c r="C997" s="1" t="s">
        <v>75</v>
      </c>
      <c r="D997" s="2" t="s">
        <v>43</v>
      </c>
      <c r="E997" s="2" t="s">
        <v>64</v>
      </c>
      <c r="F997" s="16">
        <v>69</v>
      </c>
      <c r="G997" s="45">
        <v>41944</v>
      </c>
      <c r="H997" s="2" t="s">
        <v>79</v>
      </c>
    </row>
    <row r="998" spans="2:8" x14ac:dyDescent="0.2">
      <c r="B998" s="1" t="s">
        <v>81</v>
      </c>
      <c r="C998" s="1" t="s">
        <v>75</v>
      </c>
      <c r="D998" s="2" t="s">
        <v>43</v>
      </c>
      <c r="E998" s="2" t="s">
        <v>63</v>
      </c>
      <c r="F998" s="16">
        <v>0</v>
      </c>
      <c r="G998" s="45">
        <v>41944</v>
      </c>
      <c r="H998" s="2" t="s">
        <v>79</v>
      </c>
    </row>
    <row r="999" spans="2:8" x14ac:dyDescent="0.2">
      <c r="B999" s="1" t="s">
        <v>81</v>
      </c>
      <c r="C999" s="1" t="s">
        <v>75</v>
      </c>
      <c r="D999" s="2" t="s">
        <v>20</v>
      </c>
      <c r="E999" s="2" t="s">
        <v>31</v>
      </c>
      <c r="F999" s="16">
        <v>0</v>
      </c>
      <c r="G999" s="45">
        <v>41944</v>
      </c>
      <c r="H999" s="2" t="s">
        <v>79</v>
      </c>
    </row>
    <row r="1000" spans="2:8" x14ac:dyDescent="0.2">
      <c r="B1000" s="1" t="s">
        <v>81</v>
      </c>
      <c r="C1000" s="1" t="s">
        <v>75</v>
      </c>
      <c r="D1000" s="2" t="s">
        <v>20</v>
      </c>
      <c r="E1000" s="2" t="s">
        <v>12</v>
      </c>
      <c r="F1000" s="16">
        <v>0</v>
      </c>
      <c r="G1000" s="45">
        <v>41944</v>
      </c>
      <c r="H1000" s="2" t="s">
        <v>79</v>
      </c>
    </row>
    <row r="1001" spans="2:8" x14ac:dyDescent="0.2">
      <c r="B1001" s="1" t="s">
        <v>81</v>
      </c>
      <c r="C1001" s="1" t="s">
        <v>75</v>
      </c>
      <c r="D1001" s="2" t="s">
        <v>20</v>
      </c>
      <c r="E1001" s="2" t="s">
        <v>48</v>
      </c>
      <c r="F1001" s="16">
        <v>130</v>
      </c>
      <c r="G1001" s="45">
        <v>41944</v>
      </c>
      <c r="H1001" s="2" t="s">
        <v>79</v>
      </c>
    </row>
    <row r="1002" spans="2:8" x14ac:dyDescent="0.2">
      <c r="B1002" s="1" t="s">
        <v>81</v>
      </c>
      <c r="C1002" s="1" t="s">
        <v>76</v>
      </c>
      <c r="D1002" s="2" t="s">
        <v>40</v>
      </c>
      <c r="E1002" s="2" t="s">
        <v>41</v>
      </c>
      <c r="F1002" s="16">
        <v>59</v>
      </c>
      <c r="G1002" s="45">
        <v>41944</v>
      </c>
      <c r="H1002" s="2" t="s">
        <v>79</v>
      </c>
    </row>
    <row r="1003" spans="2:8" x14ac:dyDescent="0.2">
      <c r="B1003" s="1" t="s">
        <v>81</v>
      </c>
      <c r="C1003" s="1" t="s">
        <v>76</v>
      </c>
      <c r="D1003" s="2" t="s">
        <v>40</v>
      </c>
      <c r="E1003" s="2" t="s">
        <v>42</v>
      </c>
      <c r="F1003" s="16">
        <v>95</v>
      </c>
      <c r="G1003" s="45">
        <v>41944</v>
      </c>
      <c r="H1003" s="2" t="s">
        <v>79</v>
      </c>
    </row>
    <row r="1004" spans="2:8" x14ac:dyDescent="0.2">
      <c r="B1004" s="1" t="s">
        <v>81</v>
      </c>
      <c r="C1004" s="1" t="s">
        <v>76</v>
      </c>
      <c r="D1004" s="2" t="s">
        <v>40</v>
      </c>
      <c r="E1004" s="2" t="s">
        <v>29</v>
      </c>
      <c r="F1004" s="16">
        <v>463</v>
      </c>
      <c r="G1004" s="45">
        <v>41944</v>
      </c>
      <c r="H1004" s="2" t="s">
        <v>79</v>
      </c>
    </row>
    <row r="1005" spans="2:8" x14ac:dyDescent="0.2">
      <c r="B1005" s="1" t="s">
        <v>81</v>
      </c>
      <c r="C1005" s="1" t="s">
        <v>76</v>
      </c>
      <c r="D1005" s="2" t="s">
        <v>66</v>
      </c>
      <c r="E1005" s="2" t="s">
        <v>18</v>
      </c>
      <c r="F1005" s="16">
        <v>95</v>
      </c>
      <c r="G1005" s="45">
        <v>41944</v>
      </c>
      <c r="H1005" s="2" t="s">
        <v>79</v>
      </c>
    </row>
    <row r="1006" spans="2:8" x14ac:dyDescent="0.2">
      <c r="B1006" s="1" t="s">
        <v>81</v>
      </c>
      <c r="C1006" s="1" t="s">
        <v>76</v>
      </c>
      <c r="D1006" s="2" t="s">
        <v>66</v>
      </c>
      <c r="E1006" s="2" t="s">
        <v>67</v>
      </c>
      <c r="F1006" s="16">
        <v>0</v>
      </c>
      <c r="G1006" s="45">
        <v>41944</v>
      </c>
      <c r="H1006" s="2" t="s">
        <v>79</v>
      </c>
    </row>
    <row r="1007" spans="2:8" x14ac:dyDescent="0.2">
      <c r="B1007" s="1" t="s">
        <v>81</v>
      </c>
      <c r="C1007" s="1" t="s">
        <v>76</v>
      </c>
      <c r="D1007" s="2" t="s">
        <v>66</v>
      </c>
      <c r="E1007" s="2" t="s">
        <v>17</v>
      </c>
      <c r="F1007" s="16">
        <v>25</v>
      </c>
      <c r="G1007" s="45">
        <v>41944</v>
      </c>
      <c r="H1007" s="2" t="s">
        <v>79</v>
      </c>
    </row>
    <row r="1008" spans="2:8" x14ac:dyDescent="0.2">
      <c r="B1008" s="1" t="s">
        <v>81</v>
      </c>
      <c r="C1008" s="1" t="s">
        <v>76</v>
      </c>
      <c r="D1008" s="2" t="s">
        <v>66</v>
      </c>
      <c r="E1008" s="2" t="s">
        <v>50</v>
      </c>
      <c r="F1008" s="16">
        <v>0</v>
      </c>
      <c r="G1008" s="45">
        <v>41944</v>
      </c>
      <c r="H1008" s="2" t="s">
        <v>79</v>
      </c>
    </row>
    <row r="1009" spans="2:8" x14ac:dyDescent="0.2">
      <c r="B1009" s="1" t="s">
        <v>81</v>
      </c>
      <c r="C1009" s="1" t="s">
        <v>76</v>
      </c>
      <c r="D1009" s="2" t="s">
        <v>66</v>
      </c>
      <c r="E1009" s="2" t="s">
        <v>49</v>
      </c>
      <c r="F1009" s="16">
        <v>0</v>
      </c>
      <c r="G1009" s="45">
        <v>41944</v>
      </c>
      <c r="H1009" s="2" t="s">
        <v>79</v>
      </c>
    </row>
    <row r="1010" spans="2:8" x14ac:dyDescent="0.2">
      <c r="B1010" s="1" t="s">
        <v>81</v>
      </c>
      <c r="C1010" s="1" t="s">
        <v>76</v>
      </c>
      <c r="D1010" s="2" t="s">
        <v>36</v>
      </c>
      <c r="E1010" s="2" t="s">
        <v>7</v>
      </c>
      <c r="F1010" s="16">
        <v>70</v>
      </c>
      <c r="G1010" s="45">
        <v>41944</v>
      </c>
      <c r="H1010" s="2" t="s">
        <v>79</v>
      </c>
    </row>
    <row r="1011" spans="2:8" x14ac:dyDescent="0.2">
      <c r="B1011" s="1" t="s">
        <v>81</v>
      </c>
      <c r="C1011" s="1" t="s">
        <v>76</v>
      </c>
      <c r="D1011" s="2" t="s">
        <v>36</v>
      </c>
      <c r="E1011" s="2" t="s">
        <v>9</v>
      </c>
      <c r="F1011" s="16">
        <v>0</v>
      </c>
      <c r="G1011" s="45">
        <v>41944</v>
      </c>
      <c r="H1011" s="2" t="s">
        <v>79</v>
      </c>
    </row>
    <row r="1012" spans="2:8" x14ac:dyDescent="0.2">
      <c r="B1012" s="1" t="s">
        <v>81</v>
      </c>
      <c r="C1012" s="1" t="s">
        <v>76</v>
      </c>
      <c r="D1012" s="2" t="s">
        <v>36</v>
      </c>
      <c r="E1012" s="2" t="s">
        <v>47</v>
      </c>
      <c r="F1012" s="16">
        <v>134</v>
      </c>
      <c r="G1012" s="45">
        <v>41944</v>
      </c>
      <c r="H1012" s="2" t="s">
        <v>79</v>
      </c>
    </row>
    <row r="1013" spans="2:8" x14ac:dyDescent="0.2">
      <c r="B1013" s="1" t="s">
        <v>81</v>
      </c>
      <c r="C1013" s="1" t="s">
        <v>76</v>
      </c>
      <c r="D1013" s="2" t="s">
        <v>36</v>
      </c>
      <c r="E1013" s="2" t="s">
        <v>6</v>
      </c>
      <c r="F1013" s="16">
        <v>92</v>
      </c>
      <c r="G1013" s="45">
        <v>41944</v>
      </c>
      <c r="H1013" s="2" t="s">
        <v>79</v>
      </c>
    </row>
    <row r="1014" spans="2:8" x14ac:dyDescent="0.2">
      <c r="B1014" s="1" t="s">
        <v>81</v>
      </c>
      <c r="C1014" s="1" t="s">
        <v>76</v>
      </c>
      <c r="D1014" s="2" t="s">
        <v>36</v>
      </c>
      <c r="E1014" s="2" t="s">
        <v>8</v>
      </c>
      <c r="F1014" s="16">
        <v>43</v>
      </c>
      <c r="G1014" s="45">
        <v>41944</v>
      </c>
      <c r="H1014" s="2" t="s">
        <v>79</v>
      </c>
    </row>
    <row r="1015" spans="2:8" x14ac:dyDescent="0.2">
      <c r="B1015" s="1" t="s">
        <v>81</v>
      </c>
      <c r="C1015" s="1" t="s">
        <v>76</v>
      </c>
      <c r="D1015" s="2" t="s">
        <v>36</v>
      </c>
      <c r="E1015" s="2" t="s">
        <v>19</v>
      </c>
      <c r="F1015" s="16">
        <v>244</v>
      </c>
      <c r="G1015" s="45">
        <v>41944</v>
      </c>
      <c r="H1015" s="2" t="s">
        <v>79</v>
      </c>
    </row>
    <row r="1016" spans="2:8" x14ac:dyDescent="0.2">
      <c r="B1016" s="1" t="s">
        <v>81</v>
      </c>
      <c r="C1016" s="1" t="s">
        <v>76</v>
      </c>
      <c r="D1016" s="2" t="s">
        <v>43</v>
      </c>
      <c r="E1016" s="2" t="s">
        <v>32</v>
      </c>
      <c r="F1016" s="16">
        <v>0</v>
      </c>
      <c r="G1016" s="45">
        <v>41944</v>
      </c>
      <c r="H1016" s="2" t="s">
        <v>79</v>
      </c>
    </row>
    <row r="1017" spans="2:8" x14ac:dyDescent="0.2">
      <c r="B1017" s="1" t="s">
        <v>81</v>
      </c>
      <c r="C1017" s="1" t="s">
        <v>76</v>
      </c>
      <c r="D1017" s="2" t="s">
        <v>20</v>
      </c>
      <c r="E1017" s="2" t="s">
        <v>39</v>
      </c>
      <c r="F1017" s="16">
        <v>275</v>
      </c>
      <c r="G1017" s="45">
        <v>41944</v>
      </c>
      <c r="H1017" s="2" t="s">
        <v>79</v>
      </c>
    </row>
    <row r="1018" spans="2:8" x14ac:dyDescent="0.2">
      <c r="B1018" s="1" t="s">
        <v>81</v>
      </c>
      <c r="C1018" s="1" t="s">
        <v>76</v>
      </c>
      <c r="D1018" s="2" t="s">
        <v>20</v>
      </c>
      <c r="E1018" s="2" t="s">
        <v>31</v>
      </c>
      <c r="F1018" s="16">
        <v>28</v>
      </c>
      <c r="G1018" s="45">
        <v>41944</v>
      </c>
      <c r="H1018" s="2" t="s">
        <v>79</v>
      </c>
    </row>
    <row r="1019" spans="2:8" x14ac:dyDescent="0.2">
      <c r="B1019" s="1" t="s">
        <v>81</v>
      </c>
      <c r="C1019" s="1" t="s">
        <v>76</v>
      </c>
      <c r="D1019" s="2" t="s">
        <v>20</v>
      </c>
      <c r="E1019" s="2" t="s">
        <v>37</v>
      </c>
      <c r="F1019" s="16">
        <v>69.75</v>
      </c>
      <c r="G1019" s="45">
        <v>41944</v>
      </c>
      <c r="H1019" s="2" t="s">
        <v>79</v>
      </c>
    </row>
    <row r="1020" spans="2:8" x14ac:dyDescent="0.2">
      <c r="B1020" s="1" t="s">
        <v>81</v>
      </c>
      <c r="C1020" s="1" t="s">
        <v>76</v>
      </c>
      <c r="D1020" s="2" t="s">
        <v>20</v>
      </c>
      <c r="E1020" s="2" t="s">
        <v>38</v>
      </c>
      <c r="F1020" s="16">
        <v>0</v>
      </c>
      <c r="G1020" s="45">
        <v>41944</v>
      </c>
      <c r="H1020" s="2" t="s">
        <v>79</v>
      </c>
    </row>
    <row r="1021" spans="2:8" x14ac:dyDescent="0.2">
      <c r="B1021" s="1" t="s">
        <v>81</v>
      </c>
      <c r="C1021" s="1" t="s">
        <v>24</v>
      </c>
      <c r="D1021" s="2" t="s">
        <v>45</v>
      </c>
      <c r="E1021" s="2" t="s">
        <v>70</v>
      </c>
      <c r="F1021" s="16">
        <v>0</v>
      </c>
      <c r="G1021" s="45">
        <v>41944</v>
      </c>
      <c r="H1021" s="2" t="s">
        <v>79</v>
      </c>
    </row>
    <row r="1022" spans="2:8" x14ac:dyDescent="0.2">
      <c r="B1022" s="1" t="s">
        <v>81</v>
      </c>
      <c r="C1022" s="1" t="s">
        <v>24</v>
      </c>
      <c r="D1022" s="2" t="s">
        <v>45</v>
      </c>
      <c r="E1022" s="2" t="s">
        <v>35</v>
      </c>
      <c r="F1022" s="16">
        <v>0</v>
      </c>
      <c r="G1022" s="45">
        <v>41944</v>
      </c>
      <c r="H1022" s="2" t="s">
        <v>79</v>
      </c>
    </row>
    <row r="1023" spans="2:8" x14ac:dyDescent="0.2">
      <c r="B1023" s="1" t="s">
        <v>81</v>
      </c>
      <c r="C1023" s="1" t="s">
        <v>24</v>
      </c>
      <c r="D1023" s="46" t="s">
        <v>104</v>
      </c>
      <c r="E1023" s="2" t="s">
        <v>52</v>
      </c>
      <c r="F1023" s="16">
        <v>70</v>
      </c>
      <c r="G1023" s="45">
        <v>41944</v>
      </c>
      <c r="H1023" s="2" t="s">
        <v>79</v>
      </c>
    </row>
    <row r="1024" spans="2:8" x14ac:dyDescent="0.2">
      <c r="B1024" s="1" t="s">
        <v>81</v>
      </c>
      <c r="C1024" s="1" t="s">
        <v>24</v>
      </c>
      <c r="D1024" s="46" t="s">
        <v>104</v>
      </c>
      <c r="E1024" s="2" t="s">
        <v>53</v>
      </c>
      <c r="F1024" s="16">
        <v>0</v>
      </c>
      <c r="G1024" s="45">
        <v>41944</v>
      </c>
      <c r="H1024" s="2" t="s">
        <v>79</v>
      </c>
    </row>
    <row r="1025" spans="2:8" x14ac:dyDescent="0.2">
      <c r="B1025" s="1" t="s">
        <v>81</v>
      </c>
      <c r="C1025" s="1" t="s">
        <v>24</v>
      </c>
      <c r="D1025" s="2" t="s">
        <v>43</v>
      </c>
      <c r="E1025" s="2" t="s">
        <v>28</v>
      </c>
      <c r="F1025" s="16">
        <v>80</v>
      </c>
      <c r="G1025" s="45">
        <v>41944</v>
      </c>
      <c r="H1025" s="2" t="s">
        <v>79</v>
      </c>
    </row>
    <row r="1026" spans="2:8" x14ac:dyDescent="0.2">
      <c r="B1026" s="1" t="s">
        <v>81</v>
      </c>
      <c r="C1026" s="1" t="s">
        <v>24</v>
      </c>
      <c r="D1026" s="2" t="s">
        <v>43</v>
      </c>
      <c r="E1026" s="2" t="s">
        <v>51</v>
      </c>
      <c r="F1026" s="16">
        <v>0</v>
      </c>
      <c r="G1026" s="45">
        <v>41944</v>
      </c>
      <c r="H1026" s="2" t="s">
        <v>79</v>
      </c>
    </row>
    <row r="1027" spans="2:8" x14ac:dyDescent="0.2">
      <c r="B1027" s="1" t="s">
        <v>81</v>
      </c>
      <c r="C1027" s="1" t="s">
        <v>24</v>
      </c>
      <c r="D1027" s="2" t="s">
        <v>43</v>
      </c>
      <c r="E1027" s="2" t="s">
        <v>27</v>
      </c>
      <c r="F1027" s="16">
        <v>0</v>
      </c>
      <c r="G1027" s="45">
        <v>41944</v>
      </c>
      <c r="H1027" s="2" t="s">
        <v>79</v>
      </c>
    </row>
    <row r="1028" spans="2:8" x14ac:dyDescent="0.2">
      <c r="B1028" s="1" t="s">
        <v>21</v>
      </c>
      <c r="C1028" s="1" t="s">
        <v>21</v>
      </c>
      <c r="D1028" s="2" t="s">
        <v>21</v>
      </c>
      <c r="E1028" s="2" t="s">
        <v>22</v>
      </c>
      <c r="F1028" s="16">
        <v>1861.9510000000002</v>
      </c>
      <c r="G1028" s="45">
        <v>41944</v>
      </c>
      <c r="H1028" s="2" t="s">
        <v>79</v>
      </c>
    </row>
    <row r="1029" spans="2:8" x14ac:dyDescent="0.2">
      <c r="B1029" s="1" t="s">
        <v>21</v>
      </c>
      <c r="C1029" s="1" t="s">
        <v>21</v>
      </c>
      <c r="D1029" s="2" t="s">
        <v>21</v>
      </c>
      <c r="E1029" s="46" t="s">
        <v>126</v>
      </c>
      <c r="F1029" s="16">
        <v>2327.4387500000003</v>
      </c>
      <c r="G1029" s="45">
        <v>41944</v>
      </c>
      <c r="H1029" s="2" t="s">
        <v>79</v>
      </c>
    </row>
    <row r="1030" spans="2:8" x14ac:dyDescent="0.2">
      <c r="B1030" s="1" t="s">
        <v>21</v>
      </c>
      <c r="C1030" s="1" t="s">
        <v>21</v>
      </c>
      <c r="D1030" s="2" t="s">
        <v>21</v>
      </c>
      <c r="E1030" s="2" t="s">
        <v>34</v>
      </c>
      <c r="F1030" s="16">
        <v>465.48775000000006</v>
      </c>
      <c r="G1030" s="45">
        <v>41944</v>
      </c>
      <c r="H1030" s="2" t="s">
        <v>79</v>
      </c>
    </row>
    <row r="1031" spans="2:8" x14ac:dyDescent="0.2">
      <c r="B1031" s="1" t="s">
        <v>21</v>
      </c>
      <c r="C1031" s="1" t="s">
        <v>21</v>
      </c>
      <c r="D1031" s="2" t="s">
        <v>21</v>
      </c>
      <c r="E1031" s="2" t="s">
        <v>62</v>
      </c>
      <c r="F1031" s="16">
        <v>0</v>
      </c>
      <c r="G1031" s="45">
        <v>41944</v>
      </c>
      <c r="H1031" s="2" t="s">
        <v>79</v>
      </c>
    </row>
    <row r="1032" spans="2:8" x14ac:dyDescent="0.2">
      <c r="B1032" s="1" t="s">
        <v>21</v>
      </c>
      <c r="C1032" s="1" t="s">
        <v>21</v>
      </c>
      <c r="D1032" s="2" t="s">
        <v>21</v>
      </c>
      <c r="E1032" s="2" t="s">
        <v>23</v>
      </c>
      <c r="F1032" s="16">
        <v>0</v>
      </c>
      <c r="G1032" s="45">
        <v>41944</v>
      </c>
      <c r="H1032" s="2" t="s">
        <v>79</v>
      </c>
    </row>
    <row r="1033" spans="2:8" x14ac:dyDescent="0.2">
      <c r="B1033" s="1" t="s">
        <v>0</v>
      </c>
      <c r="C1033" s="1" t="s">
        <v>0</v>
      </c>
      <c r="D1033" s="2" t="s">
        <v>0</v>
      </c>
      <c r="E1033" s="2" t="s">
        <v>60</v>
      </c>
      <c r="F1033" s="16">
        <v>0</v>
      </c>
      <c r="G1033" s="45">
        <v>41944</v>
      </c>
      <c r="H1033" s="2" t="s">
        <v>79</v>
      </c>
    </row>
    <row r="1034" spans="2:8" x14ac:dyDescent="0.2">
      <c r="B1034" s="1" t="s">
        <v>0</v>
      </c>
      <c r="C1034" s="1" t="s">
        <v>0</v>
      </c>
      <c r="D1034" s="1" t="s">
        <v>0</v>
      </c>
      <c r="E1034" s="1" t="s">
        <v>2</v>
      </c>
      <c r="F1034" s="16">
        <v>0</v>
      </c>
      <c r="G1034" s="45">
        <v>41944</v>
      </c>
      <c r="H1034" s="2" t="s">
        <v>79</v>
      </c>
    </row>
    <row r="1035" spans="2:8" x14ac:dyDescent="0.2">
      <c r="B1035" s="1" t="s">
        <v>0</v>
      </c>
      <c r="C1035" s="1" t="s">
        <v>0</v>
      </c>
      <c r="D1035" s="1" t="s">
        <v>0</v>
      </c>
      <c r="E1035" s="1" t="s">
        <v>61</v>
      </c>
      <c r="F1035" s="16">
        <v>3000</v>
      </c>
      <c r="G1035" s="45">
        <v>41944</v>
      </c>
      <c r="H1035" s="2" t="s">
        <v>79</v>
      </c>
    </row>
    <row r="1036" spans="2:8" x14ac:dyDescent="0.2">
      <c r="B1036" s="1" t="s">
        <v>0</v>
      </c>
      <c r="C1036" s="1" t="s">
        <v>0</v>
      </c>
      <c r="D1036" s="1" t="s">
        <v>0</v>
      </c>
      <c r="E1036" s="1" t="s">
        <v>4</v>
      </c>
      <c r="F1036" s="16">
        <v>0</v>
      </c>
      <c r="G1036" s="45">
        <v>41944</v>
      </c>
      <c r="H1036" s="2" t="s">
        <v>79</v>
      </c>
    </row>
    <row r="1037" spans="2:8" x14ac:dyDescent="0.2">
      <c r="B1037" s="1" t="s">
        <v>0</v>
      </c>
      <c r="C1037" s="1" t="s">
        <v>0</v>
      </c>
      <c r="D1037" s="1" t="s">
        <v>0</v>
      </c>
      <c r="E1037" s="1" t="s">
        <v>59</v>
      </c>
      <c r="F1037" s="16">
        <v>0</v>
      </c>
      <c r="G1037" s="45">
        <v>41944</v>
      </c>
      <c r="H1037" s="2" t="s">
        <v>79</v>
      </c>
    </row>
    <row r="1038" spans="2:8" x14ac:dyDescent="0.2">
      <c r="B1038" s="1" t="s">
        <v>0</v>
      </c>
      <c r="C1038" s="1" t="s">
        <v>0</v>
      </c>
      <c r="D1038" s="1" t="s">
        <v>0</v>
      </c>
      <c r="E1038" s="1" t="s">
        <v>3</v>
      </c>
      <c r="F1038" s="16">
        <v>0</v>
      </c>
      <c r="G1038" s="45">
        <v>41944</v>
      </c>
      <c r="H1038" s="2" t="s">
        <v>79</v>
      </c>
    </row>
    <row r="1039" spans="2:8" x14ac:dyDescent="0.2">
      <c r="B1039" s="1" t="s">
        <v>0</v>
      </c>
      <c r="C1039" s="1" t="s">
        <v>0</v>
      </c>
      <c r="D1039" s="1" t="s">
        <v>0</v>
      </c>
      <c r="E1039" s="1" t="s">
        <v>1</v>
      </c>
      <c r="F1039" s="16">
        <v>9000</v>
      </c>
      <c r="G1039" s="45">
        <v>41944</v>
      </c>
      <c r="H1039" s="2" t="s">
        <v>79</v>
      </c>
    </row>
    <row r="1040" spans="2:8" x14ac:dyDescent="0.2">
      <c r="B1040" s="1" t="s">
        <v>81</v>
      </c>
      <c r="C1040" s="1" t="s">
        <v>72</v>
      </c>
      <c r="D1040" s="1" t="s">
        <v>54</v>
      </c>
      <c r="E1040" s="1" t="s">
        <v>68</v>
      </c>
      <c r="F1040" s="41">
        <v>0</v>
      </c>
      <c r="G1040" s="45">
        <v>41974</v>
      </c>
      <c r="H1040" s="2" t="s">
        <v>79</v>
      </c>
    </row>
    <row r="1041" spans="2:8" x14ac:dyDescent="0.2">
      <c r="B1041" s="1" t="s">
        <v>81</v>
      </c>
      <c r="C1041" s="1" t="s">
        <v>72</v>
      </c>
      <c r="D1041" s="1" t="s">
        <v>54</v>
      </c>
      <c r="E1041" s="1" t="s">
        <v>77</v>
      </c>
      <c r="F1041" s="16">
        <v>224</v>
      </c>
      <c r="G1041" s="45">
        <v>41974</v>
      </c>
      <c r="H1041" s="2" t="s">
        <v>79</v>
      </c>
    </row>
    <row r="1042" spans="2:8" x14ac:dyDescent="0.2">
      <c r="B1042" s="1" t="s">
        <v>81</v>
      </c>
      <c r="C1042" s="1" t="s">
        <v>72</v>
      </c>
      <c r="D1042" s="1" t="s">
        <v>54</v>
      </c>
      <c r="E1042" s="1" t="s">
        <v>124</v>
      </c>
      <c r="F1042" s="16">
        <v>0</v>
      </c>
      <c r="G1042" s="45">
        <v>41974</v>
      </c>
      <c r="H1042" s="2" t="s">
        <v>79</v>
      </c>
    </row>
    <row r="1043" spans="2:8" x14ac:dyDescent="0.2">
      <c r="B1043" s="1" t="s">
        <v>81</v>
      </c>
      <c r="C1043" s="1" t="s">
        <v>72</v>
      </c>
      <c r="D1043" s="2" t="s">
        <v>54</v>
      </c>
      <c r="E1043" s="2" t="s">
        <v>69</v>
      </c>
      <c r="F1043" s="16">
        <v>165</v>
      </c>
      <c r="G1043" s="45">
        <v>41974</v>
      </c>
      <c r="H1043" s="2" t="s">
        <v>79</v>
      </c>
    </row>
    <row r="1044" spans="2:8" x14ac:dyDescent="0.2">
      <c r="B1044" s="1" t="s">
        <v>81</v>
      </c>
      <c r="C1044" s="1" t="s">
        <v>72</v>
      </c>
      <c r="D1044" s="2" t="s">
        <v>54</v>
      </c>
      <c r="E1044" s="2" t="s">
        <v>25</v>
      </c>
      <c r="F1044" s="16">
        <v>0</v>
      </c>
      <c r="G1044" s="45">
        <v>41974</v>
      </c>
      <c r="H1044" s="2" t="s">
        <v>79</v>
      </c>
    </row>
    <row r="1045" spans="2:8" x14ac:dyDescent="0.2">
      <c r="B1045" s="1" t="s">
        <v>81</v>
      </c>
      <c r="C1045" s="1" t="s">
        <v>72</v>
      </c>
      <c r="D1045" s="2" t="s">
        <v>59</v>
      </c>
      <c r="E1045" s="2" t="s">
        <v>26</v>
      </c>
      <c r="F1045" s="16">
        <v>300</v>
      </c>
      <c r="G1045" s="45">
        <v>41974</v>
      </c>
      <c r="H1045" s="2" t="s">
        <v>79</v>
      </c>
    </row>
    <row r="1046" spans="2:8" x14ac:dyDescent="0.2">
      <c r="B1046" s="1" t="s">
        <v>81</v>
      </c>
      <c r="C1046" s="1" t="s">
        <v>72</v>
      </c>
      <c r="D1046" s="2" t="s">
        <v>30</v>
      </c>
      <c r="E1046" s="2" t="s">
        <v>57</v>
      </c>
      <c r="F1046" s="16">
        <v>292</v>
      </c>
      <c r="G1046" s="45">
        <v>41974</v>
      </c>
      <c r="H1046" s="2" t="s">
        <v>79</v>
      </c>
    </row>
    <row r="1047" spans="2:8" x14ac:dyDescent="0.2">
      <c r="B1047" s="1" t="s">
        <v>81</v>
      </c>
      <c r="C1047" s="1" t="s">
        <v>72</v>
      </c>
      <c r="D1047" s="2" t="s">
        <v>30</v>
      </c>
      <c r="E1047" s="2" t="s">
        <v>56</v>
      </c>
      <c r="F1047" s="16">
        <v>0</v>
      </c>
      <c r="G1047" s="45">
        <v>41974</v>
      </c>
      <c r="H1047" s="2" t="s">
        <v>79</v>
      </c>
    </row>
    <row r="1048" spans="2:8" x14ac:dyDescent="0.2">
      <c r="B1048" s="1" t="s">
        <v>81</v>
      </c>
      <c r="C1048" s="1" t="s">
        <v>72</v>
      </c>
      <c r="D1048" s="2" t="s">
        <v>30</v>
      </c>
      <c r="E1048" s="2" t="s">
        <v>55</v>
      </c>
      <c r="F1048" s="16">
        <v>571</v>
      </c>
      <c r="G1048" s="45">
        <v>41974</v>
      </c>
      <c r="H1048" s="2" t="s">
        <v>79</v>
      </c>
    </row>
    <row r="1049" spans="2:8" x14ac:dyDescent="0.2">
      <c r="B1049" s="1" t="s">
        <v>81</v>
      </c>
      <c r="C1049" s="1" t="s">
        <v>75</v>
      </c>
      <c r="D1049" s="2" t="s">
        <v>45</v>
      </c>
      <c r="E1049" s="2" t="s">
        <v>15</v>
      </c>
      <c r="F1049" s="16">
        <v>0</v>
      </c>
      <c r="G1049" s="45">
        <v>41974</v>
      </c>
      <c r="H1049" s="2" t="s">
        <v>79</v>
      </c>
    </row>
    <row r="1050" spans="2:8" x14ac:dyDescent="0.2">
      <c r="B1050" s="1" t="s">
        <v>81</v>
      </c>
      <c r="C1050" s="1" t="s">
        <v>75</v>
      </c>
      <c r="D1050" s="2" t="s">
        <v>45</v>
      </c>
      <c r="E1050" s="2" t="s">
        <v>46</v>
      </c>
      <c r="F1050" s="16">
        <v>0</v>
      </c>
      <c r="G1050" s="45">
        <v>41974</v>
      </c>
      <c r="H1050" s="2" t="s">
        <v>79</v>
      </c>
    </row>
    <row r="1051" spans="2:8" x14ac:dyDescent="0.2">
      <c r="B1051" s="1" t="s">
        <v>81</v>
      </c>
      <c r="C1051" s="1" t="s">
        <v>75</v>
      </c>
      <c r="D1051" s="2" t="s">
        <v>45</v>
      </c>
      <c r="E1051" s="2" t="s">
        <v>16</v>
      </c>
      <c r="F1051" s="16">
        <v>0</v>
      </c>
      <c r="G1051" s="45">
        <v>41974</v>
      </c>
      <c r="H1051" s="2" t="s">
        <v>79</v>
      </c>
    </row>
    <row r="1052" spans="2:8" x14ac:dyDescent="0.2">
      <c r="B1052" s="1" t="s">
        <v>81</v>
      </c>
      <c r="C1052" s="1" t="s">
        <v>75</v>
      </c>
      <c r="D1052" s="2" t="s">
        <v>36</v>
      </c>
      <c r="E1052" s="2" t="s">
        <v>2</v>
      </c>
      <c r="F1052" s="16">
        <v>1100</v>
      </c>
      <c r="G1052" s="45">
        <v>41974</v>
      </c>
      <c r="H1052" s="2" t="s">
        <v>79</v>
      </c>
    </row>
    <row r="1053" spans="2:8" x14ac:dyDescent="0.2">
      <c r="B1053" s="1" t="s">
        <v>81</v>
      </c>
      <c r="C1053" s="1" t="s">
        <v>75</v>
      </c>
      <c r="D1053" s="2" t="s">
        <v>36</v>
      </c>
      <c r="E1053" s="2" t="s">
        <v>10</v>
      </c>
      <c r="F1053" s="16">
        <v>250</v>
      </c>
      <c r="G1053" s="45">
        <v>41974</v>
      </c>
      <c r="H1053" s="2" t="s">
        <v>79</v>
      </c>
    </row>
    <row r="1054" spans="2:8" x14ac:dyDescent="0.2">
      <c r="B1054" s="1" t="s">
        <v>81</v>
      </c>
      <c r="C1054" s="1" t="s">
        <v>75</v>
      </c>
      <c r="D1054" s="2" t="s">
        <v>36</v>
      </c>
      <c r="E1054" s="2" t="s">
        <v>11</v>
      </c>
      <c r="F1054" s="16">
        <v>120</v>
      </c>
      <c r="G1054" s="45">
        <v>41974</v>
      </c>
      <c r="H1054" s="2" t="s">
        <v>79</v>
      </c>
    </row>
    <row r="1055" spans="2:8" x14ac:dyDescent="0.2">
      <c r="B1055" s="1" t="s">
        <v>81</v>
      </c>
      <c r="C1055" s="1" t="s">
        <v>75</v>
      </c>
      <c r="D1055" s="2" t="s">
        <v>44</v>
      </c>
      <c r="E1055" s="2" t="s">
        <v>13</v>
      </c>
      <c r="F1055" s="16">
        <v>0</v>
      </c>
      <c r="G1055" s="45">
        <v>41974</v>
      </c>
      <c r="H1055" s="2" t="s">
        <v>79</v>
      </c>
    </row>
    <row r="1056" spans="2:8" x14ac:dyDescent="0.2">
      <c r="B1056" s="1" t="s">
        <v>81</v>
      </c>
      <c r="C1056" s="1" t="s">
        <v>75</v>
      </c>
      <c r="D1056" s="2" t="s">
        <v>44</v>
      </c>
      <c r="E1056" s="2" t="s">
        <v>14</v>
      </c>
      <c r="F1056" s="16">
        <v>0</v>
      </c>
      <c r="G1056" s="45">
        <v>41974</v>
      </c>
      <c r="H1056" s="2" t="s">
        <v>79</v>
      </c>
    </row>
    <row r="1057" spans="2:8" x14ac:dyDescent="0.2">
      <c r="B1057" s="1" t="s">
        <v>81</v>
      </c>
      <c r="C1057" s="1" t="s">
        <v>75</v>
      </c>
      <c r="D1057" s="2" t="s">
        <v>59</v>
      </c>
      <c r="E1057" s="2" t="s">
        <v>65</v>
      </c>
      <c r="F1057" s="16">
        <v>0</v>
      </c>
      <c r="G1057" s="45">
        <v>41974</v>
      </c>
      <c r="H1057" s="2" t="s">
        <v>79</v>
      </c>
    </row>
    <row r="1058" spans="2:8" x14ac:dyDescent="0.2">
      <c r="B1058" s="1" t="s">
        <v>81</v>
      </c>
      <c r="C1058" s="1" t="s">
        <v>75</v>
      </c>
      <c r="D1058" s="2" t="s">
        <v>43</v>
      </c>
      <c r="E1058" s="2" t="s">
        <v>64</v>
      </c>
      <c r="F1058" s="16">
        <v>69</v>
      </c>
      <c r="G1058" s="45">
        <v>41974</v>
      </c>
      <c r="H1058" s="2" t="s">
        <v>79</v>
      </c>
    </row>
    <row r="1059" spans="2:8" x14ac:dyDescent="0.2">
      <c r="B1059" s="1" t="s">
        <v>81</v>
      </c>
      <c r="C1059" s="1" t="s">
        <v>75</v>
      </c>
      <c r="D1059" s="2" t="s">
        <v>43</v>
      </c>
      <c r="E1059" s="2" t="s">
        <v>63</v>
      </c>
      <c r="F1059" s="16">
        <v>0</v>
      </c>
      <c r="G1059" s="45">
        <v>41974</v>
      </c>
      <c r="H1059" s="2" t="s">
        <v>79</v>
      </c>
    </row>
    <row r="1060" spans="2:8" x14ac:dyDescent="0.2">
      <c r="B1060" s="1" t="s">
        <v>81</v>
      </c>
      <c r="C1060" s="1" t="s">
        <v>75</v>
      </c>
      <c r="D1060" s="2" t="s">
        <v>20</v>
      </c>
      <c r="E1060" s="2" t="s">
        <v>31</v>
      </c>
      <c r="F1060" s="16">
        <v>0</v>
      </c>
      <c r="G1060" s="45">
        <v>41974</v>
      </c>
      <c r="H1060" s="2" t="s">
        <v>79</v>
      </c>
    </row>
    <row r="1061" spans="2:8" x14ac:dyDescent="0.2">
      <c r="B1061" s="1" t="s">
        <v>81</v>
      </c>
      <c r="C1061" s="1" t="s">
        <v>75</v>
      </c>
      <c r="D1061" s="2" t="s">
        <v>20</v>
      </c>
      <c r="E1061" s="2" t="s">
        <v>12</v>
      </c>
      <c r="F1061" s="16">
        <v>0</v>
      </c>
      <c r="G1061" s="45">
        <v>41974</v>
      </c>
      <c r="H1061" s="2" t="s">
        <v>79</v>
      </c>
    </row>
    <row r="1062" spans="2:8" x14ac:dyDescent="0.2">
      <c r="B1062" s="1" t="s">
        <v>81</v>
      </c>
      <c r="C1062" s="1" t="s">
        <v>75</v>
      </c>
      <c r="D1062" s="2" t="s">
        <v>20</v>
      </c>
      <c r="E1062" s="2" t="s">
        <v>48</v>
      </c>
      <c r="F1062" s="16">
        <v>130</v>
      </c>
      <c r="G1062" s="45">
        <v>41974</v>
      </c>
      <c r="H1062" s="2" t="s">
        <v>79</v>
      </c>
    </row>
    <row r="1063" spans="2:8" x14ac:dyDescent="0.2">
      <c r="B1063" s="1" t="s">
        <v>81</v>
      </c>
      <c r="C1063" s="1" t="s">
        <v>76</v>
      </c>
      <c r="D1063" s="2" t="s">
        <v>40</v>
      </c>
      <c r="E1063" s="2" t="s">
        <v>41</v>
      </c>
      <c r="F1063" s="16">
        <v>38</v>
      </c>
      <c r="G1063" s="45">
        <v>41974</v>
      </c>
      <c r="H1063" s="2" t="s">
        <v>79</v>
      </c>
    </row>
    <row r="1064" spans="2:8" x14ac:dyDescent="0.2">
      <c r="B1064" s="1" t="s">
        <v>81</v>
      </c>
      <c r="C1064" s="1" t="s">
        <v>76</v>
      </c>
      <c r="D1064" s="2" t="s">
        <v>40</v>
      </c>
      <c r="E1064" s="2" t="s">
        <v>42</v>
      </c>
      <c r="F1064" s="16">
        <v>84</v>
      </c>
      <c r="G1064" s="45">
        <v>41974</v>
      </c>
      <c r="H1064" s="2" t="s">
        <v>79</v>
      </c>
    </row>
    <row r="1065" spans="2:8" x14ac:dyDescent="0.2">
      <c r="B1065" s="1" t="s">
        <v>81</v>
      </c>
      <c r="C1065" s="1" t="s">
        <v>76</v>
      </c>
      <c r="D1065" s="2" t="s">
        <v>40</v>
      </c>
      <c r="E1065" s="2" t="s">
        <v>29</v>
      </c>
      <c r="F1065" s="16">
        <v>490</v>
      </c>
      <c r="G1065" s="45">
        <v>41974</v>
      </c>
      <c r="H1065" s="2" t="s">
        <v>79</v>
      </c>
    </row>
    <row r="1066" spans="2:8" x14ac:dyDescent="0.2">
      <c r="B1066" s="1" t="s">
        <v>81</v>
      </c>
      <c r="C1066" s="1" t="s">
        <v>76</v>
      </c>
      <c r="D1066" s="2" t="s">
        <v>66</v>
      </c>
      <c r="E1066" s="2" t="s">
        <v>18</v>
      </c>
      <c r="F1066" s="16">
        <v>95</v>
      </c>
      <c r="G1066" s="45">
        <v>41974</v>
      </c>
      <c r="H1066" s="2" t="s">
        <v>79</v>
      </c>
    </row>
    <row r="1067" spans="2:8" x14ac:dyDescent="0.2">
      <c r="B1067" s="1" t="s">
        <v>81</v>
      </c>
      <c r="C1067" s="1" t="s">
        <v>76</v>
      </c>
      <c r="D1067" s="2" t="s">
        <v>66</v>
      </c>
      <c r="E1067" s="2" t="s">
        <v>67</v>
      </c>
      <c r="F1067" s="16">
        <v>0</v>
      </c>
      <c r="G1067" s="45">
        <v>41974</v>
      </c>
      <c r="H1067" s="2" t="s">
        <v>79</v>
      </c>
    </row>
    <row r="1068" spans="2:8" x14ac:dyDescent="0.2">
      <c r="B1068" s="1" t="s">
        <v>81</v>
      </c>
      <c r="C1068" s="1" t="s">
        <v>76</v>
      </c>
      <c r="D1068" s="2" t="s">
        <v>66</v>
      </c>
      <c r="E1068" s="2" t="s">
        <v>17</v>
      </c>
      <c r="F1068" s="16">
        <v>25</v>
      </c>
      <c r="G1068" s="45">
        <v>41974</v>
      </c>
      <c r="H1068" s="2" t="s">
        <v>79</v>
      </c>
    </row>
    <row r="1069" spans="2:8" x14ac:dyDescent="0.2">
      <c r="B1069" s="1" t="s">
        <v>81</v>
      </c>
      <c r="C1069" s="1" t="s">
        <v>76</v>
      </c>
      <c r="D1069" s="2" t="s">
        <v>66</v>
      </c>
      <c r="E1069" s="2" t="s">
        <v>50</v>
      </c>
      <c r="F1069" s="16">
        <v>0</v>
      </c>
      <c r="G1069" s="45">
        <v>41974</v>
      </c>
      <c r="H1069" s="2" t="s">
        <v>79</v>
      </c>
    </row>
    <row r="1070" spans="2:8" x14ac:dyDescent="0.2">
      <c r="B1070" s="1" t="s">
        <v>81</v>
      </c>
      <c r="C1070" s="1" t="s">
        <v>76</v>
      </c>
      <c r="D1070" s="2" t="s">
        <v>66</v>
      </c>
      <c r="E1070" s="2" t="s">
        <v>49</v>
      </c>
      <c r="F1070" s="16">
        <v>0</v>
      </c>
      <c r="G1070" s="45">
        <v>41974</v>
      </c>
      <c r="H1070" s="2" t="s">
        <v>79</v>
      </c>
    </row>
    <row r="1071" spans="2:8" x14ac:dyDescent="0.2">
      <c r="B1071" s="1" t="s">
        <v>81</v>
      </c>
      <c r="C1071" s="1" t="s">
        <v>76</v>
      </c>
      <c r="D1071" s="2" t="s">
        <v>36</v>
      </c>
      <c r="E1071" s="2" t="s">
        <v>7</v>
      </c>
      <c r="F1071" s="16">
        <v>70</v>
      </c>
      <c r="G1071" s="45">
        <v>41974</v>
      </c>
      <c r="H1071" s="2" t="s">
        <v>79</v>
      </c>
    </row>
    <row r="1072" spans="2:8" x14ac:dyDescent="0.2">
      <c r="B1072" s="1" t="s">
        <v>81</v>
      </c>
      <c r="C1072" s="1" t="s">
        <v>76</v>
      </c>
      <c r="D1072" s="2" t="s">
        <v>36</v>
      </c>
      <c r="E1072" s="2" t="s">
        <v>9</v>
      </c>
      <c r="F1072" s="16">
        <v>60</v>
      </c>
      <c r="G1072" s="45">
        <v>41974</v>
      </c>
      <c r="H1072" s="2" t="s">
        <v>79</v>
      </c>
    </row>
    <row r="1073" spans="2:8" x14ac:dyDescent="0.2">
      <c r="B1073" s="1" t="s">
        <v>81</v>
      </c>
      <c r="C1073" s="1" t="s">
        <v>76</v>
      </c>
      <c r="D1073" s="2" t="s">
        <v>36</v>
      </c>
      <c r="E1073" s="2" t="s">
        <v>47</v>
      </c>
      <c r="F1073" s="16">
        <v>134</v>
      </c>
      <c r="G1073" s="45">
        <v>41974</v>
      </c>
      <c r="H1073" s="2" t="s">
        <v>79</v>
      </c>
    </row>
    <row r="1074" spans="2:8" x14ac:dyDescent="0.2">
      <c r="B1074" s="1" t="s">
        <v>81</v>
      </c>
      <c r="C1074" s="1" t="s">
        <v>76</v>
      </c>
      <c r="D1074" s="2" t="s">
        <v>36</v>
      </c>
      <c r="E1074" s="2" t="s">
        <v>6</v>
      </c>
      <c r="F1074" s="16">
        <v>97</v>
      </c>
      <c r="G1074" s="45">
        <v>41974</v>
      </c>
      <c r="H1074" s="2" t="s">
        <v>79</v>
      </c>
    </row>
    <row r="1075" spans="2:8" x14ac:dyDescent="0.2">
      <c r="B1075" s="1" t="s">
        <v>81</v>
      </c>
      <c r="C1075" s="1" t="s">
        <v>76</v>
      </c>
      <c r="D1075" s="2" t="s">
        <v>36</v>
      </c>
      <c r="E1075" s="2" t="s">
        <v>8</v>
      </c>
      <c r="F1075" s="16">
        <v>43</v>
      </c>
      <c r="G1075" s="45">
        <v>41974</v>
      </c>
      <c r="H1075" s="2" t="s">
        <v>79</v>
      </c>
    </row>
    <row r="1076" spans="2:8" x14ac:dyDescent="0.2">
      <c r="B1076" s="1" t="s">
        <v>81</v>
      </c>
      <c r="C1076" s="1" t="s">
        <v>76</v>
      </c>
      <c r="D1076" s="2" t="s">
        <v>36</v>
      </c>
      <c r="E1076" s="2" t="s">
        <v>19</v>
      </c>
      <c r="F1076" s="16">
        <v>208</v>
      </c>
      <c r="G1076" s="45">
        <v>41974</v>
      </c>
      <c r="H1076" s="2" t="s">
        <v>79</v>
      </c>
    </row>
    <row r="1077" spans="2:8" x14ac:dyDescent="0.2">
      <c r="B1077" s="1" t="s">
        <v>81</v>
      </c>
      <c r="C1077" s="1" t="s">
        <v>76</v>
      </c>
      <c r="D1077" s="2" t="s">
        <v>43</v>
      </c>
      <c r="E1077" s="2" t="s">
        <v>32</v>
      </c>
      <c r="F1077" s="16">
        <v>0</v>
      </c>
      <c r="G1077" s="45">
        <v>41974</v>
      </c>
      <c r="H1077" s="2" t="s">
        <v>79</v>
      </c>
    </row>
    <row r="1078" spans="2:8" x14ac:dyDescent="0.2">
      <c r="B1078" s="1" t="s">
        <v>81</v>
      </c>
      <c r="C1078" s="1" t="s">
        <v>76</v>
      </c>
      <c r="D1078" s="2" t="s">
        <v>20</v>
      </c>
      <c r="E1078" s="2" t="s">
        <v>39</v>
      </c>
      <c r="F1078" s="16">
        <v>257</v>
      </c>
      <c r="G1078" s="45">
        <v>41974</v>
      </c>
      <c r="H1078" s="2" t="s">
        <v>79</v>
      </c>
    </row>
    <row r="1079" spans="2:8" x14ac:dyDescent="0.2">
      <c r="B1079" s="1" t="s">
        <v>81</v>
      </c>
      <c r="C1079" s="1" t="s">
        <v>76</v>
      </c>
      <c r="D1079" s="2" t="s">
        <v>20</v>
      </c>
      <c r="E1079" s="2" t="s">
        <v>31</v>
      </c>
      <c r="F1079" s="16">
        <v>83</v>
      </c>
      <c r="G1079" s="45">
        <v>41974</v>
      </c>
      <c r="H1079" s="2" t="s">
        <v>79</v>
      </c>
    </row>
    <row r="1080" spans="2:8" x14ac:dyDescent="0.2">
      <c r="B1080" s="1" t="s">
        <v>81</v>
      </c>
      <c r="C1080" s="1" t="s">
        <v>76</v>
      </c>
      <c r="D1080" s="2" t="s">
        <v>20</v>
      </c>
      <c r="E1080" s="2" t="s">
        <v>37</v>
      </c>
      <c r="F1080" s="16">
        <v>69.75</v>
      </c>
      <c r="G1080" s="45">
        <v>41974</v>
      </c>
      <c r="H1080" s="2" t="s">
        <v>79</v>
      </c>
    </row>
    <row r="1081" spans="2:8" x14ac:dyDescent="0.2">
      <c r="B1081" s="1" t="s">
        <v>81</v>
      </c>
      <c r="C1081" s="1" t="s">
        <v>76</v>
      </c>
      <c r="D1081" s="2" t="s">
        <v>20</v>
      </c>
      <c r="E1081" s="2" t="s">
        <v>38</v>
      </c>
      <c r="F1081" s="16">
        <v>0</v>
      </c>
      <c r="G1081" s="45">
        <v>41974</v>
      </c>
      <c r="H1081" s="2" t="s">
        <v>79</v>
      </c>
    </row>
    <row r="1082" spans="2:8" x14ac:dyDescent="0.2">
      <c r="B1082" s="1" t="s">
        <v>81</v>
      </c>
      <c r="C1082" s="1" t="s">
        <v>24</v>
      </c>
      <c r="D1082" s="2" t="s">
        <v>45</v>
      </c>
      <c r="E1082" s="2" t="s">
        <v>70</v>
      </c>
      <c r="F1082" s="16">
        <v>0</v>
      </c>
      <c r="G1082" s="45">
        <v>41974</v>
      </c>
      <c r="H1082" s="2" t="s">
        <v>79</v>
      </c>
    </row>
    <row r="1083" spans="2:8" x14ac:dyDescent="0.2">
      <c r="B1083" s="1" t="s">
        <v>81</v>
      </c>
      <c r="C1083" s="1" t="s">
        <v>24</v>
      </c>
      <c r="D1083" s="2" t="s">
        <v>45</v>
      </c>
      <c r="E1083" s="2" t="s">
        <v>35</v>
      </c>
      <c r="F1083" s="16">
        <v>0</v>
      </c>
      <c r="G1083" s="45">
        <v>41974</v>
      </c>
      <c r="H1083" s="2" t="s">
        <v>79</v>
      </c>
    </row>
    <row r="1084" spans="2:8" x14ac:dyDescent="0.2">
      <c r="B1084" s="1" t="s">
        <v>81</v>
      </c>
      <c r="C1084" s="1" t="s">
        <v>24</v>
      </c>
      <c r="D1084" s="46" t="s">
        <v>104</v>
      </c>
      <c r="E1084" s="2" t="s">
        <v>52</v>
      </c>
      <c r="F1084" s="16">
        <v>0</v>
      </c>
      <c r="G1084" s="45">
        <v>41974</v>
      </c>
      <c r="H1084" s="2" t="s">
        <v>79</v>
      </c>
    </row>
    <row r="1085" spans="2:8" x14ac:dyDescent="0.2">
      <c r="B1085" s="1" t="s">
        <v>81</v>
      </c>
      <c r="C1085" s="1" t="s">
        <v>24</v>
      </c>
      <c r="D1085" s="46" t="s">
        <v>104</v>
      </c>
      <c r="E1085" s="2" t="s">
        <v>53</v>
      </c>
      <c r="F1085" s="16">
        <v>0</v>
      </c>
      <c r="G1085" s="45">
        <v>41974</v>
      </c>
      <c r="H1085" s="2" t="s">
        <v>79</v>
      </c>
    </row>
    <row r="1086" spans="2:8" x14ac:dyDescent="0.2">
      <c r="B1086" s="1" t="s">
        <v>81</v>
      </c>
      <c r="C1086" s="1" t="s">
        <v>24</v>
      </c>
      <c r="D1086" s="2" t="s">
        <v>43</v>
      </c>
      <c r="E1086" s="2" t="s">
        <v>28</v>
      </c>
      <c r="F1086" s="16">
        <v>0</v>
      </c>
      <c r="G1086" s="45">
        <v>41974</v>
      </c>
      <c r="H1086" s="2" t="s">
        <v>79</v>
      </c>
    </row>
    <row r="1087" spans="2:8" x14ac:dyDescent="0.2">
      <c r="B1087" s="1" t="s">
        <v>81</v>
      </c>
      <c r="C1087" s="1" t="s">
        <v>24</v>
      </c>
      <c r="D1087" s="2" t="s">
        <v>43</v>
      </c>
      <c r="E1087" s="2" t="s">
        <v>51</v>
      </c>
      <c r="F1087" s="16">
        <v>0</v>
      </c>
      <c r="G1087" s="45">
        <v>41974</v>
      </c>
      <c r="H1087" s="2" t="s">
        <v>79</v>
      </c>
    </row>
    <row r="1088" spans="2:8" x14ac:dyDescent="0.2">
      <c r="B1088" s="1" t="s">
        <v>81</v>
      </c>
      <c r="C1088" s="1" t="s">
        <v>24</v>
      </c>
      <c r="D1088" s="2" t="s">
        <v>43</v>
      </c>
      <c r="E1088" s="2" t="s">
        <v>27</v>
      </c>
      <c r="F1088" s="16">
        <v>0</v>
      </c>
      <c r="G1088" s="45">
        <v>41974</v>
      </c>
      <c r="H1088" s="2" t="s">
        <v>79</v>
      </c>
    </row>
    <row r="1089" spans="2:8" x14ac:dyDescent="0.2">
      <c r="B1089" s="1" t="s">
        <v>21</v>
      </c>
      <c r="C1089" s="1" t="s">
        <v>21</v>
      </c>
      <c r="D1089" s="2" t="s">
        <v>21</v>
      </c>
      <c r="E1089" s="2" t="s">
        <v>22</v>
      </c>
      <c r="F1089" s="16">
        <v>4689.09</v>
      </c>
      <c r="G1089" s="45">
        <v>41974</v>
      </c>
      <c r="H1089" s="2" t="s">
        <v>79</v>
      </c>
    </row>
    <row r="1090" spans="2:8" x14ac:dyDescent="0.2">
      <c r="B1090" s="1" t="s">
        <v>21</v>
      </c>
      <c r="C1090" s="1" t="s">
        <v>21</v>
      </c>
      <c r="D1090" s="2" t="s">
        <v>21</v>
      </c>
      <c r="E1090" s="46" t="s">
        <v>126</v>
      </c>
      <c r="F1090" s="16">
        <v>5861.3625000000002</v>
      </c>
      <c r="G1090" s="45">
        <v>41974</v>
      </c>
      <c r="H1090" s="2" t="s">
        <v>79</v>
      </c>
    </row>
    <row r="1091" spans="2:8" x14ac:dyDescent="0.2">
      <c r="B1091" s="1" t="s">
        <v>21</v>
      </c>
      <c r="C1091" s="1" t="s">
        <v>21</v>
      </c>
      <c r="D1091" s="2" t="s">
        <v>21</v>
      </c>
      <c r="E1091" s="2" t="s">
        <v>34</v>
      </c>
      <c r="F1091" s="16">
        <v>1172.2725</v>
      </c>
      <c r="G1091" s="45">
        <v>41974</v>
      </c>
      <c r="H1091" s="2" t="s">
        <v>79</v>
      </c>
    </row>
    <row r="1092" spans="2:8" x14ac:dyDescent="0.2">
      <c r="B1092" s="1" t="s">
        <v>21</v>
      </c>
      <c r="C1092" s="1" t="s">
        <v>21</v>
      </c>
      <c r="D1092" s="2" t="s">
        <v>21</v>
      </c>
      <c r="E1092" s="2" t="s">
        <v>62</v>
      </c>
      <c r="F1092" s="16">
        <v>0</v>
      </c>
      <c r="G1092" s="45">
        <v>41974</v>
      </c>
      <c r="H1092" s="2" t="s">
        <v>79</v>
      </c>
    </row>
    <row r="1093" spans="2:8" x14ac:dyDescent="0.2">
      <c r="B1093" s="1" t="s">
        <v>21</v>
      </c>
      <c r="C1093" s="1" t="s">
        <v>21</v>
      </c>
      <c r="D1093" s="2" t="s">
        <v>21</v>
      </c>
      <c r="E1093" s="2" t="s">
        <v>23</v>
      </c>
      <c r="F1093" s="16">
        <v>0</v>
      </c>
      <c r="G1093" s="45">
        <v>41974</v>
      </c>
      <c r="H1093" s="2" t="s">
        <v>79</v>
      </c>
    </row>
    <row r="1094" spans="2:8" x14ac:dyDescent="0.2">
      <c r="B1094" s="1" t="s">
        <v>0</v>
      </c>
      <c r="C1094" s="1" t="s">
        <v>0</v>
      </c>
      <c r="D1094" s="2" t="s">
        <v>0</v>
      </c>
      <c r="E1094" s="2" t="s">
        <v>60</v>
      </c>
      <c r="F1094" s="16">
        <v>9000</v>
      </c>
      <c r="G1094" s="45">
        <v>41974</v>
      </c>
      <c r="H1094" s="2" t="s">
        <v>79</v>
      </c>
    </row>
    <row r="1095" spans="2:8" x14ac:dyDescent="0.2">
      <c r="B1095" s="1" t="s">
        <v>0</v>
      </c>
      <c r="C1095" s="1" t="s">
        <v>0</v>
      </c>
      <c r="D1095" s="1" t="s">
        <v>0</v>
      </c>
      <c r="E1095" s="1" t="s">
        <v>2</v>
      </c>
      <c r="F1095" s="16">
        <v>0</v>
      </c>
      <c r="G1095" s="45">
        <v>41974</v>
      </c>
      <c r="H1095" s="2" t="s">
        <v>79</v>
      </c>
    </row>
    <row r="1096" spans="2:8" x14ac:dyDescent="0.2">
      <c r="B1096" s="1" t="s">
        <v>0</v>
      </c>
      <c r="C1096" s="1" t="s">
        <v>0</v>
      </c>
      <c r="D1096" s="1" t="s">
        <v>0</v>
      </c>
      <c r="E1096" s="1" t="s">
        <v>61</v>
      </c>
      <c r="F1096" s="16">
        <v>0</v>
      </c>
      <c r="G1096" s="45">
        <v>41974</v>
      </c>
      <c r="H1096" s="2" t="s">
        <v>79</v>
      </c>
    </row>
    <row r="1097" spans="2:8" x14ac:dyDescent="0.2">
      <c r="B1097" s="1" t="s">
        <v>0</v>
      </c>
      <c r="C1097" s="1" t="s">
        <v>0</v>
      </c>
      <c r="D1097" s="1" t="s">
        <v>0</v>
      </c>
      <c r="E1097" s="1" t="s">
        <v>4</v>
      </c>
      <c r="F1097" s="16">
        <v>0</v>
      </c>
      <c r="G1097" s="45">
        <v>41974</v>
      </c>
      <c r="H1097" s="2" t="s">
        <v>79</v>
      </c>
    </row>
    <row r="1098" spans="2:8" x14ac:dyDescent="0.2">
      <c r="B1098" s="1" t="s">
        <v>0</v>
      </c>
      <c r="C1098" s="1" t="s">
        <v>0</v>
      </c>
      <c r="D1098" s="1" t="s">
        <v>0</v>
      </c>
      <c r="E1098" s="1" t="s">
        <v>59</v>
      </c>
      <c r="F1098" s="16">
        <v>0</v>
      </c>
      <c r="G1098" s="45">
        <v>41974</v>
      </c>
      <c r="H1098" s="2" t="s">
        <v>79</v>
      </c>
    </row>
    <row r="1099" spans="2:8" x14ac:dyDescent="0.2">
      <c r="B1099" s="1" t="s">
        <v>0</v>
      </c>
      <c r="C1099" s="1" t="s">
        <v>0</v>
      </c>
      <c r="D1099" s="1" t="s">
        <v>0</v>
      </c>
      <c r="E1099" s="1" t="s">
        <v>3</v>
      </c>
      <c r="F1099" s="16">
        <v>0</v>
      </c>
      <c r="G1099" s="45">
        <v>41974</v>
      </c>
      <c r="H1099" s="2" t="s">
        <v>79</v>
      </c>
    </row>
    <row r="1100" spans="2:8" x14ac:dyDescent="0.2">
      <c r="B1100" s="1" t="s">
        <v>0</v>
      </c>
      <c r="C1100" s="1" t="s">
        <v>0</v>
      </c>
      <c r="D1100" s="1" t="s">
        <v>0</v>
      </c>
      <c r="E1100" s="1" t="s">
        <v>1</v>
      </c>
      <c r="F1100" s="16">
        <v>9000</v>
      </c>
      <c r="G1100" s="45">
        <v>41974</v>
      </c>
      <c r="H1100" s="2" t="s">
        <v>79</v>
      </c>
    </row>
    <row r="1101" spans="2:8" x14ac:dyDescent="0.2">
      <c r="G1101" s="38"/>
      <c r="H1101" s="2"/>
    </row>
    <row r="1102" spans="2:8" x14ac:dyDescent="0.2">
      <c r="G1102" s="38"/>
      <c r="H1102" s="2"/>
    </row>
    <row r="1103" spans="2:8" x14ac:dyDescent="0.2">
      <c r="G1103" s="38"/>
      <c r="H1103" s="2"/>
    </row>
    <row r="1104" spans="2:8" x14ac:dyDescent="0.2">
      <c r="G1104" s="38"/>
      <c r="H1104" s="2"/>
    </row>
    <row r="1105" spans="7:8" x14ac:dyDescent="0.2">
      <c r="G1105" s="38"/>
      <c r="H1105" s="2"/>
    </row>
    <row r="1106" spans="7:8" x14ac:dyDescent="0.2">
      <c r="G1106" s="38"/>
      <c r="H1106" s="2"/>
    </row>
    <row r="1107" spans="7:8" x14ac:dyDescent="0.2">
      <c r="G1107" s="38"/>
      <c r="H1107" s="2"/>
    </row>
    <row r="1108" spans="7:8" x14ac:dyDescent="0.2">
      <c r="G1108" s="38"/>
      <c r="H1108" s="2"/>
    </row>
    <row r="1109" spans="7:8" x14ac:dyDescent="0.2">
      <c r="G1109" s="38"/>
      <c r="H1109" s="2"/>
    </row>
    <row r="1110" spans="7:8" x14ac:dyDescent="0.2">
      <c r="G1110" s="38"/>
      <c r="H1110" s="2"/>
    </row>
    <row r="1111" spans="7:8" x14ac:dyDescent="0.2">
      <c r="G1111" s="38"/>
      <c r="H1111" s="2"/>
    </row>
    <row r="1112" spans="7:8" x14ac:dyDescent="0.2">
      <c r="G1112" s="38"/>
      <c r="H1112" s="2"/>
    </row>
    <row r="1113" spans="7:8" x14ac:dyDescent="0.2">
      <c r="G1113" s="38"/>
      <c r="H1113" s="2"/>
    </row>
    <row r="1114" spans="7:8" x14ac:dyDescent="0.2">
      <c r="G1114" s="38"/>
      <c r="H1114" s="2"/>
    </row>
    <row r="1115" spans="7:8" x14ac:dyDescent="0.2">
      <c r="G1115" s="38"/>
      <c r="H1115" s="2"/>
    </row>
    <row r="1116" spans="7:8" x14ac:dyDescent="0.2">
      <c r="G1116" s="38"/>
      <c r="H1116" s="2"/>
    </row>
    <row r="1117" spans="7:8" x14ac:dyDescent="0.2">
      <c r="G1117" s="38"/>
      <c r="H1117" s="2"/>
    </row>
    <row r="1118" spans="7:8" x14ac:dyDescent="0.2">
      <c r="G1118" s="38"/>
      <c r="H1118" s="2"/>
    </row>
    <row r="1119" spans="7:8" x14ac:dyDescent="0.2">
      <c r="G1119" s="38"/>
      <c r="H1119" s="2"/>
    </row>
    <row r="1120" spans="7:8" x14ac:dyDescent="0.2">
      <c r="G1120" s="38"/>
      <c r="H1120" s="2"/>
    </row>
    <row r="1121" spans="3:8" x14ac:dyDescent="0.2">
      <c r="G1121" s="38"/>
      <c r="H1121" s="2"/>
    </row>
    <row r="1122" spans="3:8" x14ac:dyDescent="0.2">
      <c r="G1122" s="38"/>
      <c r="H1122" s="2"/>
    </row>
    <row r="1123" spans="3:8" x14ac:dyDescent="0.2">
      <c r="G1123" s="38"/>
      <c r="H1123" s="2"/>
    </row>
    <row r="1124" spans="3:8" x14ac:dyDescent="0.2">
      <c r="G1124" s="38"/>
      <c r="H1124" s="2"/>
    </row>
    <row r="1125" spans="3:8" x14ac:dyDescent="0.2">
      <c r="C1125" s="4"/>
      <c r="D1125" s="4"/>
      <c r="E1125" s="4"/>
      <c r="F1125" s="4"/>
      <c r="G1125" s="38"/>
      <c r="H1125" s="2"/>
    </row>
    <row r="1126" spans="3:8" x14ac:dyDescent="0.2">
      <c r="G1126" s="38"/>
      <c r="H1126" s="2"/>
    </row>
    <row r="1127" spans="3:8" x14ac:dyDescent="0.2">
      <c r="G1127" s="38"/>
      <c r="H1127" s="2"/>
    </row>
    <row r="1128" spans="3:8" x14ac:dyDescent="0.2">
      <c r="G1128" s="38"/>
      <c r="H1128" s="2"/>
    </row>
    <row r="1129" spans="3:8" x14ac:dyDescent="0.2">
      <c r="G1129" s="38"/>
      <c r="H1129" s="2"/>
    </row>
    <row r="1130" spans="3:8" x14ac:dyDescent="0.2">
      <c r="G1130" s="38"/>
      <c r="H1130" s="2"/>
    </row>
    <row r="1131" spans="3:8" x14ac:dyDescent="0.2">
      <c r="G1131" s="38"/>
      <c r="H1131" s="2"/>
    </row>
    <row r="1132" spans="3:8" x14ac:dyDescent="0.2">
      <c r="G1132" s="38"/>
      <c r="H1132" s="2"/>
    </row>
    <row r="1133" spans="3:8" x14ac:dyDescent="0.2">
      <c r="G1133" s="38"/>
      <c r="H1133" s="2"/>
    </row>
    <row r="1134" spans="3:8" x14ac:dyDescent="0.2">
      <c r="G1134" s="38"/>
      <c r="H1134" s="2"/>
    </row>
    <row r="1135" spans="3:8" x14ac:dyDescent="0.2">
      <c r="G1135" s="38"/>
      <c r="H1135" s="2"/>
    </row>
    <row r="1136" spans="3:8" x14ac:dyDescent="0.2">
      <c r="G1136" s="38"/>
      <c r="H1136" s="2"/>
    </row>
    <row r="1137" spans="7:8" x14ac:dyDescent="0.2">
      <c r="G1137" s="38"/>
      <c r="H1137" s="2"/>
    </row>
    <row r="1138" spans="7:8" x14ac:dyDescent="0.2">
      <c r="G1138" s="38"/>
      <c r="H1138" s="2"/>
    </row>
    <row r="1139" spans="7:8" x14ac:dyDescent="0.2">
      <c r="G1139" s="38"/>
      <c r="H1139" s="2"/>
    </row>
    <row r="1140" spans="7:8" x14ac:dyDescent="0.2">
      <c r="G1140" s="38"/>
      <c r="H1140" s="2"/>
    </row>
    <row r="1141" spans="7:8" x14ac:dyDescent="0.2">
      <c r="G1141" s="38"/>
      <c r="H1141" s="2"/>
    </row>
    <row r="1142" spans="7:8" x14ac:dyDescent="0.2">
      <c r="G1142" s="38"/>
      <c r="H1142" s="2"/>
    </row>
    <row r="1143" spans="7:8" x14ac:dyDescent="0.2">
      <c r="G1143" s="38"/>
      <c r="H1143" s="2"/>
    </row>
    <row r="1144" spans="7:8" x14ac:dyDescent="0.2">
      <c r="G1144" s="38"/>
      <c r="H1144" s="2"/>
    </row>
    <row r="1145" spans="7:8" x14ac:dyDescent="0.2">
      <c r="G1145" s="38"/>
      <c r="H1145" s="2"/>
    </row>
    <row r="1146" spans="7:8" x14ac:dyDescent="0.2">
      <c r="G1146" s="38"/>
      <c r="H1146" s="2"/>
    </row>
    <row r="1147" spans="7:8" x14ac:dyDescent="0.2">
      <c r="G1147" s="38"/>
      <c r="H1147" s="2"/>
    </row>
    <row r="1148" spans="7:8" x14ac:dyDescent="0.2">
      <c r="G1148" s="38"/>
      <c r="H1148" s="2"/>
    </row>
    <row r="1149" spans="7:8" x14ac:dyDescent="0.2">
      <c r="G1149" s="38"/>
      <c r="H1149" s="2"/>
    </row>
    <row r="1150" spans="7:8" x14ac:dyDescent="0.2">
      <c r="G1150" s="38"/>
      <c r="H1150" s="2"/>
    </row>
    <row r="1151" spans="7:8" x14ac:dyDescent="0.2">
      <c r="G1151" s="38"/>
      <c r="H1151" s="2"/>
    </row>
    <row r="1152" spans="7:8" x14ac:dyDescent="0.2">
      <c r="G1152" s="38"/>
      <c r="H1152" s="2"/>
    </row>
    <row r="1153" spans="7:8" x14ac:dyDescent="0.2">
      <c r="G1153" s="38"/>
      <c r="H1153" s="2"/>
    </row>
    <row r="1154" spans="7:8" x14ac:dyDescent="0.2">
      <c r="G1154" s="38"/>
      <c r="H1154" s="2"/>
    </row>
    <row r="1155" spans="7:8" x14ac:dyDescent="0.2">
      <c r="G1155" s="38"/>
      <c r="H1155" s="2"/>
    </row>
    <row r="1156" spans="7:8" x14ac:dyDescent="0.2">
      <c r="G1156" s="38"/>
      <c r="H1156" s="2"/>
    </row>
    <row r="1157" spans="7:8" x14ac:dyDescent="0.2">
      <c r="G1157" s="38"/>
      <c r="H1157" s="2"/>
    </row>
    <row r="1158" spans="7:8" x14ac:dyDescent="0.2">
      <c r="G1158" s="38"/>
      <c r="H1158" s="2"/>
    </row>
    <row r="1159" spans="7:8" x14ac:dyDescent="0.2">
      <c r="G1159" s="38"/>
      <c r="H1159" s="2"/>
    </row>
    <row r="1160" spans="7:8" x14ac:dyDescent="0.2">
      <c r="G1160" s="38"/>
      <c r="H1160" s="2"/>
    </row>
    <row r="1161" spans="7:8" x14ac:dyDescent="0.2">
      <c r="G1161" s="38"/>
      <c r="H1161" s="2"/>
    </row>
    <row r="1162" spans="7:8" x14ac:dyDescent="0.2">
      <c r="G1162" s="38"/>
      <c r="H1162" s="2"/>
    </row>
    <row r="1163" spans="7:8" x14ac:dyDescent="0.2">
      <c r="G1163" s="38"/>
      <c r="H1163" s="2"/>
    </row>
    <row r="1164" spans="7:8" x14ac:dyDescent="0.2">
      <c r="G1164" s="38"/>
      <c r="H1164" s="2"/>
    </row>
    <row r="1165" spans="7:8" x14ac:dyDescent="0.2">
      <c r="G1165" s="38"/>
      <c r="H1165" s="2"/>
    </row>
    <row r="1166" spans="7:8" x14ac:dyDescent="0.2">
      <c r="G1166" s="38"/>
      <c r="H1166" s="2"/>
    </row>
    <row r="1167" spans="7:8" x14ac:dyDescent="0.2">
      <c r="G1167" s="38"/>
      <c r="H1167" s="2"/>
    </row>
    <row r="1168" spans="7:8" x14ac:dyDescent="0.2">
      <c r="G1168" s="38"/>
      <c r="H1168" s="2"/>
    </row>
    <row r="1169" spans="7:8" x14ac:dyDescent="0.2">
      <c r="G1169" s="38"/>
      <c r="H1169" s="2"/>
    </row>
    <row r="1170" spans="7:8" x14ac:dyDescent="0.2">
      <c r="G1170" s="38"/>
      <c r="H1170" s="2"/>
    </row>
    <row r="1171" spans="7:8" x14ac:dyDescent="0.2">
      <c r="G1171" s="38"/>
      <c r="H1171" s="2"/>
    </row>
    <row r="1172" spans="7:8" x14ac:dyDescent="0.2">
      <c r="G1172" s="38"/>
      <c r="H1172" s="2"/>
    </row>
    <row r="1173" spans="7:8" x14ac:dyDescent="0.2">
      <c r="G1173" s="38"/>
      <c r="H1173" s="2"/>
    </row>
    <row r="1174" spans="7:8" x14ac:dyDescent="0.2">
      <c r="G1174" s="38"/>
      <c r="H1174" s="2"/>
    </row>
    <row r="1175" spans="7:8" x14ac:dyDescent="0.2">
      <c r="G1175" s="38"/>
      <c r="H1175" s="2"/>
    </row>
    <row r="1176" spans="7:8" x14ac:dyDescent="0.2">
      <c r="G1176" s="38"/>
      <c r="H1176" s="2"/>
    </row>
    <row r="1177" spans="7:8" x14ac:dyDescent="0.2">
      <c r="G1177" s="38"/>
      <c r="H1177" s="2"/>
    </row>
    <row r="1178" spans="7:8" x14ac:dyDescent="0.2">
      <c r="G1178" s="38"/>
      <c r="H1178" s="2"/>
    </row>
    <row r="1179" spans="7:8" x14ac:dyDescent="0.2">
      <c r="G1179" s="38"/>
      <c r="H1179" s="2"/>
    </row>
    <row r="1180" spans="7:8" x14ac:dyDescent="0.2">
      <c r="G1180" s="38"/>
      <c r="H1180" s="2"/>
    </row>
    <row r="1181" spans="7:8" x14ac:dyDescent="0.2">
      <c r="G1181" s="38"/>
      <c r="H1181" s="2"/>
    </row>
    <row r="1182" spans="7:8" x14ac:dyDescent="0.2">
      <c r="G1182" s="38"/>
      <c r="H1182" s="2"/>
    </row>
    <row r="1183" spans="7:8" x14ac:dyDescent="0.2">
      <c r="G1183" s="38"/>
      <c r="H1183" s="2"/>
    </row>
    <row r="1184" spans="7:8" x14ac:dyDescent="0.2">
      <c r="G1184" s="38"/>
      <c r="H1184" s="2"/>
    </row>
    <row r="1185" spans="3:8" x14ac:dyDescent="0.2">
      <c r="G1185" s="38"/>
      <c r="H1185" s="2"/>
    </row>
    <row r="1186" spans="3:8" x14ac:dyDescent="0.2">
      <c r="G1186" s="38"/>
      <c r="H1186" s="2"/>
    </row>
    <row r="1187" spans="3:8" x14ac:dyDescent="0.2">
      <c r="G1187" s="38"/>
      <c r="H1187" s="2"/>
    </row>
    <row r="1188" spans="3:8" x14ac:dyDescent="0.2">
      <c r="G1188" s="38"/>
      <c r="H1188" s="2"/>
    </row>
    <row r="1189" spans="3:8" x14ac:dyDescent="0.2">
      <c r="G1189" s="38"/>
      <c r="H1189" s="2"/>
    </row>
    <row r="1190" spans="3:8" x14ac:dyDescent="0.2">
      <c r="G1190" s="38"/>
      <c r="H1190" s="2"/>
    </row>
    <row r="1191" spans="3:8" x14ac:dyDescent="0.2">
      <c r="C1191" s="4"/>
      <c r="D1191" s="4"/>
      <c r="E1191" s="4"/>
      <c r="F1191" s="4"/>
      <c r="G1191" s="38"/>
      <c r="H1191" s="2"/>
    </row>
    <row r="1192" spans="3:8" x14ac:dyDescent="0.2">
      <c r="G1192" s="38"/>
      <c r="H1192" s="2"/>
    </row>
    <row r="1193" spans="3:8" x14ac:dyDescent="0.2">
      <c r="G1193" s="38"/>
      <c r="H1193" s="2"/>
    </row>
    <row r="1194" spans="3:8" x14ac:dyDescent="0.2">
      <c r="G1194" s="38"/>
      <c r="H1194" s="2"/>
    </row>
    <row r="1195" spans="3:8" x14ac:dyDescent="0.2">
      <c r="G1195" s="38"/>
      <c r="H1195" s="2"/>
    </row>
    <row r="1196" spans="3:8" x14ac:dyDescent="0.2">
      <c r="G1196" s="38"/>
      <c r="H1196" s="2"/>
    </row>
    <row r="1197" spans="3:8" x14ac:dyDescent="0.2">
      <c r="G1197" s="38"/>
      <c r="H1197" s="2"/>
    </row>
    <row r="1198" spans="3:8" x14ac:dyDescent="0.2">
      <c r="G1198" s="38"/>
      <c r="H1198" s="2"/>
    </row>
    <row r="1199" spans="3:8" x14ac:dyDescent="0.2">
      <c r="G1199" s="38"/>
      <c r="H1199" s="2"/>
    </row>
    <row r="1200" spans="3:8" x14ac:dyDescent="0.2">
      <c r="G1200" s="38"/>
      <c r="H1200" s="2"/>
    </row>
    <row r="1201" spans="7:8" x14ac:dyDescent="0.2">
      <c r="G1201" s="38"/>
      <c r="H1201" s="2"/>
    </row>
    <row r="1202" spans="7:8" x14ac:dyDescent="0.2">
      <c r="G1202" s="38"/>
      <c r="H1202" s="2"/>
    </row>
    <row r="1203" spans="7:8" x14ac:dyDescent="0.2">
      <c r="G1203" s="38"/>
      <c r="H1203" s="2"/>
    </row>
    <row r="1204" spans="7:8" x14ac:dyDescent="0.2">
      <c r="G1204" s="38"/>
      <c r="H1204" s="2"/>
    </row>
    <row r="1205" spans="7:8" x14ac:dyDescent="0.2">
      <c r="G1205" s="38"/>
      <c r="H1205" s="2"/>
    </row>
    <row r="1206" spans="7:8" x14ac:dyDescent="0.2">
      <c r="G1206" s="38"/>
      <c r="H1206" s="2"/>
    </row>
    <row r="1207" spans="7:8" x14ac:dyDescent="0.2">
      <c r="G1207" s="38"/>
      <c r="H1207" s="2"/>
    </row>
    <row r="1208" spans="7:8" x14ac:dyDescent="0.2">
      <c r="G1208" s="38"/>
      <c r="H1208" s="2"/>
    </row>
    <row r="1209" spans="7:8" x14ac:dyDescent="0.2">
      <c r="G1209" s="38"/>
      <c r="H1209" s="2"/>
    </row>
    <row r="1210" spans="7:8" x14ac:dyDescent="0.2">
      <c r="G1210" s="38"/>
      <c r="H1210" s="2"/>
    </row>
    <row r="1211" spans="7:8" x14ac:dyDescent="0.2">
      <c r="G1211" s="38"/>
      <c r="H1211" s="2"/>
    </row>
    <row r="1212" spans="7:8" x14ac:dyDescent="0.2">
      <c r="G1212" s="38"/>
      <c r="H1212" s="2"/>
    </row>
    <row r="1213" spans="7:8" x14ac:dyDescent="0.2">
      <c r="G1213" s="38"/>
      <c r="H1213" s="2"/>
    </row>
    <row r="1214" spans="7:8" x14ac:dyDescent="0.2">
      <c r="G1214" s="38"/>
      <c r="H1214" s="2"/>
    </row>
    <row r="1215" spans="7:8" x14ac:dyDescent="0.2">
      <c r="G1215" s="38"/>
      <c r="H1215" s="2"/>
    </row>
    <row r="1216" spans="7:8" x14ac:dyDescent="0.2">
      <c r="G1216" s="38"/>
      <c r="H1216" s="2"/>
    </row>
    <row r="1217" spans="7:8" x14ac:dyDescent="0.2">
      <c r="G1217" s="38"/>
      <c r="H1217" s="2"/>
    </row>
    <row r="1218" spans="7:8" x14ac:dyDescent="0.2">
      <c r="G1218" s="38"/>
      <c r="H1218" s="2"/>
    </row>
    <row r="1219" spans="7:8" x14ac:dyDescent="0.2">
      <c r="G1219" s="38"/>
      <c r="H1219" s="2"/>
    </row>
    <row r="1220" spans="7:8" x14ac:dyDescent="0.2">
      <c r="G1220" s="38"/>
      <c r="H1220" s="2"/>
    </row>
    <row r="1221" spans="7:8" x14ac:dyDescent="0.2">
      <c r="G1221" s="38"/>
      <c r="H1221" s="2"/>
    </row>
    <row r="1222" spans="7:8" x14ac:dyDescent="0.2">
      <c r="G1222" s="38"/>
      <c r="H1222" s="2"/>
    </row>
    <row r="1223" spans="7:8" x14ac:dyDescent="0.2">
      <c r="G1223" s="38"/>
      <c r="H1223" s="2"/>
    </row>
    <row r="1224" spans="7:8" x14ac:dyDescent="0.2">
      <c r="G1224" s="38"/>
      <c r="H1224" s="2"/>
    </row>
    <row r="1225" spans="7:8" x14ac:dyDescent="0.2">
      <c r="G1225" s="38"/>
      <c r="H1225" s="2"/>
    </row>
    <row r="1226" spans="7:8" x14ac:dyDescent="0.2">
      <c r="G1226" s="38"/>
      <c r="H1226" s="2"/>
    </row>
    <row r="1227" spans="7:8" x14ac:dyDescent="0.2">
      <c r="G1227" s="38"/>
      <c r="H1227" s="2"/>
    </row>
    <row r="1228" spans="7:8" x14ac:dyDescent="0.2">
      <c r="G1228" s="38"/>
      <c r="H1228" s="2"/>
    </row>
    <row r="1229" spans="7:8" x14ac:dyDescent="0.2">
      <c r="G1229" s="38"/>
      <c r="H1229" s="2"/>
    </row>
    <row r="1230" spans="7:8" x14ac:dyDescent="0.2">
      <c r="G1230" s="38"/>
      <c r="H1230" s="2"/>
    </row>
    <row r="1231" spans="7:8" x14ac:dyDescent="0.2">
      <c r="G1231" s="38"/>
      <c r="H1231" s="2"/>
    </row>
    <row r="1232" spans="7:8" x14ac:dyDescent="0.2">
      <c r="G1232" s="38"/>
      <c r="H1232" s="2"/>
    </row>
    <row r="1233" spans="7:8" x14ac:dyDescent="0.2">
      <c r="G1233" s="38"/>
      <c r="H1233" s="2"/>
    </row>
    <row r="1234" spans="7:8" x14ac:dyDescent="0.2">
      <c r="G1234" s="38"/>
      <c r="H1234" s="2"/>
    </row>
    <row r="1235" spans="7:8" x14ac:dyDescent="0.2">
      <c r="G1235" s="38"/>
      <c r="H1235" s="2"/>
    </row>
    <row r="1236" spans="7:8" x14ac:dyDescent="0.2">
      <c r="G1236" s="38"/>
      <c r="H1236" s="2"/>
    </row>
    <row r="1237" spans="7:8" x14ac:dyDescent="0.2">
      <c r="G1237" s="38"/>
      <c r="H1237" s="2"/>
    </row>
    <row r="1238" spans="7:8" x14ac:dyDescent="0.2">
      <c r="G1238" s="38"/>
      <c r="H1238" s="2"/>
    </row>
    <row r="1239" spans="7:8" x14ac:dyDescent="0.2">
      <c r="G1239" s="38"/>
      <c r="H1239" s="2"/>
    </row>
    <row r="1240" spans="7:8" x14ac:dyDescent="0.2">
      <c r="G1240" s="38"/>
      <c r="H1240" s="2"/>
    </row>
    <row r="1241" spans="7:8" x14ac:dyDescent="0.2">
      <c r="G1241" s="38"/>
      <c r="H1241" s="2"/>
    </row>
    <row r="1242" spans="7:8" x14ac:dyDescent="0.2">
      <c r="G1242" s="38"/>
      <c r="H1242" s="2"/>
    </row>
    <row r="1243" spans="7:8" x14ac:dyDescent="0.2">
      <c r="G1243" s="38"/>
      <c r="H1243" s="2"/>
    </row>
    <row r="1244" spans="7:8" x14ac:dyDescent="0.2">
      <c r="G1244" s="38"/>
      <c r="H1244" s="2"/>
    </row>
    <row r="1245" spans="7:8" x14ac:dyDescent="0.2">
      <c r="G1245" s="38"/>
      <c r="H1245" s="2"/>
    </row>
    <row r="1246" spans="7:8" x14ac:dyDescent="0.2">
      <c r="G1246" s="38"/>
      <c r="H1246" s="2"/>
    </row>
    <row r="1247" spans="7:8" x14ac:dyDescent="0.2">
      <c r="G1247" s="38"/>
      <c r="H1247" s="2"/>
    </row>
    <row r="1248" spans="7:8" x14ac:dyDescent="0.2">
      <c r="G1248" s="38"/>
      <c r="H1248" s="2"/>
    </row>
    <row r="1249" spans="3:8" x14ac:dyDescent="0.2">
      <c r="G1249" s="38"/>
      <c r="H1249" s="2"/>
    </row>
    <row r="1250" spans="3:8" x14ac:dyDescent="0.2">
      <c r="G1250" s="38"/>
      <c r="H1250" s="2"/>
    </row>
    <row r="1251" spans="3:8" x14ac:dyDescent="0.2">
      <c r="G1251" s="38"/>
      <c r="H1251" s="2"/>
    </row>
    <row r="1252" spans="3:8" x14ac:dyDescent="0.2">
      <c r="G1252" s="38"/>
      <c r="H1252" s="2"/>
    </row>
    <row r="1253" spans="3:8" x14ac:dyDescent="0.2">
      <c r="G1253" s="38"/>
      <c r="H1253" s="2"/>
    </row>
    <row r="1254" spans="3:8" x14ac:dyDescent="0.2">
      <c r="G1254" s="38"/>
      <c r="H1254" s="2"/>
    </row>
    <row r="1255" spans="3:8" x14ac:dyDescent="0.2">
      <c r="G1255" s="38"/>
      <c r="H1255" s="2"/>
    </row>
    <row r="1256" spans="3:8" x14ac:dyDescent="0.2">
      <c r="G1256" s="38"/>
      <c r="H1256" s="2"/>
    </row>
    <row r="1257" spans="3:8" x14ac:dyDescent="0.2">
      <c r="C1257" s="4"/>
      <c r="D1257" s="4"/>
      <c r="E1257" s="4"/>
      <c r="F1257" s="4"/>
      <c r="G1257" s="38"/>
      <c r="H1257" s="2"/>
    </row>
    <row r="1258" spans="3:8" x14ac:dyDescent="0.2">
      <c r="G1258" s="38"/>
      <c r="H1258" s="2"/>
    </row>
    <row r="1259" spans="3:8" x14ac:dyDescent="0.2">
      <c r="G1259" s="38"/>
      <c r="H1259" s="2"/>
    </row>
    <row r="1260" spans="3:8" x14ac:dyDescent="0.2">
      <c r="G1260" s="38"/>
      <c r="H1260" s="2"/>
    </row>
    <row r="1261" spans="3:8" x14ac:dyDescent="0.2">
      <c r="G1261" s="38"/>
      <c r="H1261" s="2"/>
    </row>
    <row r="1262" spans="3:8" x14ac:dyDescent="0.2">
      <c r="G1262" s="38"/>
      <c r="H1262" s="2"/>
    </row>
    <row r="1263" spans="3:8" x14ac:dyDescent="0.2">
      <c r="G1263" s="38"/>
      <c r="H1263" s="2"/>
    </row>
    <row r="1264" spans="3:8" x14ac:dyDescent="0.2">
      <c r="G1264" s="38"/>
      <c r="H1264" s="2"/>
    </row>
    <row r="1265" spans="7:8" x14ac:dyDescent="0.2">
      <c r="G1265" s="38"/>
      <c r="H1265" s="2"/>
    </row>
    <row r="1266" spans="7:8" x14ac:dyDescent="0.2">
      <c r="G1266" s="38"/>
      <c r="H1266" s="2"/>
    </row>
    <row r="1267" spans="7:8" x14ac:dyDescent="0.2">
      <c r="G1267" s="38"/>
      <c r="H1267" s="2"/>
    </row>
    <row r="1268" spans="7:8" x14ac:dyDescent="0.2">
      <c r="G1268" s="38"/>
      <c r="H1268" s="2"/>
    </row>
    <row r="1269" spans="7:8" x14ac:dyDescent="0.2">
      <c r="G1269" s="38"/>
      <c r="H1269" s="2"/>
    </row>
    <row r="1270" spans="7:8" x14ac:dyDescent="0.2">
      <c r="G1270" s="38"/>
      <c r="H1270" s="2"/>
    </row>
    <row r="1271" spans="7:8" x14ac:dyDescent="0.2">
      <c r="G1271" s="38"/>
      <c r="H1271" s="2"/>
    </row>
    <row r="1272" spans="7:8" x14ac:dyDescent="0.2">
      <c r="G1272" s="38"/>
      <c r="H1272" s="2"/>
    </row>
    <row r="1273" spans="7:8" x14ac:dyDescent="0.2">
      <c r="G1273" s="38"/>
      <c r="H1273" s="2"/>
    </row>
    <row r="1274" spans="7:8" x14ac:dyDescent="0.2">
      <c r="G1274" s="38"/>
      <c r="H1274" s="2"/>
    </row>
    <row r="1275" spans="7:8" x14ac:dyDescent="0.2">
      <c r="G1275" s="38"/>
      <c r="H1275" s="2"/>
    </row>
    <row r="1276" spans="7:8" x14ac:dyDescent="0.2">
      <c r="G1276" s="38"/>
      <c r="H1276" s="2"/>
    </row>
    <row r="1277" spans="7:8" x14ac:dyDescent="0.2">
      <c r="G1277" s="38"/>
      <c r="H1277" s="2"/>
    </row>
    <row r="1278" spans="7:8" x14ac:dyDescent="0.2">
      <c r="G1278" s="38"/>
      <c r="H1278" s="2"/>
    </row>
    <row r="1279" spans="7:8" x14ac:dyDescent="0.2">
      <c r="G1279" s="38"/>
      <c r="H1279" s="2"/>
    </row>
    <row r="1280" spans="7:8" x14ac:dyDescent="0.2">
      <c r="G1280" s="38"/>
      <c r="H1280" s="2"/>
    </row>
    <row r="1281" spans="7:8" x14ac:dyDescent="0.2">
      <c r="G1281" s="38"/>
      <c r="H1281" s="2"/>
    </row>
    <row r="1282" spans="7:8" x14ac:dyDescent="0.2">
      <c r="G1282" s="38"/>
      <c r="H1282" s="2"/>
    </row>
    <row r="1283" spans="7:8" x14ac:dyDescent="0.2">
      <c r="G1283" s="38"/>
      <c r="H1283" s="2"/>
    </row>
    <row r="1284" spans="7:8" x14ac:dyDescent="0.2">
      <c r="G1284" s="38"/>
      <c r="H1284" s="2"/>
    </row>
    <row r="1285" spans="7:8" x14ac:dyDescent="0.2">
      <c r="G1285" s="38"/>
      <c r="H1285" s="2"/>
    </row>
    <row r="1286" spans="7:8" x14ac:dyDescent="0.2">
      <c r="G1286" s="38"/>
      <c r="H1286" s="2"/>
    </row>
    <row r="1287" spans="7:8" x14ac:dyDescent="0.2">
      <c r="G1287" s="38"/>
      <c r="H1287" s="2"/>
    </row>
    <row r="1288" spans="7:8" x14ac:dyDescent="0.2">
      <c r="G1288" s="38"/>
      <c r="H1288" s="2"/>
    </row>
    <row r="1289" spans="7:8" x14ac:dyDescent="0.2">
      <c r="G1289" s="38"/>
      <c r="H1289" s="2"/>
    </row>
    <row r="1290" spans="7:8" x14ac:dyDescent="0.2">
      <c r="G1290" s="38"/>
      <c r="H1290" s="2"/>
    </row>
    <row r="1291" spans="7:8" x14ac:dyDescent="0.2">
      <c r="G1291" s="38"/>
      <c r="H1291" s="2"/>
    </row>
    <row r="1292" spans="7:8" x14ac:dyDescent="0.2">
      <c r="G1292" s="38"/>
      <c r="H1292" s="2"/>
    </row>
    <row r="1293" spans="7:8" x14ac:dyDescent="0.2">
      <c r="G1293" s="38"/>
      <c r="H1293" s="2"/>
    </row>
    <row r="1294" spans="7:8" x14ac:dyDescent="0.2">
      <c r="G1294" s="38"/>
      <c r="H1294" s="2"/>
    </row>
    <row r="1295" spans="7:8" x14ac:dyDescent="0.2">
      <c r="G1295" s="38"/>
      <c r="H1295" s="2"/>
    </row>
    <row r="1296" spans="7:8" x14ac:dyDescent="0.2">
      <c r="G1296" s="38"/>
      <c r="H1296" s="2"/>
    </row>
    <row r="1297" spans="7:8" x14ac:dyDescent="0.2">
      <c r="G1297" s="38"/>
      <c r="H1297" s="2"/>
    </row>
    <row r="1298" spans="7:8" x14ac:dyDescent="0.2">
      <c r="G1298" s="38"/>
      <c r="H1298" s="2"/>
    </row>
    <row r="1299" spans="7:8" x14ac:dyDescent="0.2">
      <c r="G1299" s="38"/>
      <c r="H1299" s="2"/>
    </row>
    <row r="1300" spans="7:8" x14ac:dyDescent="0.2">
      <c r="G1300" s="38"/>
      <c r="H1300" s="2"/>
    </row>
    <row r="1301" spans="7:8" x14ac:dyDescent="0.2">
      <c r="G1301" s="38"/>
      <c r="H1301" s="2"/>
    </row>
    <row r="1302" spans="7:8" x14ac:dyDescent="0.2">
      <c r="G1302" s="38"/>
      <c r="H1302" s="2"/>
    </row>
    <row r="1303" spans="7:8" x14ac:dyDescent="0.2">
      <c r="G1303" s="38"/>
      <c r="H1303" s="2"/>
    </row>
    <row r="1304" spans="7:8" x14ac:dyDescent="0.2">
      <c r="G1304" s="38"/>
      <c r="H1304" s="2"/>
    </row>
    <row r="1305" spans="7:8" x14ac:dyDescent="0.2">
      <c r="G1305" s="38"/>
      <c r="H1305" s="2"/>
    </row>
    <row r="1306" spans="7:8" x14ac:dyDescent="0.2">
      <c r="G1306" s="38"/>
      <c r="H1306" s="2"/>
    </row>
    <row r="1307" spans="7:8" x14ac:dyDescent="0.2">
      <c r="G1307" s="38"/>
      <c r="H1307" s="2"/>
    </row>
    <row r="1308" spans="7:8" x14ac:dyDescent="0.2">
      <c r="G1308" s="38"/>
      <c r="H1308" s="2"/>
    </row>
    <row r="1309" spans="7:8" x14ac:dyDescent="0.2">
      <c r="G1309" s="38"/>
      <c r="H1309" s="2"/>
    </row>
    <row r="1310" spans="7:8" x14ac:dyDescent="0.2">
      <c r="G1310" s="38"/>
      <c r="H1310" s="2"/>
    </row>
    <row r="1311" spans="7:8" x14ac:dyDescent="0.2">
      <c r="G1311" s="38"/>
      <c r="H1311" s="2"/>
    </row>
    <row r="1312" spans="7:8" x14ac:dyDescent="0.2">
      <c r="G1312" s="38"/>
      <c r="H1312" s="2"/>
    </row>
    <row r="1313" spans="3:8" x14ac:dyDescent="0.2">
      <c r="G1313" s="38"/>
      <c r="H1313" s="2"/>
    </row>
    <row r="1314" spans="3:8" x14ac:dyDescent="0.2">
      <c r="G1314" s="38"/>
      <c r="H1314" s="2"/>
    </row>
    <row r="1315" spans="3:8" x14ac:dyDescent="0.2">
      <c r="G1315" s="38"/>
      <c r="H1315" s="2"/>
    </row>
    <row r="1316" spans="3:8" x14ac:dyDescent="0.2">
      <c r="G1316" s="38"/>
      <c r="H1316" s="2"/>
    </row>
    <row r="1317" spans="3:8" x14ac:dyDescent="0.2">
      <c r="G1317" s="38"/>
      <c r="H1317" s="2"/>
    </row>
    <row r="1318" spans="3:8" x14ac:dyDescent="0.2">
      <c r="G1318" s="38"/>
      <c r="H1318" s="2"/>
    </row>
    <row r="1319" spans="3:8" x14ac:dyDescent="0.2">
      <c r="G1319" s="38"/>
      <c r="H1319" s="2"/>
    </row>
    <row r="1320" spans="3:8" x14ac:dyDescent="0.2">
      <c r="G1320" s="38"/>
      <c r="H1320" s="2"/>
    </row>
    <row r="1321" spans="3:8" x14ac:dyDescent="0.2">
      <c r="G1321" s="38"/>
      <c r="H1321" s="2"/>
    </row>
    <row r="1322" spans="3:8" x14ac:dyDescent="0.2">
      <c r="G1322" s="38"/>
      <c r="H1322" s="2"/>
    </row>
    <row r="1323" spans="3:8" x14ac:dyDescent="0.2">
      <c r="C1323" s="4"/>
      <c r="D1323" s="4"/>
      <c r="E1323" s="4"/>
      <c r="F1323" s="4"/>
      <c r="G1323" s="38"/>
      <c r="H1323" s="2"/>
    </row>
    <row r="1324" spans="3:8" x14ac:dyDescent="0.2">
      <c r="G1324" s="38"/>
      <c r="H1324" s="2"/>
    </row>
    <row r="1325" spans="3:8" x14ac:dyDescent="0.2">
      <c r="G1325" s="38"/>
      <c r="H1325" s="2"/>
    </row>
    <row r="1326" spans="3:8" x14ac:dyDescent="0.2">
      <c r="G1326" s="38"/>
      <c r="H1326" s="2"/>
    </row>
    <row r="1327" spans="3:8" x14ac:dyDescent="0.2">
      <c r="G1327" s="38"/>
      <c r="H1327" s="2"/>
    </row>
    <row r="1328" spans="3:8" x14ac:dyDescent="0.2">
      <c r="G1328" s="38"/>
      <c r="H1328" s="2"/>
    </row>
    <row r="1329" spans="7:8" x14ac:dyDescent="0.2">
      <c r="G1329" s="38"/>
      <c r="H1329" s="2"/>
    </row>
    <row r="1330" spans="7:8" x14ac:dyDescent="0.2">
      <c r="G1330" s="38"/>
      <c r="H1330" s="2"/>
    </row>
    <row r="1331" spans="7:8" x14ac:dyDescent="0.2">
      <c r="G1331" s="38"/>
      <c r="H1331" s="2"/>
    </row>
    <row r="1332" spans="7:8" x14ac:dyDescent="0.2">
      <c r="G1332" s="38"/>
      <c r="H1332" s="2"/>
    </row>
    <row r="1333" spans="7:8" x14ac:dyDescent="0.2">
      <c r="G1333" s="38"/>
      <c r="H1333" s="2"/>
    </row>
    <row r="1334" spans="7:8" x14ac:dyDescent="0.2">
      <c r="G1334" s="38"/>
      <c r="H1334" s="2"/>
    </row>
    <row r="1335" spans="7:8" x14ac:dyDescent="0.2">
      <c r="G1335" s="38"/>
      <c r="H1335" s="2"/>
    </row>
    <row r="1336" spans="7:8" x14ac:dyDescent="0.2">
      <c r="G1336" s="38"/>
      <c r="H1336" s="2"/>
    </row>
    <row r="1337" spans="7:8" x14ac:dyDescent="0.2">
      <c r="G1337" s="38"/>
      <c r="H1337" s="2"/>
    </row>
    <row r="1338" spans="7:8" x14ac:dyDescent="0.2">
      <c r="G1338" s="38"/>
      <c r="H1338" s="2"/>
    </row>
    <row r="1339" spans="7:8" x14ac:dyDescent="0.2">
      <c r="G1339" s="38"/>
      <c r="H1339" s="2"/>
    </row>
    <row r="1340" spans="7:8" x14ac:dyDescent="0.2">
      <c r="G1340" s="38"/>
      <c r="H1340" s="2"/>
    </row>
    <row r="1341" spans="7:8" x14ac:dyDescent="0.2">
      <c r="G1341" s="38"/>
      <c r="H1341" s="2"/>
    </row>
    <row r="1342" spans="7:8" x14ac:dyDescent="0.2">
      <c r="G1342" s="38"/>
      <c r="H1342" s="2"/>
    </row>
    <row r="1343" spans="7:8" x14ac:dyDescent="0.2">
      <c r="G1343" s="38"/>
      <c r="H1343" s="2"/>
    </row>
    <row r="1344" spans="7:8" x14ac:dyDescent="0.2">
      <c r="G1344" s="38"/>
      <c r="H1344" s="2"/>
    </row>
    <row r="1345" spans="7:8" x14ac:dyDescent="0.2">
      <c r="G1345" s="38"/>
      <c r="H1345" s="2"/>
    </row>
    <row r="1346" spans="7:8" x14ac:dyDescent="0.2">
      <c r="G1346" s="38"/>
      <c r="H1346" s="2"/>
    </row>
    <row r="1347" spans="7:8" x14ac:dyDescent="0.2">
      <c r="G1347" s="38"/>
      <c r="H1347" s="2"/>
    </row>
    <row r="1348" spans="7:8" x14ac:dyDescent="0.2">
      <c r="G1348" s="38"/>
      <c r="H1348" s="2"/>
    </row>
    <row r="1349" spans="7:8" x14ac:dyDescent="0.2">
      <c r="G1349" s="38"/>
      <c r="H1349" s="2"/>
    </row>
    <row r="1350" spans="7:8" x14ac:dyDescent="0.2">
      <c r="G1350" s="38"/>
      <c r="H1350" s="2"/>
    </row>
    <row r="1351" spans="7:8" x14ac:dyDescent="0.2">
      <c r="G1351" s="38"/>
      <c r="H1351" s="2"/>
    </row>
    <row r="1352" spans="7:8" x14ac:dyDescent="0.2">
      <c r="G1352" s="38"/>
      <c r="H1352" s="2"/>
    </row>
    <row r="1353" spans="7:8" x14ac:dyDescent="0.2">
      <c r="G1353" s="38"/>
      <c r="H1353" s="2"/>
    </row>
    <row r="1354" spans="7:8" x14ac:dyDescent="0.2">
      <c r="G1354" s="38"/>
      <c r="H1354" s="2"/>
    </row>
    <row r="1355" spans="7:8" x14ac:dyDescent="0.2">
      <c r="G1355" s="38"/>
      <c r="H1355" s="2"/>
    </row>
    <row r="1356" spans="7:8" x14ac:dyDescent="0.2">
      <c r="G1356" s="38"/>
      <c r="H1356" s="2"/>
    </row>
    <row r="1357" spans="7:8" x14ac:dyDescent="0.2">
      <c r="G1357" s="38"/>
      <c r="H1357" s="2"/>
    </row>
    <row r="1358" spans="7:8" x14ac:dyDescent="0.2">
      <c r="G1358" s="38"/>
      <c r="H1358" s="2"/>
    </row>
    <row r="1359" spans="7:8" x14ac:dyDescent="0.2">
      <c r="G1359" s="38"/>
      <c r="H1359" s="2"/>
    </row>
    <row r="1360" spans="7:8" x14ac:dyDescent="0.2">
      <c r="G1360" s="38"/>
      <c r="H1360" s="2"/>
    </row>
    <row r="1361" spans="7:8" x14ac:dyDescent="0.2">
      <c r="G1361" s="38"/>
      <c r="H1361" s="2"/>
    </row>
    <row r="1362" spans="7:8" x14ac:dyDescent="0.2">
      <c r="G1362" s="38"/>
      <c r="H1362" s="2"/>
    </row>
    <row r="1363" spans="7:8" x14ac:dyDescent="0.2">
      <c r="G1363" s="38"/>
      <c r="H1363" s="2"/>
    </row>
    <row r="1364" spans="7:8" x14ac:dyDescent="0.2">
      <c r="G1364" s="38"/>
      <c r="H1364" s="2"/>
    </row>
    <row r="1365" spans="7:8" x14ac:dyDescent="0.2">
      <c r="G1365" s="38"/>
      <c r="H1365" s="2"/>
    </row>
    <row r="1366" spans="7:8" x14ac:dyDescent="0.2">
      <c r="G1366" s="38"/>
      <c r="H1366" s="2"/>
    </row>
    <row r="1367" spans="7:8" x14ac:dyDescent="0.2">
      <c r="G1367" s="38"/>
      <c r="H1367" s="2"/>
    </row>
    <row r="1368" spans="7:8" x14ac:dyDescent="0.2">
      <c r="G1368" s="38"/>
      <c r="H1368" s="2"/>
    </row>
    <row r="1369" spans="7:8" x14ac:dyDescent="0.2">
      <c r="G1369" s="38"/>
      <c r="H1369" s="2"/>
    </row>
    <row r="1370" spans="7:8" x14ac:dyDescent="0.2">
      <c r="G1370" s="38"/>
      <c r="H1370" s="2"/>
    </row>
    <row r="1371" spans="7:8" x14ac:dyDescent="0.2">
      <c r="G1371" s="38"/>
      <c r="H1371" s="2"/>
    </row>
    <row r="1372" spans="7:8" x14ac:dyDescent="0.2">
      <c r="G1372" s="38"/>
      <c r="H1372" s="2"/>
    </row>
    <row r="1373" spans="7:8" x14ac:dyDescent="0.2">
      <c r="G1373" s="38"/>
      <c r="H1373" s="2"/>
    </row>
    <row r="1374" spans="7:8" x14ac:dyDescent="0.2">
      <c r="G1374" s="38"/>
      <c r="H1374" s="2"/>
    </row>
    <row r="1375" spans="7:8" x14ac:dyDescent="0.2">
      <c r="G1375" s="38"/>
      <c r="H1375" s="2"/>
    </row>
    <row r="1376" spans="7:8" x14ac:dyDescent="0.2">
      <c r="G1376" s="38"/>
      <c r="H1376" s="2"/>
    </row>
    <row r="1377" spans="3:8" x14ac:dyDescent="0.2">
      <c r="G1377" s="38"/>
      <c r="H1377" s="2"/>
    </row>
    <row r="1378" spans="3:8" x14ac:dyDescent="0.2">
      <c r="G1378" s="38"/>
      <c r="H1378" s="2"/>
    </row>
    <row r="1379" spans="3:8" x14ac:dyDescent="0.2">
      <c r="G1379" s="38"/>
      <c r="H1379" s="2"/>
    </row>
    <row r="1380" spans="3:8" x14ac:dyDescent="0.2">
      <c r="G1380" s="38"/>
      <c r="H1380" s="2"/>
    </row>
    <row r="1381" spans="3:8" x14ac:dyDescent="0.2">
      <c r="G1381" s="38"/>
      <c r="H1381" s="2"/>
    </row>
    <row r="1382" spans="3:8" x14ac:dyDescent="0.2">
      <c r="G1382" s="38"/>
      <c r="H1382" s="2"/>
    </row>
    <row r="1383" spans="3:8" x14ac:dyDescent="0.2">
      <c r="G1383" s="38"/>
      <c r="H1383" s="2"/>
    </row>
    <row r="1384" spans="3:8" x14ac:dyDescent="0.2">
      <c r="G1384" s="38"/>
      <c r="H1384" s="2"/>
    </row>
    <row r="1385" spans="3:8" x14ac:dyDescent="0.2">
      <c r="G1385" s="38"/>
      <c r="H1385" s="2"/>
    </row>
    <row r="1386" spans="3:8" x14ac:dyDescent="0.2">
      <c r="G1386" s="38"/>
      <c r="H1386" s="2"/>
    </row>
    <row r="1387" spans="3:8" x14ac:dyDescent="0.2">
      <c r="G1387" s="38"/>
      <c r="H1387" s="2"/>
    </row>
    <row r="1388" spans="3:8" x14ac:dyDescent="0.2">
      <c r="G1388" s="38"/>
      <c r="H1388" s="2"/>
    </row>
    <row r="1389" spans="3:8" x14ac:dyDescent="0.2">
      <c r="C1389" s="4"/>
      <c r="D1389" s="4"/>
      <c r="E1389" s="4"/>
      <c r="F1389" s="4"/>
      <c r="G1389" s="38"/>
      <c r="H1389" s="2"/>
    </row>
    <row r="1390" spans="3:8" x14ac:dyDescent="0.2">
      <c r="G1390" s="38"/>
      <c r="H1390" s="2"/>
    </row>
    <row r="1391" spans="3:8" x14ac:dyDescent="0.2">
      <c r="G1391" s="38"/>
      <c r="H1391" s="2"/>
    </row>
    <row r="1392" spans="3:8" x14ac:dyDescent="0.2">
      <c r="G1392" s="38"/>
      <c r="H1392" s="2"/>
    </row>
    <row r="1393" spans="7:8" x14ac:dyDescent="0.2">
      <c r="G1393" s="38"/>
      <c r="H1393" s="2"/>
    </row>
    <row r="1394" spans="7:8" x14ac:dyDescent="0.2">
      <c r="G1394" s="38"/>
      <c r="H1394" s="2"/>
    </row>
    <row r="1395" spans="7:8" x14ac:dyDescent="0.2">
      <c r="G1395" s="38"/>
      <c r="H1395" s="2"/>
    </row>
    <row r="1396" spans="7:8" x14ac:dyDescent="0.2">
      <c r="G1396" s="38"/>
      <c r="H1396" s="2"/>
    </row>
    <row r="1397" spans="7:8" x14ac:dyDescent="0.2">
      <c r="G1397" s="38"/>
      <c r="H1397" s="2"/>
    </row>
    <row r="1398" spans="7:8" x14ac:dyDescent="0.2">
      <c r="G1398" s="38"/>
      <c r="H1398" s="2"/>
    </row>
    <row r="1399" spans="7:8" x14ac:dyDescent="0.2">
      <c r="G1399" s="38"/>
      <c r="H1399" s="2"/>
    </row>
    <row r="1400" spans="7:8" x14ac:dyDescent="0.2">
      <c r="G1400" s="38"/>
      <c r="H1400" s="2"/>
    </row>
    <row r="1401" spans="7:8" x14ac:dyDescent="0.2">
      <c r="G1401" s="38"/>
      <c r="H1401" s="2"/>
    </row>
    <row r="1402" spans="7:8" x14ac:dyDescent="0.2">
      <c r="G1402" s="38"/>
      <c r="H1402" s="2"/>
    </row>
    <row r="1403" spans="7:8" x14ac:dyDescent="0.2">
      <c r="G1403" s="38"/>
      <c r="H1403" s="2"/>
    </row>
    <row r="1404" spans="7:8" x14ac:dyDescent="0.2">
      <c r="G1404" s="38"/>
      <c r="H1404" s="2"/>
    </row>
    <row r="1405" spans="7:8" x14ac:dyDescent="0.2">
      <c r="G1405" s="38"/>
      <c r="H1405" s="2"/>
    </row>
    <row r="1406" spans="7:8" x14ac:dyDescent="0.2">
      <c r="G1406" s="38"/>
      <c r="H1406" s="2"/>
    </row>
    <row r="1407" spans="7:8" x14ac:dyDescent="0.2">
      <c r="G1407" s="38"/>
      <c r="H1407" s="2"/>
    </row>
    <row r="1408" spans="7:8" x14ac:dyDescent="0.2">
      <c r="G1408" s="38"/>
      <c r="H1408" s="2"/>
    </row>
    <row r="1409" spans="7:8" x14ac:dyDescent="0.2">
      <c r="G1409" s="38"/>
      <c r="H1409" s="2"/>
    </row>
    <row r="1410" spans="7:8" x14ac:dyDescent="0.2">
      <c r="G1410" s="38"/>
      <c r="H1410" s="2"/>
    </row>
    <row r="1411" spans="7:8" x14ac:dyDescent="0.2">
      <c r="G1411" s="38"/>
      <c r="H1411" s="2"/>
    </row>
    <row r="1412" spans="7:8" x14ac:dyDescent="0.2">
      <c r="G1412" s="38"/>
      <c r="H1412" s="2"/>
    </row>
    <row r="1413" spans="7:8" x14ac:dyDescent="0.2">
      <c r="G1413" s="38"/>
      <c r="H1413" s="2"/>
    </row>
    <row r="1414" spans="7:8" x14ac:dyDescent="0.2">
      <c r="G1414" s="38"/>
      <c r="H1414" s="2"/>
    </row>
    <row r="1415" spans="7:8" x14ac:dyDescent="0.2">
      <c r="G1415" s="38"/>
      <c r="H1415" s="2"/>
    </row>
    <row r="1416" spans="7:8" x14ac:dyDescent="0.2">
      <c r="G1416" s="38"/>
      <c r="H1416" s="2"/>
    </row>
    <row r="1417" spans="7:8" x14ac:dyDescent="0.2">
      <c r="G1417" s="38"/>
      <c r="H1417" s="2"/>
    </row>
    <row r="1418" spans="7:8" x14ac:dyDescent="0.2">
      <c r="G1418" s="38"/>
      <c r="H1418" s="2"/>
    </row>
    <row r="1419" spans="7:8" x14ac:dyDescent="0.2">
      <c r="G1419" s="38"/>
      <c r="H1419" s="2"/>
    </row>
    <row r="1420" spans="7:8" x14ac:dyDescent="0.2">
      <c r="G1420" s="38"/>
      <c r="H1420" s="2"/>
    </row>
    <row r="1421" spans="7:8" x14ac:dyDescent="0.2">
      <c r="G1421" s="38"/>
      <c r="H1421" s="2"/>
    </row>
    <row r="1422" spans="7:8" x14ac:dyDescent="0.2">
      <c r="G1422" s="38"/>
      <c r="H1422" s="2"/>
    </row>
    <row r="1423" spans="7:8" x14ac:dyDescent="0.2">
      <c r="G1423" s="38"/>
      <c r="H1423" s="2"/>
    </row>
    <row r="1424" spans="7:8" x14ac:dyDescent="0.2">
      <c r="G1424" s="38"/>
      <c r="H1424" s="2"/>
    </row>
    <row r="1425" spans="7:8" x14ac:dyDescent="0.2">
      <c r="G1425" s="38"/>
      <c r="H1425" s="2"/>
    </row>
    <row r="1426" spans="7:8" x14ac:dyDescent="0.2">
      <c r="G1426" s="38"/>
      <c r="H1426" s="2"/>
    </row>
    <row r="1427" spans="7:8" x14ac:dyDescent="0.2">
      <c r="G1427" s="38"/>
      <c r="H1427" s="2"/>
    </row>
    <row r="1428" spans="7:8" x14ac:dyDescent="0.2">
      <c r="G1428" s="38"/>
      <c r="H1428" s="2"/>
    </row>
    <row r="1429" spans="7:8" x14ac:dyDescent="0.2">
      <c r="G1429" s="38"/>
      <c r="H1429" s="2"/>
    </row>
    <row r="1430" spans="7:8" x14ac:dyDescent="0.2">
      <c r="G1430" s="38"/>
      <c r="H1430" s="2"/>
    </row>
    <row r="1431" spans="7:8" x14ac:dyDescent="0.2">
      <c r="G1431" s="38"/>
      <c r="H1431" s="2"/>
    </row>
    <row r="1432" spans="7:8" x14ac:dyDescent="0.2">
      <c r="G1432" s="38"/>
      <c r="H1432" s="2"/>
    </row>
    <row r="1433" spans="7:8" x14ac:dyDescent="0.2">
      <c r="G1433" s="38"/>
      <c r="H1433" s="2"/>
    </row>
    <row r="1434" spans="7:8" x14ac:dyDescent="0.2">
      <c r="G1434" s="38"/>
      <c r="H1434" s="2"/>
    </row>
    <row r="1435" spans="7:8" x14ac:dyDescent="0.2">
      <c r="G1435" s="38"/>
      <c r="H1435" s="2"/>
    </row>
    <row r="1436" spans="7:8" x14ac:dyDescent="0.2">
      <c r="G1436" s="38"/>
      <c r="H1436" s="2"/>
    </row>
    <row r="1437" spans="7:8" x14ac:dyDescent="0.2">
      <c r="G1437" s="38"/>
      <c r="H1437" s="2"/>
    </row>
    <row r="1438" spans="7:8" x14ac:dyDescent="0.2">
      <c r="G1438" s="38"/>
      <c r="H1438" s="2"/>
    </row>
    <row r="1439" spans="7:8" x14ac:dyDescent="0.2">
      <c r="G1439" s="38"/>
      <c r="H1439" s="2"/>
    </row>
    <row r="1440" spans="7:8" x14ac:dyDescent="0.2">
      <c r="G1440" s="38"/>
      <c r="H1440" s="2"/>
    </row>
    <row r="1441" spans="3:8" x14ac:dyDescent="0.2">
      <c r="G1441" s="38"/>
      <c r="H1441" s="2"/>
    </row>
    <row r="1442" spans="3:8" x14ac:dyDescent="0.2">
      <c r="G1442" s="38"/>
      <c r="H1442" s="2"/>
    </row>
    <row r="1443" spans="3:8" x14ac:dyDescent="0.2">
      <c r="G1443" s="38"/>
      <c r="H1443" s="2"/>
    </row>
    <row r="1444" spans="3:8" x14ac:dyDescent="0.2">
      <c r="G1444" s="38"/>
      <c r="H1444" s="2"/>
    </row>
    <row r="1445" spans="3:8" x14ac:dyDescent="0.2">
      <c r="G1445" s="38"/>
      <c r="H1445" s="2"/>
    </row>
    <row r="1446" spans="3:8" x14ac:dyDescent="0.2">
      <c r="G1446" s="38"/>
      <c r="H1446" s="2"/>
    </row>
    <row r="1447" spans="3:8" x14ac:dyDescent="0.2">
      <c r="G1447" s="38"/>
      <c r="H1447" s="2"/>
    </row>
    <row r="1448" spans="3:8" x14ac:dyDescent="0.2">
      <c r="G1448" s="38"/>
      <c r="H1448" s="2"/>
    </row>
    <row r="1449" spans="3:8" x14ac:dyDescent="0.2">
      <c r="G1449" s="38"/>
      <c r="H1449" s="2"/>
    </row>
    <row r="1450" spans="3:8" x14ac:dyDescent="0.2">
      <c r="G1450" s="38"/>
      <c r="H1450" s="2"/>
    </row>
    <row r="1451" spans="3:8" x14ac:dyDescent="0.2">
      <c r="G1451" s="38"/>
      <c r="H1451" s="2"/>
    </row>
    <row r="1452" spans="3:8" x14ac:dyDescent="0.2">
      <c r="G1452" s="38"/>
      <c r="H1452" s="2"/>
    </row>
    <row r="1453" spans="3:8" x14ac:dyDescent="0.2">
      <c r="G1453" s="38"/>
      <c r="H1453" s="2"/>
    </row>
    <row r="1454" spans="3:8" x14ac:dyDescent="0.2">
      <c r="G1454" s="38"/>
      <c r="H1454" s="2"/>
    </row>
    <row r="1455" spans="3:8" x14ac:dyDescent="0.2">
      <c r="C1455" s="4"/>
      <c r="D1455" s="4"/>
      <c r="E1455" s="4"/>
      <c r="F1455" s="4"/>
      <c r="G1455" s="38"/>
      <c r="H1455" s="2"/>
    </row>
    <row r="1456" spans="3:8" x14ac:dyDescent="0.2">
      <c r="G1456" s="38"/>
      <c r="H1456" s="2"/>
    </row>
    <row r="1457" spans="7:8" x14ac:dyDescent="0.2">
      <c r="G1457" s="38"/>
      <c r="H1457" s="2"/>
    </row>
    <row r="1458" spans="7:8" x14ac:dyDescent="0.2">
      <c r="G1458" s="38"/>
      <c r="H1458" s="2"/>
    </row>
    <row r="1459" spans="7:8" x14ac:dyDescent="0.2">
      <c r="G1459" s="38"/>
      <c r="H1459" s="2"/>
    </row>
    <row r="1460" spans="7:8" x14ac:dyDescent="0.2">
      <c r="G1460" s="38"/>
      <c r="H1460" s="2"/>
    </row>
    <row r="1461" spans="7:8" x14ac:dyDescent="0.2">
      <c r="G1461" s="38"/>
      <c r="H1461" s="2"/>
    </row>
    <row r="1462" spans="7:8" x14ac:dyDescent="0.2">
      <c r="G1462" s="38"/>
      <c r="H1462" s="2"/>
    </row>
    <row r="1463" spans="7:8" x14ac:dyDescent="0.2">
      <c r="G1463" s="38"/>
      <c r="H1463" s="2"/>
    </row>
    <row r="1464" spans="7:8" x14ac:dyDescent="0.2">
      <c r="G1464" s="38"/>
      <c r="H1464" s="2"/>
    </row>
    <row r="1465" spans="7:8" x14ac:dyDescent="0.2">
      <c r="G1465" s="38"/>
      <c r="H1465" s="2"/>
    </row>
    <row r="1466" spans="7:8" x14ac:dyDescent="0.2">
      <c r="G1466" s="38"/>
      <c r="H1466" s="2"/>
    </row>
    <row r="1467" spans="7:8" x14ac:dyDescent="0.2">
      <c r="G1467" s="38"/>
      <c r="H1467" s="2"/>
    </row>
    <row r="1468" spans="7:8" x14ac:dyDescent="0.2">
      <c r="G1468" s="38"/>
      <c r="H1468" s="2"/>
    </row>
    <row r="1469" spans="7:8" x14ac:dyDescent="0.2">
      <c r="G1469" s="38"/>
      <c r="H1469" s="2"/>
    </row>
    <row r="1470" spans="7:8" x14ac:dyDescent="0.2">
      <c r="G1470" s="38"/>
      <c r="H1470" s="2"/>
    </row>
    <row r="1471" spans="7:8" x14ac:dyDescent="0.2">
      <c r="G1471" s="38"/>
      <c r="H1471" s="2"/>
    </row>
    <row r="1472" spans="7:8" x14ac:dyDescent="0.2">
      <c r="G1472" s="38"/>
      <c r="H1472" s="2"/>
    </row>
    <row r="1473" spans="7:8" x14ac:dyDescent="0.2">
      <c r="G1473" s="38"/>
      <c r="H1473" s="2"/>
    </row>
    <row r="1474" spans="7:8" x14ac:dyDescent="0.2">
      <c r="G1474" s="38"/>
      <c r="H1474" s="2"/>
    </row>
    <row r="1475" spans="7:8" x14ac:dyDescent="0.2">
      <c r="G1475" s="38"/>
      <c r="H1475" s="2"/>
    </row>
    <row r="1476" spans="7:8" x14ac:dyDescent="0.2">
      <c r="G1476" s="38"/>
      <c r="H1476" s="2"/>
    </row>
    <row r="1477" spans="7:8" x14ac:dyDescent="0.2">
      <c r="G1477" s="38"/>
      <c r="H1477" s="2"/>
    </row>
    <row r="1478" spans="7:8" x14ac:dyDescent="0.2">
      <c r="G1478" s="38"/>
      <c r="H1478" s="2"/>
    </row>
    <row r="1479" spans="7:8" x14ac:dyDescent="0.2">
      <c r="G1479" s="38"/>
      <c r="H1479" s="2"/>
    </row>
    <row r="1480" spans="7:8" x14ac:dyDescent="0.2">
      <c r="G1480" s="38"/>
      <c r="H1480" s="2"/>
    </row>
    <row r="1481" spans="7:8" x14ac:dyDescent="0.2">
      <c r="G1481" s="38"/>
      <c r="H1481" s="2"/>
    </row>
    <row r="1482" spans="7:8" x14ac:dyDescent="0.2">
      <c r="G1482" s="38"/>
      <c r="H1482" s="2"/>
    </row>
    <row r="1483" spans="7:8" x14ac:dyDescent="0.2">
      <c r="G1483" s="38"/>
      <c r="H1483" s="2"/>
    </row>
    <row r="1484" spans="7:8" x14ac:dyDescent="0.2">
      <c r="G1484" s="38"/>
      <c r="H1484" s="2"/>
    </row>
    <row r="1485" spans="7:8" x14ac:dyDescent="0.2">
      <c r="G1485" s="38"/>
      <c r="H1485" s="2"/>
    </row>
    <row r="1486" spans="7:8" x14ac:dyDescent="0.2">
      <c r="G1486" s="38"/>
      <c r="H1486" s="2"/>
    </row>
    <row r="1487" spans="7:8" x14ac:dyDescent="0.2">
      <c r="G1487" s="38"/>
      <c r="H1487" s="2"/>
    </row>
    <row r="1488" spans="7:8" x14ac:dyDescent="0.2">
      <c r="G1488" s="38"/>
      <c r="H1488" s="2"/>
    </row>
    <row r="1489" spans="7:8" x14ac:dyDescent="0.2">
      <c r="G1489" s="38"/>
      <c r="H1489" s="2"/>
    </row>
    <row r="1490" spans="7:8" x14ac:dyDescent="0.2">
      <c r="G1490" s="38"/>
      <c r="H1490" s="2"/>
    </row>
    <row r="1491" spans="7:8" x14ac:dyDescent="0.2">
      <c r="G1491" s="38"/>
      <c r="H1491" s="2"/>
    </row>
    <row r="1492" spans="7:8" x14ac:dyDescent="0.2">
      <c r="G1492" s="38"/>
      <c r="H1492" s="2"/>
    </row>
    <row r="1493" spans="7:8" x14ac:dyDescent="0.2">
      <c r="G1493" s="38"/>
      <c r="H1493" s="2"/>
    </row>
    <row r="1494" spans="7:8" x14ac:dyDescent="0.2">
      <c r="G1494" s="38"/>
      <c r="H1494" s="2"/>
    </row>
    <row r="1495" spans="7:8" x14ac:dyDescent="0.2">
      <c r="G1495" s="38"/>
      <c r="H1495" s="2"/>
    </row>
    <row r="1496" spans="7:8" x14ac:dyDescent="0.2">
      <c r="G1496" s="38"/>
      <c r="H1496" s="2"/>
    </row>
    <row r="1497" spans="7:8" x14ac:dyDescent="0.2">
      <c r="G1497" s="38"/>
      <c r="H1497" s="2"/>
    </row>
    <row r="1498" spans="7:8" x14ac:dyDescent="0.2">
      <c r="G1498" s="38"/>
      <c r="H1498" s="2"/>
    </row>
    <row r="1499" spans="7:8" x14ac:dyDescent="0.2">
      <c r="G1499" s="38"/>
      <c r="H1499" s="2"/>
    </row>
    <row r="1500" spans="7:8" x14ac:dyDescent="0.2">
      <c r="G1500" s="38"/>
      <c r="H1500" s="2"/>
    </row>
    <row r="1501" spans="7:8" x14ac:dyDescent="0.2">
      <c r="G1501" s="38"/>
      <c r="H1501" s="2"/>
    </row>
    <row r="1502" spans="7:8" x14ac:dyDescent="0.2">
      <c r="G1502" s="38"/>
      <c r="H1502" s="2"/>
    </row>
    <row r="1503" spans="7:8" x14ac:dyDescent="0.2">
      <c r="G1503" s="38"/>
      <c r="H1503" s="2"/>
    </row>
    <row r="1504" spans="7:8" x14ac:dyDescent="0.2">
      <c r="G1504" s="38"/>
      <c r="H1504" s="2"/>
    </row>
    <row r="1505" spans="7:8" x14ac:dyDescent="0.2">
      <c r="G1505" s="38"/>
      <c r="H1505" s="2"/>
    </row>
    <row r="1506" spans="7:8" x14ac:dyDescent="0.2">
      <c r="G1506" s="38"/>
      <c r="H1506" s="2"/>
    </row>
    <row r="1507" spans="7:8" x14ac:dyDescent="0.2">
      <c r="G1507" s="38"/>
      <c r="H1507" s="2"/>
    </row>
    <row r="1508" spans="7:8" x14ac:dyDescent="0.2">
      <c r="G1508" s="38"/>
      <c r="H1508" s="2"/>
    </row>
    <row r="1509" spans="7:8" x14ac:dyDescent="0.2">
      <c r="G1509" s="38"/>
      <c r="H1509" s="2"/>
    </row>
    <row r="1510" spans="7:8" x14ac:dyDescent="0.2">
      <c r="G1510" s="38"/>
      <c r="H1510" s="2"/>
    </row>
    <row r="1511" spans="7:8" x14ac:dyDescent="0.2">
      <c r="G1511" s="38"/>
      <c r="H1511" s="2"/>
    </row>
    <row r="1512" spans="7:8" x14ac:dyDescent="0.2">
      <c r="G1512" s="38"/>
      <c r="H1512" s="2"/>
    </row>
    <row r="1513" spans="7:8" x14ac:dyDescent="0.2">
      <c r="G1513" s="38"/>
      <c r="H1513" s="2"/>
    </row>
    <row r="1514" spans="7:8" x14ac:dyDescent="0.2">
      <c r="G1514" s="38"/>
      <c r="H1514" s="2"/>
    </row>
    <row r="1515" spans="7:8" x14ac:dyDescent="0.2">
      <c r="G1515" s="38"/>
      <c r="H1515" s="2"/>
    </row>
    <row r="1516" spans="7:8" x14ac:dyDescent="0.2">
      <c r="G1516" s="38"/>
      <c r="H1516" s="2"/>
    </row>
    <row r="1517" spans="7:8" x14ac:dyDescent="0.2">
      <c r="G1517" s="38"/>
      <c r="H1517" s="2"/>
    </row>
    <row r="1518" spans="7:8" x14ac:dyDescent="0.2">
      <c r="G1518" s="38"/>
      <c r="H1518" s="2"/>
    </row>
    <row r="1519" spans="7:8" x14ac:dyDescent="0.2">
      <c r="G1519" s="38"/>
      <c r="H1519" s="2"/>
    </row>
    <row r="1520" spans="7:8" x14ac:dyDescent="0.2">
      <c r="G1520" s="38"/>
      <c r="H1520" s="2"/>
    </row>
    <row r="1521" spans="3:8" x14ac:dyDescent="0.2">
      <c r="C1521" s="4"/>
      <c r="D1521" s="4"/>
      <c r="E1521" s="4"/>
      <c r="F1521" s="4"/>
      <c r="G1521" s="38"/>
      <c r="H1521" s="2"/>
    </row>
    <row r="1522" spans="3:8" x14ac:dyDescent="0.2">
      <c r="G1522" s="38"/>
      <c r="H1522" s="2"/>
    </row>
    <row r="1523" spans="3:8" x14ac:dyDescent="0.2">
      <c r="G1523" s="38"/>
      <c r="H1523" s="2"/>
    </row>
    <row r="1524" spans="3:8" x14ac:dyDescent="0.2">
      <c r="G1524" s="38"/>
      <c r="H1524" s="2"/>
    </row>
    <row r="1525" spans="3:8" x14ac:dyDescent="0.2">
      <c r="G1525" s="38"/>
      <c r="H1525" s="2"/>
    </row>
    <row r="1526" spans="3:8" x14ac:dyDescent="0.2">
      <c r="G1526" s="38"/>
      <c r="H1526" s="2"/>
    </row>
    <row r="1527" spans="3:8" x14ac:dyDescent="0.2">
      <c r="G1527" s="38"/>
      <c r="H1527" s="2"/>
    </row>
    <row r="1528" spans="3:8" x14ac:dyDescent="0.2">
      <c r="G1528" s="38"/>
      <c r="H1528" s="2"/>
    </row>
    <row r="1529" spans="3:8" x14ac:dyDescent="0.2">
      <c r="G1529" s="38"/>
      <c r="H1529" s="2"/>
    </row>
    <row r="1530" spans="3:8" x14ac:dyDescent="0.2">
      <c r="G1530" s="38"/>
      <c r="H1530" s="2"/>
    </row>
    <row r="1531" spans="3:8" x14ac:dyDescent="0.2">
      <c r="G1531" s="38"/>
      <c r="H1531" s="2"/>
    </row>
    <row r="1532" spans="3:8" x14ac:dyDescent="0.2">
      <c r="G1532" s="38"/>
      <c r="H1532" s="2"/>
    </row>
    <row r="1533" spans="3:8" x14ac:dyDescent="0.2">
      <c r="G1533" s="38"/>
      <c r="H1533" s="2"/>
    </row>
    <row r="1534" spans="3:8" x14ac:dyDescent="0.2">
      <c r="G1534" s="38"/>
      <c r="H1534" s="2"/>
    </row>
    <row r="1535" spans="3:8" x14ac:dyDescent="0.2">
      <c r="G1535" s="38"/>
      <c r="H1535" s="2"/>
    </row>
    <row r="1536" spans="3:8" x14ac:dyDescent="0.2">
      <c r="G1536" s="38"/>
      <c r="H1536" s="2"/>
    </row>
    <row r="1537" spans="7:8" x14ac:dyDescent="0.2">
      <c r="G1537" s="38"/>
      <c r="H1537" s="2"/>
    </row>
    <row r="1538" spans="7:8" x14ac:dyDescent="0.2">
      <c r="G1538" s="38"/>
      <c r="H1538" s="2"/>
    </row>
    <row r="1539" spans="7:8" x14ac:dyDescent="0.2">
      <c r="G1539" s="38"/>
      <c r="H1539" s="2"/>
    </row>
    <row r="1540" spans="7:8" x14ac:dyDescent="0.2">
      <c r="G1540" s="38"/>
      <c r="H1540" s="2"/>
    </row>
    <row r="1541" spans="7:8" x14ac:dyDescent="0.2">
      <c r="G1541" s="38"/>
      <c r="H1541" s="2"/>
    </row>
    <row r="1542" spans="7:8" x14ac:dyDescent="0.2">
      <c r="G1542" s="38"/>
      <c r="H1542" s="2"/>
    </row>
    <row r="1543" spans="7:8" x14ac:dyDescent="0.2">
      <c r="G1543" s="38"/>
      <c r="H1543" s="2"/>
    </row>
    <row r="1544" spans="7:8" x14ac:dyDescent="0.2">
      <c r="G1544" s="38"/>
      <c r="H1544" s="2"/>
    </row>
    <row r="1545" spans="7:8" x14ac:dyDescent="0.2">
      <c r="G1545" s="38"/>
      <c r="H1545" s="2"/>
    </row>
    <row r="1546" spans="7:8" x14ac:dyDescent="0.2">
      <c r="G1546" s="38"/>
      <c r="H1546" s="2"/>
    </row>
    <row r="1547" spans="7:8" x14ac:dyDescent="0.2">
      <c r="G1547" s="38"/>
      <c r="H1547" s="2"/>
    </row>
    <row r="1548" spans="7:8" x14ac:dyDescent="0.2">
      <c r="G1548" s="38"/>
      <c r="H1548" s="2"/>
    </row>
    <row r="1549" spans="7:8" x14ac:dyDescent="0.2">
      <c r="G1549" s="38"/>
      <c r="H1549" s="2"/>
    </row>
    <row r="1550" spans="7:8" x14ac:dyDescent="0.2">
      <c r="G1550" s="38"/>
      <c r="H1550" s="2"/>
    </row>
    <row r="1551" spans="7:8" x14ac:dyDescent="0.2">
      <c r="G1551" s="38"/>
      <c r="H1551" s="2"/>
    </row>
    <row r="1552" spans="7:8" x14ac:dyDescent="0.2">
      <c r="G1552" s="38"/>
      <c r="H1552" s="2"/>
    </row>
    <row r="1553" spans="7:8" x14ac:dyDescent="0.2">
      <c r="G1553" s="38"/>
      <c r="H1553" s="2"/>
    </row>
    <row r="1554" spans="7:8" x14ac:dyDescent="0.2">
      <c r="G1554" s="38"/>
      <c r="H1554" s="2"/>
    </row>
    <row r="1555" spans="7:8" x14ac:dyDescent="0.2">
      <c r="G1555" s="38"/>
      <c r="H1555" s="2"/>
    </row>
    <row r="1556" spans="7:8" x14ac:dyDescent="0.2">
      <c r="G1556" s="38"/>
      <c r="H1556" s="2"/>
    </row>
    <row r="1557" spans="7:8" x14ac:dyDescent="0.2">
      <c r="G1557" s="38"/>
      <c r="H1557" s="2"/>
    </row>
    <row r="1558" spans="7:8" x14ac:dyDescent="0.2">
      <c r="G1558" s="38"/>
      <c r="H1558" s="2"/>
    </row>
    <row r="1559" spans="7:8" x14ac:dyDescent="0.2">
      <c r="G1559" s="38"/>
      <c r="H1559" s="2"/>
    </row>
    <row r="1560" spans="7:8" x14ac:dyDescent="0.2">
      <c r="G1560" s="38"/>
      <c r="H1560" s="2"/>
    </row>
    <row r="1561" spans="7:8" x14ac:dyDescent="0.2">
      <c r="G1561" s="38"/>
      <c r="H1561" s="2"/>
    </row>
    <row r="1562" spans="7:8" x14ac:dyDescent="0.2">
      <c r="G1562" s="38"/>
      <c r="H1562" s="2"/>
    </row>
    <row r="1563" spans="7:8" x14ac:dyDescent="0.2">
      <c r="G1563" s="38"/>
      <c r="H1563" s="2"/>
    </row>
    <row r="1564" spans="7:8" x14ac:dyDescent="0.2">
      <c r="G1564" s="38"/>
      <c r="H1564" s="2"/>
    </row>
    <row r="1565" spans="7:8" x14ac:dyDescent="0.2">
      <c r="G1565" s="38"/>
      <c r="H1565" s="2"/>
    </row>
    <row r="1566" spans="7:8" x14ac:dyDescent="0.2">
      <c r="G1566" s="38"/>
      <c r="H1566" s="2"/>
    </row>
    <row r="1567" spans="7:8" x14ac:dyDescent="0.2">
      <c r="G1567" s="38"/>
      <c r="H1567" s="2"/>
    </row>
    <row r="1568" spans="7:8" x14ac:dyDescent="0.2">
      <c r="G1568" s="38"/>
      <c r="H1568" s="2"/>
    </row>
    <row r="1569" spans="7:8" x14ac:dyDescent="0.2">
      <c r="G1569" s="38"/>
      <c r="H1569" s="2"/>
    </row>
    <row r="1570" spans="7:8" x14ac:dyDescent="0.2">
      <c r="G1570" s="38"/>
      <c r="H1570" s="2"/>
    </row>
    <row r="1571" spans="7:8" x14ac:dyDescent="0.2">
      <c r="G1571" s="38"/>
      <c r="H1571" s="2"/>
    </row>
    <row r="1572" spans="7:8" x14ac:dyDescent="0.2">
      <c r="G1572" s="38"/>
      <c r="H1572" s="2"/>
    </row>
    <row r="1573" spans="7:8" x14ac:dyDescent="0.2">
      <c r="G1573" s="38"/>
      <c r="H1573" s="2"/>
    </row>
    <row r="1574" spans="7:8" x14ac:dyDescent="0.2">
      <c r="G1574" s="38"/>
      <c r="H1574" s="2"/>
    </row>
    <row r="1575" spans="7:8" x14ac:dyDescent="0.2">
      <c r="G1575" s="38"/>
      <c r="H1575" s="2"/>
    </row>
    <row r="1576" spans="7:8" x14ac:dyDescent="0.2">
      <c r="G1576" s="38"/>
      <c r="H1576" s="2"/>
    </row>
    <row r="1577" spans="7:8" x14ac:dyDescent="0.2">
      <c r="G1577" s="38"/>
      <c r="H1577" s="2"/>
    </row>
    <row r="1578" spans="7:8" x14ac:dyDescent="0.2">
      <c r="G1578" s="38"/>
      <c r="H1578" s="2"/>
    </row>
    <row r="1579" spans="7:8" x14ac:dyDescent="0.2">
      <c r="G1579" s="38"/>
      <c r="H1579" s="2"/>
    </row>
    <row r="1580" spans="7:8" x14ac:dyDescent="0.2">
      <c r="G1580" s="38"/>
      <c r="H1580" s="2"/>
    </row>
    <row r="1581" spans="7:8" x14ac:dyDescent="0.2">
      <c r="G1581" s="38"/>
      <c r="H1581" s="2"/>
    </row>
    <row r="1582" spans="7:8" x14ac:dyDescent="0.2">
      <c r="G1582" s="38"/>
      <c r="H1582" s="2"/>
    </row>
    <row r="1583" spans="7:8" x14ac:dyDescent="0.2">
      <c r="G1583" s="38"/>
      <c r="H1583" s="2"/>
    </row>
    <row r="1584" spans="7:8" x14ac:dyDescent="0.2">
      <c r="G1584" s="38"/>
      <c r="H1584" s="2"/>
    </row>
    <row r="1585" spans="3:8" x14ac:dyDescent="0.2">
      <c r="G1585" s="38"/>
      <c r="H1585" s="2"/>
    </row>
    <row r="1586" spans="3:8" x14ac:dyDescent="0.2">
      <c r="G1586" s="38"/>
      <c r="H1586" s="2"/>
    </row>
    <row r="1587" spans="3:8" x14ac:dyDescent="0.2">
      <c r="C1587" s="4"/>
      <c r="D1587" s="4"/>
      <c r="E1587" s="4"/>
      <c r="F1587" s="4"/>
      <c r="G1587" s="38"/>
      <c r="H1587" s="2"/>
    </row>
    <row r="1588" spans="3:8" x14ac:dyDescent="0.2">
      <c r="G1588" s="38"/>
      <c r="H1588" s="2"/>
    </row>
    <row r="1589" spans="3:8" x14ac:dyDescent="0.2">
      <c r="G1589" s="38"/>
      <c r="H1589" s="2"/>
    </row>
    <row r="1590" spans="3:8" x14ac:dyDescent="0.2">
      <c r="G1590" s="38"/>
      <c r="H1590" s="2"/>
    </row>
    <row r="1591" spans="3:8" x14ac:dyDescent="0.2">
      <c r="G1591" s="38"/>
      <c r="H1591" s="2"/>
    </row>
    <row r="1592" spans="3:8" x14ac:dyDescent="0.2">
      <c r="G1592" s="38"/>
      <c r="H1592" s="2"/>
    </row>
    <row r="1593" spans="3:8" x14ac:dyDescent="0.2">
      <c r="G1593" s="38"/>
      <c r="H1593" s="2"/>
    </row>
    <row r="1594" spans="3:8" x14ac:dyDescent="0.2">
      <c r="G1594" s="38"/>
      <c r="H1594" s="2"/>
    </row>
    <row r="1595" spans="3:8" x14ac:dyDescent="0.2">
      <c r="G1595" s="38"/>
      <c r="H1595" s="2"/>
    </row>
    <row r="1596" spans="3:8" x14ac:dyDescent="0.2">
      <c r="G1596" s="38"/>
      <c r="H1596" s="2"/>
    </row>
    <row r="1597" spans="3:8" x14ac:dyDescent="0.2">
      <c r="G1597" s="38"/>
      <c r="H1597" s="2"/>
    </row>
    <row r="1598" spans="3:8" x14ac:dyDescent="0.2">
      <c r="G1598" s="38"/>
      <c r="H1598" s="2"/>
    </row>
    <row r="1599" spans="3:8" x14ac:dyDescent="0.2">
      <c r="G1599" s="38"/>
      <c r="H1599" s="2"/>
    </row>
    <row r="1600" spans="3:8" x14ac:dyDescent="0.2">
      <c r="G1600" s="38"/>
      <c r="H1600" s="2"/>
    </row>
    <row r="1601" spans="7:8" x14ac:dyDescent="0.2">
      <c r="G1601" s="38"/>
      <c r="H1601" s="2"/>
    </row>
    <row r="1602" spans="7:8" x14ac:dyDescent="0.2">
      <c r="G1602" s="38"/>
      <c r="H1602" s="2"/>
    </row>
    <row r="1603" spans="7:8" x14ac:dyDescent="0.2">
      <c r="G1603" s="38"/>
      <c r="H1603" s="2"/>
    </row>
    <row r="1604" spans="7:8" x14ac:dyDescent="0.2">
      <c r="G1604" s="38"/>
      <c r="H1604" s="2"/>
    </row>
    <row r="1605" spans="7:8" x14ac:dyDescent="0.2">
      <c r="G1605" s="38"/>
      <c r="H1605" s="2"/>
    </row>
    <row r="1606" spans="7:8" x14ac:dyDescent="0.2">
      <c r="G1606" s="38"/>
      <c r="H1606" s="2"/>
    </row>
    <row r="1607" spans="7:8" x14ac:dyDescent="0.2">
      <c r="G1607" s="38"/>
      <c r="H1607" s="2"/>
    </row>
    <row r="1608" spans="7:8" x14ac:dyDescent="0.2">
      <c r="G1608" s="38"/>
      <c r="H1608" s="2"/>
    </row>
    <row r="1609" spans="7:8" x14ac:dyDescent="0.2">
      <c r="G1609" s="38"/>
      <c r="H1609" s="2"/>
    </row>
    <row r="1610" spans="7:8" x14ac:dyDescent="0.2">
      <c r="G1610" s="38"/>
      <c r="H1610" s="2"/>
    </row>
    <row r="1611" spans="7:8" x14ac:dyDescent="0.2">
      <c r="G1611" s="38"/>
      <c r="H1611" s="2"/>
    </row>
    <row r="1612" spans="7:8" x14ac:dyDescent="0.2">
      <c r="G1612" s="38"/>
      <c r="H1612" s="2"/>
    </row>
    <row r="1613" spans="7:8" x14ac:dyDescent="0.2">
      <c r="G1613" s="38"/>
      <c r="H1613" s="2"/>
    </row>
    <row r="1614" spans="7:8" x14ac:dyDescent="0.2">
      <c r="G1614" s="38"/>
      <c r="H1614" s="2"/>
    </row>
    <row r="1615" spans="7:8" x14ac:dyDescent="0.2">
      <c r="G1615" s="38"/>
      <c r="H1615" s="2"/>
    </row>
    <row r="1616" spans="7:8" x14ac:dyDescent="0.2">
      <c r="G1616" s="38"/>
      <c r="H1616" s="2"/>
    </row>
    <row r="1617" spans="7:8" x14ac:dyDescent="0.2">
      <c r="G1617" s="38"/>
      <c r="H1617" s="2"/>
    </row>
    <row r="1618" spans="7:8" x14ac:dyDescent="0.2">
      <c r="G1618" s="38"/>
      <c r="H1618" s="2"/>
    </row>
    <row r="1619" spans="7:8" x14ac:dyDescent="0.2">
      <c r="G1619" s="38"/>
      <c r="H1619" s="2"/>
    </row>
    <row r="1620" spans="7:8" x14ac:dyDescent="0.2">
      <c r="G1620" s="38"/>
      <c r="H1620" s="2"/>
    </row>
    <row r="1621" spans="7:8" x14ac:dyDescent="0.2">
      <c r="G1621" s="38"/>
      <c r="H1621" s="2"/>
    </row>
    <row r="1622" spans="7:8" x14ac:dyDescent="0.2">
      <c r="G1622" s="38"/>
      <c r="H1622" s="2"/>
    </row>
    <row r="1623" spans="7:8" x14ac:dyDescent="0.2">
      <c r="G1623" s="38"/>
      <c r="H1623" s="2"/>
    </row>
    <row r="1624" spans="7:8" x14ac:dyDescent="0.2">
      <c r="G1624" s="38"/>
      <c r="H1624" s="2"/>
    </row>
    <row r="1625" spans="7:8" x14ac:dyDescent="0.2">
      <c r="G1625" s="38"/>
      <c r="H1625" s="2"/>
    </row>
    <row r="1626" spans="7:8" x14ac:dyDescent="0.2">
      <c r="G1626" s="38"/>
      <c r="H1626" s="2"/>
    </row>
    <row r="1627" spans="7:8" x14ac:dyDescent="0.2">
      <c r="G1627" s="38"/>
      <c r="H1627" s="2"/>
    </row>
    <row r="1628" spans="7:8" x14ac:dyDescent="0.2">
      <c r="G1628" s="38"/>
      <c r="H1628" s="2"/>
    </row>
    <row r="1629" spans="7:8" x14ac:dyDescent="0.2">
      <c r="G1629" s="38"/>
      <c r="H1629" s="2"/>
    </row>
    <row r="1630" spans="7:8" x14ac:dyDescent="0.2">
      <c r="G1630" s="38"/>
      <c r="H1630" s="2"/>
    </row>
    <row r="1631" spans="7:8" x14ac:dyDescent="0.2">
      <c r="G1631" s="38"/>
      <c r="H1631" s="2"/>
    </row>
    <row r="1632" spans="7:8" x14ac:dyDescent="0.2">
      <c r="G1632" s="38"/>
      <c r="H1632" s="2"/>
    </row>
    <row r="1633" spans="7:8" x14ac:dyDescent="0.2">
      <c r="G1633" s="38"/>
      <c r="H1633" s="2"/>
    </row>
    <row r="1634" spans="7:8" x14ac:dyDescent="0.2">
      <c r="G1634" s="38"/>
      <c r="H1634" s="2"/>
    </row>
    <row r="1635" spans="7:8" x14ac:dyDescent="0.2">
      <c r="G1635" s="38"/>
      <c r="H1635" s="2"/>
    </row>
    <row r="1636" spans="7:8" x14ac:dyDescent="0.2">
      <c r="G1636" s="38"/>
      <c r="H1636" s="2"/>
    </row>
    <row r="1637" spans="7:8" x14ac:dyDescent="0.2">
      <c r="G1637" s="38"/>
      <c r="H1637" s="2"/>
    </row>
    <row r="1638" spans="7:8" x14ac:dyDescent="0.2">
      <c r="G1638" s="38"/>
      <c r="H1638" s="2"/>
    </row>
    <row r="1639" spans="7:8" x14ac:dyDescent="0.2">
      <c r="G1639" s="38"/>
      <c r="H1639" s="2"/>
    </row>
    <row r="1640" spans="7:8" x14ac:dyDescent="0.2">
      <c r="G1640" s="38"/>
      <c r="H1640" s="2"/>
    </row>
    <row r="1641" spans="7:8" x14ac:dyDescent="0.2">
      <c r="G1641" s="38"/>
      <c r="H1641" s="2"/>
    </row>
    <row r="1642" spans="7:8" x14ac:dyDescent="0.2">
      <c r="G1642" s="38"/>
      <c r="H1642" s="2"/>
    </row>
    <row r="1643" spans="7:8" x14ac:dyDescent="0.2">
      <c r="G1643" s="38"/>
      <c r="H1643" s="2"/>
    </row>
    <row r="1644" spans="7:8" x14ac:dyDescent="0.2">
      <c r="G1644" s="38"/>
      <c r="H1644" s="2"/>
    </row>
    <row r="1645" spans="7:8" x14ac:dyDescent="0.2">
      <c r="G1645" s="38"/>
      <c r="H1645" s="2"/>
    </row>
    <row r="1646" spans="7:8" x14ac:dyDescent="0.2">
      <c r="G1646" s="38"/>
      <c r="H1646" s="2"/>
    </row>
    <row r="1647" spans="7:8" x14ac:dyDescent="0.2">
      <c r="G1647" s="38"/>
      <c r="H1647" s="2"/>
    </row>
    <row r="1648" spans="7:8" x14ac:dyDescent="0.2">
      <c r="G1648" s="38"/>
      <c r="H1648" s="2"/>
    </row>
    <row r="1649" spans="3:8" x14ac:dyDescent="0.2">
      <c r="G1649" s="38"/>
      <c r="H1649" s="2"/>
    </row>
    <row r="1650" spans="3:8" x14ac:dyDescent="0.2">
      <c r="G1650" s="38"/>
      <c r="H1650" s="2"/>
    </row>
    <row r="1651" spans="3:8" x14ac:dyDescent="0.2">
      <c r="G1651" s="38"/>
      <c r="H1651" s="2"/>
    </row>
    <row r="1652" spans="3:8" x14ac:dyDescent="0.2">
      <c r="G1652" s="38"/>
      <c r="H1652" s="2"/>
    </row>
    <row r="1653" spans="3:8" x14ac:dyDescent="0.2">
      <c r="C1653" s="4"/>
      <c r="D1653" s="4"/>
      <c r="E1653" s="4"/>
      <c r="F1653" s="4"/>
      <c r="G1653" s="38"/>
      <c r="H1653" s="2"/>
    </row>
    <row r="1654" spans="3:8" x14ac:dyDescent="0.2">
      <c r="G1654" s="38"/>
      <c r="H1654" s="2"/>
    </row>
    <row r="1655" spans="3:8" x14ac:dyDescent="0.2">
      <c r="G1655" s="38"/>
      <c r="H1655" s="2"/>
    </row>
    <row r="1656" spans="3:8" x14ac:dyDescent="0.2">
      <c r="G1656" s="38"/>
      <c r="H1656" s="2"/>
    </row>
    <row r="1657" spans="3:8" x14ac:dyDescent="0.2">
      <c r="G1657" s="38"/>
      <c r="H1657" s="2"/>
    </row>
    <row r="1658" spans="3:8" x14ac:dyDescent="0.2">
      <c r="G1658" s="38"/>
      <c r="H1658" s="2"/>
    </row>
    <row r="1659" spans="3:8" x14ac:dyDescent="0.2">
      <c r="G1659" s="38"/>
      <c r="H1659" s="2"/>
    </row>
    <row r="1660" spans="3:8" x14ac:dyDescent="0.2">
      <c r="G1660" s="38"/>
      <c r="H1660" s="2"/>
    </row>
    <row r="1661" spans="3:8" x14ac:dyDescent="0.2">
      <c r="G1661" s="38"/>
      <c r="H1661" s="2"/>
    </row>
    <row r="1662" spans="3:8" x14ac:dyDescent="0.2">
      <c r="G1662" s="38"/>
      <c r="H1662" s="2"/>
    </row>
    <row r="1663" spans="3:8" x14ac:dyDescent="0.2">
      <c r="G1663" s="38"/>
      <c r="H1663" s="2"/>
    </row>
    <row r="1664" spans="3:8" x14ac:dyDescent="0.2">
      <c r="G1664" s="38"/>
      <c r="H1664" s="2"/>
    </row>
    <row r="1665" spans="7:8" x14ac:dyDescent="0.2">
      <c r="G1665" s="38"/>
      <c r="H1665" s="2"/>
    </row>
    <row r="1666" spans="7:8" x14ac:dyDescent="0.2">
      <c r="G1666" s="38"/>
      <c r="H1666" s="2"/>
    </row>
    <row r="1667" spans="7:8" x14ac:dyDescent="0.2">
      <c r="G1667" s="38"/>
      <c r="H1667" s="2"/>
    </row>
    <row r="1668" spans="7:8" x14ac:dyDescent="0.2">
      <c r="G1668" s="38"/>
      <c r="H1668" s="2"/>
    </row>
    <row r="1669" spans="7:8" x14ac:dyDescent="0.2">
      <c r="G1669" s="38"/>
      <c r="H1669" s="2"/>
    </row>
    <row r="1670" spans="7:8" x14ac:dyDescent="0.2">
      <c r="G1670" s="38"/>
      <c r="H1670" s="2"/>
    </row>
    <row r="1671" spans="7:8" x14ac:dyDescent="0.2">
      <c r="G1671" s="38"/>
      <c r="H1671" s="2"/>
    </row>
    <row r="1672" spans="7:8" x14ac:dyDescent="0.2">
      <c r="G1672" s="38"/>
      <c r="H1672" s="2"/>
    </row>
    <row r="1673" spans="7:8" x14ac:dyDescent="0.2">
      <c r="G1673" s="38"/>
      <c r="H1673" s="2"/>
    </row>
    <row r="1674" spans="7:8" x14ac:dyDescent="0.2">
      <c r="G1674" s="38"/>
      <c r="H1674" s="2"/>
    </row>
    <row r="1675" spans="7:8" x14ac:dyDescent="0.2">
      <c r="G1675" s="38"/>
      <c r="H1675" s="2"/>
    </row>
    <row r="1676" spans="7:8" x14ac:dyDescent="0.2">
      <c r="G1676" s="38"/>
      <c r="H1676" s="2"/>
    </row>
    <row r="1677" spans="7:8" x14ac:dyDescent="0.2">
      <c r="G1677" s="38"/>
      <c r="H1677" s="2"/>
    </row>
    <row r="1678" spans="7:8" x14ac:dyDescent="0.2">
      <c r="G1678" s="38"/>
      <c r="H1678" s="2"/>
    </row>
    <row r="1679" spans="7:8" x14ac:dyDescent="0.2">
      <c r="G1679" s="38"/>
      <c r="H1679" s="2"/>
    </row>
    <row r="1680" spans="7:8" x14ac:dyDescent="0.2">
      <c r="G1680" s="38"/>
      <c r="H1680" s="2"/>
    </row>
    <row r="1681" spans="7:8" x14ac:dyDescent="0.2">
      <c r="G1681" s="38"/>
      <c r="H1681" s="2"/>
    </row>
    <row r="1682" spans="7:8" x14ac:dyDescent="0.2">
      <c r="G1682" s="38"/>
      <c r="H1682" s="2"/>
    </row>
    <row r="1683" spans="7:8" x14ac:dyDescent="0.2">
      <c r="G1683" s="38"/>
      <c r="H1683" s="2"/>
    </row>
    <row r="1684" spans="7:8" x14ac:dyDescent="0.2">
      <c r="G1684" s="38"/>
      <c r="H1684" s="2"/>
    </row>
    <row r="1685" spans="7:8" x14ac:dyDescent="0.2">
      <c r="G1685" s="38"/>
      <c r="H1685" s="2"/>
    </row>
    <row r="1686" spans="7:8" x14ac:dyDescent="0.2">
      <c r="G1686" s="38"/>
      <c r="H1686" s="2"/>
    </row>
    <row r="1687" spans="7:8" x14ac:dyDescent="0.2">
      <c r="G1687" s="38"/>
      <c r="H1687" s="2"/>
    </row>
    <row r="1688" spans="7:8" x14ac:dyDescent="0.2">
      <c r="G1688" s="38"/>
      <c r="H1688" s="2"/>
    </row>
    <row r="1689" spans="7:8" x14ac:dyDescent="0.2">
      <c r="G1689" s="38"/>
      <c r="H1689" s="2"/>
    </row>
    <row r="1690" spans="7:8" x14ac:dyDescent="0.2">
      <c r="G1690" s="38"/>
      <c r="H1690" s="2"/>
    </row>
    <row r="1691" spans="7:8" x14ac:dyDescent="0.2">
      <c r="G1691" s="38"/>
      <c r="H1691" s="2"/>
    </row>
    <row r="1692" spans="7:8" x14ac:dyDescent="0.2">
      <c r="G1692" s="38"/>
      <c r="H1692" s="2"/>
    </row>
    <row r="1693" spans="7:8" x14ac:dyDescent="0.2">
      <c r="G1693" s="38"/>
      <c r="H1693" s="2"/>
    </row>
    <row r="1694" spans="7:8" x14ac:dyDescent="0.2">
      <c r="G1694" s="38"/>
      <c r="H1694" s="2"/>
    </row>
    <row r="1695" spans="7:8" x14ac:dyDescent="0.2">
      <c r="G1695" s="38"/>
      <c r="H1695" s="2"/>
    </row>
    <row r="1696" spans="7:8" x14ac:dyDescent="0.2">
      <c r="G1696" s="38"/>
      <c r="H1696" s="2"/>
    </row>
    <row r="1697" spans="7:8" x14ac:dyDescent="0.2">
      <c r="G1697" s="38"/>
      <c r="H1697" s="2"/>
    </row>
    <row r="1698" spans="7:8" x14ac:dyDescent="0.2">
      <c r="G1698" s="38"/>
      <c r="H1698" s="2"/>
    </row>
    <row r="1699" spans="7:8" x14ac:dyDescent="0.2">
      <c r="G1699" s="38"/>
      <c r="H1699" s="2"/>
    </row>
    <row r="1700" spans="7:8" x14ac:dyDescent="0.2">
      <c r="G1700" s="38"/>
      <c r="H1700" s="2"/>
    </row>
    <row r="1701" spans="7:8" x14ac:dyDescent="0.2">
      <c r="G1701" s="38"/>
      <c r="H1701" s="2"/>
    </row>
    <row r="1702" spans="7:8" x14ac:dyDescent="0.2">
      <c r="G1702" s="38"/>
      <c r="H1702" s="2"/>
    </row>
    <row r="1703" spans="7:8" x14ac:dyDescent="0.2">
      <c r="G1703" s="38"/>
      <c r="H1703" s="2"/>
    </row>
    <row r="1704" spans="7:8" x14ac:dyDescent="0.2">
      <c r="G1704" s="38"/>
      <c r="H1704" s="2"/>
    </row>
    <row r="1705" spans="7:8" x14ac:dyDescent="0.2">
      <c r="G1705" s="38"/>
      <c r="H1705" s="2"/>
    </row>
    <row r="1706" spans="7:8" x14ac:dyDescent="0.2">
      <c r="G1706" s="38"/>
      <c r="H1706" s="2"/>
    </row>
    <row r="1707" spans="7:8" x14ac:dyDescent="0.2">
      <c r="G1707" s="38"/>
      <c r="H1707" s="2"/>
    </row>
    <row r="1708" spans="7:8" x14ac:dyDescent="0.2">
      <c r="G1708" s="38"/>
      <c r="H1708" s="2"/>
    </row>
    <row r="1709" spans="7:8" x14ac:dyDescent="0.2">
      <c r="G1709" s="38"/>
      <c r="H1709" s="2"/>
    </row>
    <row r="1710" spans="7:8" x14ac:dyDescent="0.2">
      <c r="G1710" s="38"/>
      <c r="H1710" s="2"/>
    </row>
    <row r="1711" spans="7:8" x14ac:dyDescent="0.2">
      <c r="G1711" s="38"/>
      <c r="H1711" s="2"/>
    </row>
    <row r="1712" spans="7:8" x14ac:dyDescent="0.2">
      <c r="G1712" s="38"/>
      <c r="H1712" s="2"/>
    </row>
    <row r="1713" spans="3:8" x14ac:dyDescent="0.2">
      <c r="G1713" s="38"/>
      <c r="H1713" s="2"/>
    </row>
    <row r="1714" spans="3:8" x14ac:dyDescent="0.2">
      <c r="G1714" s="38"/>
      <c r="H1714" s="2"/>
    </row>
    <row r="1715" spans="3:8" x14ac:dyDescent="0.2">
      <c r="G1715" s="38"/>
      <c r="H1715" s="2"/>
    </row>
    <row r="1716" spans="3:8" x14ac:dyDescent="0.2">
      <c r="G1716" s="38"/>
      <c r="H1716" s="2"/>
    </row>
    <row r="1717" spans="3:8" x14ac:dyDescent="0.2">
      <c r="G1717" s="38"/>
      <c r="H1717" s="2"/>
    </row>
    <row r="1718" spans="3:8" x14ac:dyDescent="0.2">
      <c r="G1718" s="38"/>
      <c r="H1718" s="2"/>
    </row>
    <row r="1719" spans="3:8" x14ac:dyDescent="0.2">
      <c r="C1719" s="4"/>
      <c r="D1719" s="4"/>
      <c r="E1719" s="4"/>
      <c r="F1719" s="4"/>
      <c r="G1719" s="38"/>
      <c r="H1719" s="2"/>
    </row>
    <row r="1720" spans="3:8" x14ac:dyDescent="0.2">
      <c r="G1720" s="38"/>
      <c r="H1720" s="2"/>
    </row>
    <row r="1721" spans="3:8" x14ac:dyDescent="0.2">
      <c r="G1721" s="38"/>
      <c r="H1721" s="2"/>
    </row>
    <row r="1722" spans="3:8" x14ac:dyDescent="0.2">
      <c r="G1722" s="38"/>
      <c r="H1722" s="2"/>
    </row>
    <row r="1723" spans="3:8" x14ac:dyDescent="0.2">
      <c r="G1723" s="38"/>
      <c r="H1723" s="2"/>
    </row>
    <row r="1724" spans="3:8" x14ac:dyDescent="0.2">
      <c r="G1724" s="38"/>
      <c r="H1724" s="2"/>
    </row>
    <row r="1725" spans="3:8" x14ac:dyDescent="0.2">
      <c r="G1725" s="38"/>
      <c r="H1725" s="2"/>
    </row>
    <row r="1726" spans="3:8" x14ac:dyDescent="0.2">
      <c r="G1726" s="38"/>
      <c r="H1726" s="2"/>
    </row>
    <row r="1727" spans="3:8" x14ac:dyDescent="0.2">
      <c r="G1727" s="38"/>
      <c r="H1727" s="2"/>
    </row>
    <row r="1728" spans="3:8" x14ac:dyDescent="0.2">
      <c r="G1728" s="38"/>
      <c r="H1728" s="2"/>
    </row>
    <row r="1729" spans="7:8" x14ac:dyDescent="0.2">
      <c r="G1729" s="38"/>
      <c r="H1729" s="2"/>
    </row>
    <row r="1730" spans="7:8" x14ac:dyDescent="0.2">
      <c r="G1730" s="38"/>
      <c r="H1730" s="2"/>
    </row>
    <row r="1731" spans="7:8" x14ac:dyDescent="0.2">
      <c r="G1731" s="38"/>
      <c r="H1731" s="2"/>
    </row>
    <row r="1732" spans="7:8" x14ac:dyDescent="0.2">
      <c r="G1732" s="38"/>
      <c r="H1732" s="2"/>
    </row>
    <row r="1733" spans="7:8" x14ac:dyDescent="0.2">
      <c r="G1733" s="38"/>
      <c r="H1733" s="2"/>
    </row>
    <row r="1734" spans="7:8" x14ac:dyDescent="0.2">
      <c r="G1734" s="38"/>
      <c r="H1734" s="2"/>
    </row>
    <row r="1735" spans="7:8" x14ac:dyDescent="0.2">
      <c r="G1735" s="38"/>
      <c r="H1735" s="2"/>
    </row>
    <row r="1736" spans="7:8" x14ac:dyDescent="0.2">
      <c r="G1736" s="38"/>
      <c r="H1736" s="2"/>
    </row>
    <row r="1737" spans="7:8" x14ac:dyDescent="0.2">
      <c r="G1737" s="38"/>
      <c r="H1737" s="2"/>
    </row>
    <row r="1738" spans="7:8" x14ac:dyDescent="0.2">
      <c r="G1738" s="38"/>
      <c r="H1738" s="2"/>
    </row>
    <row r="1739" spans="7:8" x14ac:dyDescent="0.2">
      <c r="G1739" s="38"/>
      <c r="H1739" s="2"/>
    </row>
    <row r="1740" spans="7:8" x14ac:dyDescent="0.2">
      <c r="G1740" s="38"/>
      <c r="H1740" s="2"/>
    </row>
    <row r="1741" spans="7:8" x14ac:dyDescent="0.2">
      <c r="G1741" s="38"/>
      <c r="H1741" s="2"/>
    </row>
    <row r="1742" spans="7:8" x14ac:dyDescent="0.2">
      <c r="G1742" s="38"/>
      <c r="H1742" s="2"/>
    </row>
    <row r="1743" spans="7:8" x14ac:dyDescent="0.2">
      <c r="G1743" s="38"/>
      <c r="H1743" s="2"/>
    </row>
    <row r="1744" spans="7:8" x14ac:dyDescent="0.2">
      <c r="G1744" s="38"/>
      <c r="H1744" s="2"/>
    </row>
    <row r="1745" spans="7:8" x14ac:dyDescent="0.2">
      <c r="G1745" s="38"/>
      <c r="H1745" s="2"/>
    </row>
    <row r="1746" spans="7:8" x14ac:dyDescent="0.2">
      <c r="G1746" s="38"/>
      <c r="H1746" s="2"/>
    </row>
    <row r="1747" spans="7:8" x14ac:dyDescent="0.2">
      <c r="G1747" s="38"/>
      <c r="H1747" s="2"/>
    </row>
    <row r="1748" spans="7:8" x14ac:dyDescent="0.2">
      <c r="G1748" s="38"/>
      <c r="H1748" s="2"/>
    </row>
    <row r="1749" spans="7:8" x14ac:dyDescent="0.2">
      <c r="G1749" s="38"/>
      <c r="H1749" s="2"/>
    </row>
    <row r="1750" spans="7:8" x14ac:dyDescent="0.2">
      <c r="G1750" s="38"/>
      <c r="H1750" s="2"/>
    </row>
    <row r="1751" spans="7:8" x14ac:dyDescent="0.2">
      <c r="G1751" s="38"/>
      <c r="H1751" s="2"/>
    </row>
    <row r="1752" spans="7:8" x14ac:dyDescent="0.2">
      <c r="G1752" s="38"/>
      <c r="H1752" s="2"/>
    </row>
    <row r="1753" spans="7:8" x14ac:dyDescent="0.2">
      <c r="G1753" s="38"/>
      <c r="H1753" s="2"/>
    </row>
    <row r="1754" spans="7:8" x14ac:dyDescent="0.2">
      <c r="G1754" s="38"/>
      <c r="H1754" s="2"/>
    </row>
    <row r="1755" spans="7:8" x14ac:dyDescent="0.2">
      <c r="G1755" s="38"/>
      <c r="H1755" s="2"/>
    </row>
    <row r="1756" spans="7:8" x14ac:dyDescent="0.2">
      <c r="G1756" s="38"/>
      <c r="H1756" s="2"/>
    </row>
    <row r="1757" spans="7:8" x14ac:dyDescent="0.2">
      <c r="G1757" s="38"/>
      <c r="H1757" s="2"/>
    </row>
    <row r="1758" spans="7:8" x14ac:dyDescent="0.2">
      <c r="G1758" s="38"/>
      <c r="H1758" s="2"/>
    </row>
    <row r="1759" spans="7:8" x14ac:dyDescent="0.2">
      <c r="G1759" s="38"/>
      <c r="H1759" s="2"/>
    </row>
    <row r="1760" spans="7:8" x14ac:dyDescent="0.2">
      <c r="G1760" s="38"/>
      <c r="H1760" s="2"/>
    </row>
    <row r="1761" spans="7:8" x14ac:dyDescent="0.2">
      <c r="G1761" s="38"/>
      <c r="H1761" s="2"/>
    </row>
    <row r="1762" spans="7:8" x14ac:dyDescent="0.2">
      <c r="G1762" s="38"/>
      <c r="H1762" s="2"/>
    </row>
    <row r="1763" spans="7:8" x14ac:dyDescent="0.2">
      <c r="G1763" s="38"/>
      <c r="H1763" s="2"/>
    </row>
    <row r="1764" spans="7:8" x14ac:dyDescent="0.2">
      <c r="G1764" s="38"/>
      <c r="H1764" s="2"/>
    </row>
    <row r="1765" spans="7:8" x14ac:dyDescent="0.2">
      <c r="G1765" s="38"/>
      <c r="H1765" s="2"/>
    </row>
    <row r="1766" spans="7:8" x14ac:dyDescent="0.2">
      <c r="G1766" s="38"/>
      <c r="H1766" s="2"/>
    </row>
    <row r="1767" spans="7:8" x14ac:dyDescent="0.2">
      <c r="G1767" s="38"/>
      <c r="H1767" s="2"/>
    </row>
    <row r="1768" spans="7:8" x14ac:dyDescent="0.2">
      <c r="G1768" s="38"/>
      <c r="H1768" s="2"/>
    </row>
    <row r="1769" spans="7:8" x14ac:dyDescent="0.2">
      <c r="G1769" s="38"/>
      <c r="H1769" s="2"/>
    </row>
    <row r="1770" spans="7:8" x14ac:dyDescent="0.2">
      <c r="G1770" s="38"/>
      <c r="H1770" s="2"/>
    </row>
    <row r="1771" spans="7:8" x14ac:dyDescent="0.2">
      <c r="G1771" s="38"/>
      <c r="H1771" s="2"/>
    </row>
    <row r="1772" spans="7:8" x14ac:dyDescent="0.2">
      <c r="G1772" s="38"/>
      <c r="H1772" s="2"/>
    </row>
    <row r="1773" spans="7:8" x14ac:dyDescent="0.2">
      <c r="G1773" s="38"/>
      <c r="H1773" s="2"/>
    </row>
    <row r="1774" spans="7:8" x14ac:dyDescent="0.2">
      <c r="G1774" s="38"/>
      <c r="H1774" s="2"/>
    </row>
    <row r="1775" spans="7:8" x14ac:dyDescent="0.2">
      <c r="G1775" s="38"/>
      <c r="H1775" s="2"/>
    </row>
    <row r="1776" spans="7:8" x14ac:dyDescent="0.2">
      <c r="G1776" s="38"/>
      <c r="H1776" s="2"/>
    </row>
    <row r="1777" spans="3:8" x14ac:dyDescent="0.2">
      <c r="G1777" s="38"/>
      <c r="H1777" s="2"/>
    </row>
    <row r="1778" spans="3:8" x14ac:dyDescent="0.2">
      <c r="G1778" s="38"/>
      <c r="H1778" s="2"/>
    </row>
    <row r="1779" spans="3:8" x14ac:dyDescent="0.2">
      <c r="G1779" s="38"/>
      <c r="H1779" s="2"/>
    </row>
    <row r="1780" spans="3:8" x14ac:dyDescent="0.2">
      <c r="G1780" s="38"/>
      <c r="H1780" s="2"/>
    </row>
    <row r="1781" spans="3:8" x14ac:dyDescent="0.2">
      <c r="G1781" s="38"/>
      <c r="H1781" s="2"/>
    </row>
    <row r="1782" spans="3:8" x14ac:dyDescent="0.2">
      <c r="G1782" s="38"/>
      <c r="H1782" s="2"/>
    </row>
    <row r="1783" spans="3:8" x14ac:dyDescent="0.2">
      <c r="G1783" s="38"/>
      <c r="H1783" s="2"/>
    </row>
    <row r="1784" spans="3:8" x14ac:dyDescent="0.2">
      <c r="G1784" s="38"/>
      <c r="H1784" s="2"/>
    </row>
    <row r="1785" spans="3:8" x14ac:dyDescent="0.2">
      <c r="C1785" s="4"/>
      <c r="D1785" s="4"/>
      <c r="E1785" s="4"/>
      <c r="F1785" s="4"/>
      <c r="G1785" s="38"/>
      <c r="H1785" s="2"/>
    </row>
    <row r="1786" spans="3:8" x14ac:dyDescent="0.2">
      <c r="G1786" s="38"/>
      <c r="H1786" s="2"/>
    </row>
    <row r="1787" spans="3:8" x14ac:dyDescent="0.2">
      <c r="G1787" s="38"/>
      <c r="H1787" s="2"/>
    </row>
    <row r="1788" spans="3:8" x14ac:dyDescent="0.2">
      <c r="G1788" s="38"/>
      <c r="H1788" s="2"/>
    </row>
    <row r="1789" spans="3:8" x14ac:dyDescent="0.2">
      <c r="G1789" s="38"/>
      <c r="H1789" s="2"/>
    </row>
    <row r="1790" spans="3:8" x14ac:dyDescent="0.2">
      <c r="G1790" s="38"/>
      <c r="H1790" s="2"/>
    </row>
    <row r="1791" spans="3:8" x14ac:dyDescent="0.2">
      <c r="G1791" s="38"/>
      <c r="H1791" s="2"/>
    </row>
    <row r="1792" spans="3:8" x14ac:dyDescent="0.2">
      <c r="G1792" s="38"/>
      <c r="H1792" s="2"/>
    </row>
    <row r="1793" spans="7:8" x14ac:dyDescent="0.2">
      <c r="G1793" s="38"/>
      <c r="H1793" s="2"/>
    </row>
    <row r="1794" spans="7:8" x14ac:dyDescent="0.2">
      <c r="G1794" s="38"/>
      <c r="H1794" s="2"/>
    </row>
    <row r="1795" spans="7:8" x14ac:dyDescent="0.2">
      <c r="G1795" s="38"/>
      <c r="H1795" s="2"/>
    </row>
    <row r="1796" spans="7:8" x14ac:dyDescent="0.2">
      <c r="G1796" s="38"/>
      <c r="H1796" s="2"/>
    </row>
    <row r="1797" spans="7:8" x14ac:dyDescent="0.2">
      <c r="G1797" s="38"/>
      <c r="H1797" s="2"/>
    </row>
    <row r="1798" spans="7:8" x14ac:dyDescent="0.2">
      <c r="G1798" s="38"/>
      <c r="H1798" s="2"/>
    </row>
    <row r="1799" spans="7:8" x14ac:dyDescent="0.2">
      <c r="G1799" s="38"/>
      <c r="H1799" s="2"/>
    </row>
    <row r="1800" spans="7:8" x14ac:dyDescent="0.2">
      <c r="G1800" s="38"/>
      <c r="H1800" s="2"/>
    </row>
    <row r="1801" spans="7:8" x14ac:dyDescent="0.2">
      <c r="G1801" s="38"/>
      <c r="H1801" s="2"/>
    </row>
    <row r="1802" spans="7:8" x14ac:dyDescent="0.2">
      <c r="G1802" s="38"/>
      <c r="H1802" s="2"/>
    </row>
    <row r="1803" spans="7:8" x14ac:dyDescent="0.2">
      <c r="G1803" s="38"/>
      <c r="H1803" s="2"/>
    </row>
    <row r="1804" spans="7:8" x14ac:dyDescent="0.2">
      <c r="G1804" s="38"/>
      <c r="H1804" s="2"/>
    </row>
    <row r="1805" spans="7:8" x14ac:dyDescent="0.2">
      <c r="G1805" s="38"/>
      <c r="H1805" s="2"/>
    </row>
    <row r="1806" spans="7:8" x14ac:dyDescent="0.2">
      <c r="G1806" s="38"/>
      <c r="H1806" s="2"/>
    </row>
    <row r="1807" spans="7:8" x14ac:dyDescent="0.2">
      <c r="G1807" s="38"/>
      <c r="H1807" s="2"/>
    </row>
    <row r="1808" spans="7:8" x14ac:dyDescent="0.2">
      <c r="G1808" s="38"/>
      <c r="H1808" s="2"/>
    </row>
    <row r="1809" spans="7:8" x14ac:dyDescent="0.2">
      <c r="G1809" s="38"/>
      <c r="H1809" s="2"/>
    </row>
    <row r="1810" spans="7:8" x14ac:dyDescent="0.2">
      <c r="G1810" s="38"/>
      <c r="H1810" s="2"/>
    </row>
    <row r="1811" spans="7:8" x14ac:dyDescent="0.2">
      <c r="G1811" s="38"/>
      <c r="H1811" s="2"/>
    </row>
    <row r="1812" spans="7:8" x14ac:dyDescent="0.2">
      <c r="G1812" s="38"/>
      <c r="H1812" s="2"/>
    </row>
    <row r="1813" spans="7:8" x14ac:dyDescent="0.2">
      <c r="G1813" s="38"/>
      <c r="H1813" s="2"/>
    </row>
    <row r="1814" spans="7:8" x14ac:dyDescent="0.2">
      <c r="G1814" s="38"/>
      <c r="H1814" s="2"/>
    </row>
    <row r="1815" spans="7:8" x14ac:dyDescent="0.2">
      <c r="G1815" s="38"/>
      <c r="H1815" s="2"/>
    </row>
    <row r="1816" spans="7:8" x14ac:dyDescent="0.2">
      <c r="G1816" s="38"/>
      <c r="H1816" s="2"/>
    </row>
    <row r="1817" spans="7:8" x14ac:dyDescent="0.2">
      <c r="G1817" s="38"/>
      <c r="H1817" s="2"/>
    </row>
    <row r="1818" spans="7:8" x14ac:dyDescent="0.2">
      <c r="G1818" s="38"/>
      <c r="H1818" s="2"/>
    </row>
    <row r="1819" spans="7:8" x14ac:dyDescent="0.2">
      <c r="G1819" s="38"/>
      <c r="H1819" s="2"/>
    </row>
    <row r="1820" spans="7:8" x14ac:dyDescent="0.2">
      <c r="G1820" s="38"/>
      <c r="H1820" s="2"/>
    </row>
    <row r="1821" spans="7:8" x14ac:dyDescent="0.2">
      <c r="G1821" s="38"/>
      <c r="H1821" s="2"/>
    </row>
    <row r="1822" spans="7:8" x14ac:dyDescent="0.2">
      <c r="G1822" s="38"/>
      <c r="H1822" s="2"/>
    </row>
    <row r="1823" spans="7:8" x14ac:dyDescent="0.2">
      <c r="G1823" s="38"/>
      <c r="H1823" s="2"/>
    </row>
    <row r="1824" spans="7:8" x14ac:dyDescent="0.2">
      <c r="G1824" s="38"/>
      <c r="H1824" s="2"/>
    </row>
    <row r="1825" spans="7:8" x14ac:dyDescent="0.2">
      <c r="G1825" s="38"/>
      <c r="H1825" s="2"/>
    </row>
    <row r="1826" spans="7:8" x14ac:dyDescent="0.2">
      <c r="G1826" s="38"/>
      <c r="H1826" s="2"/>
    </row>
    <row r="1827" spans="7:8" x14ac:dyDescent="0.2">
      <c r="G1827" s="38"/>
      <c r="H1827" s="2"/>
    </row>
    <row r="1828" spans="7:8" x14ac:dyDescent="0.2">
      <c r="G1828" s="38"/>
      <c r="H1828" s="2"/>
    </row>
    <row r="1829" spans="7:8" x14ac:dyDescent="0.2">
      <c r="G1829" s="38"/>
      <c r="H1829" s="2"/>
    </row>
    <row r="1830" spans="7:8" x14ac:dyDescent="0.2">
      <c r="G1830" s="38"/>
      <c r="H1830" s="2"/>
    </row>
    <row r="1831" spans="7:8" x14ac:dyDescent="0.2">
      <c r="G1831" s="38"/>
      <c r="H1831" s="2"/>
    </row>
    <row r="1832" spans="7:8" x14ac:dyDescent="0.2">
      <c r="G1832" s="38"/>
      <c r="H1832" s="2"/>
    </row>
    <row r="1833" spans="7:8" x14ac:dyDescent="0.2">
      <c r="G1833" s="38"/>
      <c r="H1833" s="2"/>
    </row>
    <row r="1834" spans="7:8" x14ac:dyDescent="0.2">
      <c r="G1834" s="38"/>
      <c r="H1834" s="2"/>
    </row>
    <row r="1835" spans="7:8" x14ac:dyDescent="0.2">
      <c r="G1835" s="38"/>
      <c r="H1835" s="2"/>
    </row>
    <row r="1836" spans="7:8" x14ac:dyDescent="0.2">
      <c r="G1836" s="38"/>
      <c r="H1836" s="2"/>
    </row>
    <row r="1837" spans="7:8" x14ac:dyDescent="0.2">
      <c r="G1837" s="38"/>
      <c r="H1837" s="2"/>
    </row>
    <row r="1838" spans="7:8" x14ac:dyDescent="0.2">
      <c r="G1838" s="38"/>
      <c r="H1838" s="2"/>
    </row>
    <row r="1839" spans="7:8" x14ac:dyDescent="0.2">
      <c r="G1839" s="38"/>
      <c r="H1839" s="2"/>
    </row>
    <row r="1840" spans="7:8" x14ac:dyDescent="0.2">
      <c r="G1840" s="38"/>
      <c r="H1840" s="2"/>
    </row>
    <row r="1841" spans="3:8" x14ac:dyDescent="0.2">
      <c r="G1841" s="38"/>
      <c r="H1841" s="2"/>
    </row>
    <row r="1842" spans="3:8" x14ac:dyDescent="0.2">
      <c r="G1842" s="38"/>
      <c r="H1842" s="2"/>
    </row>
    <row r="1843" spans="3:8" x14ac:dyDescent="0.2">
      <c r="G1843" s="38"/>
      <c r="H1843" s="2"/>
    </row>
    <row r="1844" spans="3:8" x14ac:dyDescent="0.2">
      <c r="G1844" s="38"/>
      <c r="H1844" s="2"/>
    </row>
    <row r="1845" spans="3:8" x14ac:dyDescent="0.2">
      <c r="G1845" s="38"/>
      <c r="H1845" s="2"/>
    </row>
    <row r="1846" spans="3:8" x14ac:dyDescent="0.2">
      <c r="G1846" s="38"/>
      <c r="H1846" s="2"/>
    </row>
    <row r="1847" spans="3:8" x14ac:dyDescent="0.2">
      <c r="G1847" s="38"/>
      <c r="H1847" s="2"/>
    </row>
    <row r="1848" spans="3:8" x14ac:dyDescent="0.2">
      <c r="G1848" s="38"/>
      <c r="H1848" s="2"/>
    </row>
    <row r="1849" spans="3:8" x14ac:dyDescent="0.2">
      <c r="G1849" s="38"/>
      <c r="H1849" s="2"/>
    </row>
    <row r="1850" spans="3:8" x14ac:dyDescent="0.2">
      <c r="G1850" s="38"/>
      <c r="H1850" s="2"/>
    </row>
    <row r="1851" spans="3:8" x14ac:dyDescent="0.2">
      <c r="C1851" s="4"/>
      <c r="D1851" s="4"/>
      <c r="E1851" s="4"/>
      <c r="F1851" s="4"/>
      <c r="G1851" s="38"/>
      <c r="H1851" s="2"/>
    </row>
    <row r="1852" spans="3:8" x14ac:dyDescent="0.2">
      <c r="G1852" s="38"/>
      <c r="H1852" s="2"/>
    </row>
    <row r="1853" spans="3:8" x14ac:dyDescent="0.2">
      <c r="G1853" s="38"/>
      <c r="H1853" s="2"/>
    </row>
    <row r="1854" spans="3:8" x14ac:dyDescent="0.2">
      <c r="G1854" s="38"/>
      <c r="H1854" s="2"/>
    </row>
    <row r="1855" spans="3:8" x14ac:dyDescent="0.2">
      <c r="G1855" s="38"/>
      <c r="H1855" s="2"/>
    </row>
    <row r="1856" spans="3:8" x14ac:dyDescent="0.2">
      <c r="G1856" s="38"/>
      <c r="H1856" s="2"/>
    </row>
    <row r="1857" spans="7:8" x14ac:dyDescent="0.2">
      <c r="G1857" s="38"/>
      <c r="H1857" s="2"/>
    </row>
    <row r="1858" spans="7:8" x14ac:dyDescent="0.2">
      <c r="G1858" s="38"/>
      <c r="H1858" s="2"/>
    </row>
    <row r="1859" spans="7:8" x14ac:dyDescent="0.2">
      <c r="G1859" s="38"/>
      <c r="H1859" s="2"/>
    </row>
    <row r="1860" spans="7:8" x14ac:dyDescent="0.2">
      <c r="G1860" s="38"/>
      <c r="H1860" s="2"/>
    </row>
    <row r="1861" spans="7:8" x14ac:dyDescent="0.2">
      <c r="G1861" s="38"/>
      <c r="H1861" s="2"/>
    </row>
    <row r="1862" spans="7:8" x14ac:dyDescent="0.2">
      <c r="G1862" s="38"/>
      <c r="H1862" s="2"/>
    </row>
    <row r="1863" spans="7:8" x14ac:dyDescent="0.2">
      <c r="G1863" s="38"/>
      <c r="H1863" s="2"/>
    </row>
    <row r="1864" spans="7:8" x14ac:dyDescent="0.2">
      <c r="G1864" s="38"/>
      <c r="H1864" s="2"/>
    </row>
    <row r="1865" spans="7:8" x14ac:dyDescent="0.2">
      <c r="G1865" s="38"/>
      <c r="H1865" s="2"/>
    </row>
    <row r="1866" spans="7:8" x14ac:dyDescent="0.2">
      <c r="G1866" s="38"/>
      <c r="H1866" s="2"/>
    </row>
    <row r="1867" spans="7:8" x14ac:dyDescent="0.2">
      <c r="G1867" s="38"/>
      <c r="H1867" s="2"/>
    </row>
    <row r="1868" spans="7:8" x14ac:dyDescent="0.2">
      <c r="G1868" s="38"/>
      <c r="H1868" s="2"/>
    </row>
    <row r="1869" spans="7:8" x14ac:dyDescent="0.2">
      <c r="G1869" s="38"/>
      <c r="H1869" s="2"/>
    </row>
    <row r="1870" spans="7:8" x14ac:dyDescent="0.2">
      <c r="G1870" s="38"/>
      <c r="H1870" s="2"/>
    </row>
    <row r="1871" spans="7:8" x14ac:dyDescent="0.2">
      <c r="G1871" s="38"/>
      <c r="H1871" s="2"/>
    </row>
    <row r="1872" spans="7:8" x14ac:dyDescent="0.2">
      <c r="G1872" s="38"/>
      <c r="H1872" s="2"/>
    </row>
    <row r="1873" spans="7:8" x14ac:dyDescent="0.2">
      <c r="G1873" s="38"/>
      <c r="H1873" s="2"/>
    </row>
    <row r="1874" spans="7:8" x14ac:dyDescent="0.2">
      <c r="G1874" s="38"/>
      <c r="H1874" s="2"/>
    </row>
    <row r="1875" spans="7:8" x14ac:dyDescent="0.2">
      <c r="G1875" s="38"/>
      <c r="H1875" s="2"/>
    </row>
    <row r="1876" spans="7:8" x14ac:dyDescent="0.2">
      <c r="G1876" s="38"/>
      <c r="H1876" s="2"/>
    </row>
    <row r="1877" spans="7:8" x14ac:dyDescent="0.2">
      <c r="G1877" s="38"/>
      <c r="H1877" s="2"/>
    </row>
    <row r="1878" spans="7:8" x14ac:dyDescent="0.2">
      <c r="G1878" s="38"/>
      <c r="H1878" s="2"/>
    </row>
    <row r="1879" spans="7:8" x14ac:dyDescent="0.2">
      <c r="G1879" s="38"/>
      <c r="H1879" s="2"/>
    </row>
    <row r="1880" spans="7:8" x14ac:dyDescent="0.2">
      <c r="G1880" s="38"/>
      <c r="H1880" s="2"/>
    </row>
    <row r="1881" spans="7:8" x14ac:dyDescent="0.2">
      <c r="G1881" s="38"/>
      <c r="H1881" s="2"/>
    </row>
    <row r="1882" spans="7:8" x14ac:dyDescent="0.2">
      <c r="G1882" s="38"/>
      <c r="H1882" s="2"/>
    </row>
    <row r="1883" spans="7:8" x14ac:dyDescent="0.2">
      <c r="G1883" s="38"/>
      <c r="H1883" s="2"/>
    </row>
    <row r="1884" spans="7:8" x14ac:dyDescent="0.2">
      <c r="G1884" s="38"/>
      <c r="H1884" s="2"/>
    </row>
    <row r="1885" spans="7:8" x14ac:dyDescent="0.2">
      <c r="G1885" s="38"/>
      <c r="H1885" s="2"/>
    </row>
    <row r="1886" spans="7:8" x14ac:dyDescent="0.2">
      <c r="G1886" s="38"/>
      <c r="H1886" s="2"/>
    </row>
    <row r="1887" spans="7:8" x14ac:dyDescent="0.2">
      <c r="G1887" s="38"/>
      <c r="H1887" s="2"/>
    </row>
    <row r="1888" spans="7:8" x14ac:dyDescent="0.2">
      <c r="G1888" s="38"/>
      <c r="H1888" s="2"/>
    </row>
    <row r="1889" spans="7:8" x14ac:dyDescent="0.2">
      <c r="G1889" s="38"/>
      <c r="H1889" s="2"/>
    </row>
    <row r="1890" spans="7:8" x14ac:dyDescent="0.2">
      <c r="G1890" s="38"/>
      <c r="H1890" s="2"/>
    </row>
    <row r="1891" spans="7:8" x14ac:dyDescent="0.2">
      <c r="G1891" s="38"/>
      <c r="H1891" s="2"/>
    </row>
    <row r="1892" spans="7:8" x14ac:dyDescent="0.2">
      <c r="G1892" s="38"/>
      <c r="H1892" s="2"/>
    </row>
    <row r="1893" spans="7:8" x14ac:dyDescent="0.2">
      <c r="G1893" s="38"/>
      <c r="H1893" s="2"/>
    </row>
    <row r="1894" spans="7:8" x14ac:dyDescent="0.2">
      <c r="G1894" s="38"/>
      <c r="H1894" s="2"/>
    </row>
    <row r="1895" spans="7:8" x14ac:dyDescent="0.2">
      <c r="G1895" s="38"/>
      <c r="H1895" s="2"/>
    </row>
    <row r="1896" spans="7:8" x14ac:dyDescent="0.2">
      <c r="G1896" s="38"/>
      <c r="H1896" s="2"/>
    </row>
    <row r="1897" spans="7:8" x14ac:dyDescent="0.2">
      <c r="G1897" s="38"/>
      <c r="H1897" s="2"/>
    </row>
    <row r="1898" spans="7:8" x14ac:dyDescent="0.2">
      <c r="G1898" s="38"/>
      <c r="H1898" s="2"/>
    </row>
    <row r="1899" spans="7:8" x14ac:dyDescent="0.2">
      <c r="G1899" s="38"/>
      <c r="H1899" s="2"/>
    </row>
    <row r="1900" spans="7:8" x14ac:dyDescent="0.2">
      <c r="G1900" s="38"/>
      <c r="H1900" s="2"/>
    </row>
    <row r="1901" spans="7:8" x14ac:dyDescent="0.2">
      <c r="G1901" s="38"/>
      <c r="H1901" s="2"/>
    </row>
    <row r="1902" spans="7:8" x14ac:dyDescent="0.2">
      <c r="G1902" s="38"/>
      <c r="H1902" s="2"/>
    </row>
    <row r="1903" spans="7:8" x14ac:dyDescent="0.2">
      <c r="G1903" s="38"/>
      <c r="H1903" s="2"/>
    </row>
    <row r="1904" spans="7:8" x14ac:dyDescent="0.2">
      <c r="G1904" s="38"/>
      <c r="H1904" s="2"/>
    </row>
    <row r="1905" spans="3:8" x14ac:dyDescent="0.2">
      <c r="G1905" s="38"/>
      <c r="H1905" s="2"/>
    </row>
    <row r="1906" spans="3:8" x14ac:dyDescent="0.2">
      <c r="G1906" s="38"/>
      <c r="H1906" s="2"/>
    </row>
    <row r="1907" spans="3:8" x14ac:dyDescent="0.2">
      <c r="G1907" s="38"/>
      <c r="H1907" s="2"/>
    </row>
    <row r="1908" spans="3:8" x14ac:dyDescent="0.2">
      <c r="G1908" s="38"/>
      <c r="H1908" s="2"/>
    </row>
    <row r="1909" spans="3:8" x14ac:dyDescent="0.2">
      <c r="G1909" s="38"/>
      <c r="H1909" s="2"/>
    </row>
    <row r="1910" spans="3:8" x14ac:dyDescent="0.2">
      <c r="G1910" s="38"/>
      <c r="H1910" s="2"/>
    </row>
    <row r="1911" spans="3:8" x14ac:dyDescent="0.2">
      <c r="G1911" s="38"/>
      <c r="H1911" s="2"/>
    </row>
    <row r="1912" spans="3:8" x14ac:dyDescent="0.2">
      <c r="G1912" s="38"/>
      <c r="H1912" s="2"/>
    </row>
    <row r="1913" spans="3:8" x14ac:dyDescent="0.2">
      <c r="G1913" s="38"/>
      <c r="H1913" s="2"/>
    </row>
    <row r="1914" spans="3:8" x14ac:dyDescent="0.2">
      <c r="G1914" s="38"/>
      <c r="H1914" s="2"/>
    </row>
    <row r="1915" spans="3:8" x14ac:dyDescent="0.2">
      <c r="G1915" s="38"/>
      <c r="H1915" s="2"/>
    </row>
    <row r="1916" spans="3:8" x14ac:dyDescent="0.2">
      <c r="G1916" s="38"/>
      <c r="H1916" s="2"/>
    </row>
    <row r="1917" spans="3:8" x14ac:dyDescent="0.2">
      <c r="C1917" s="4"/>
      <c r="D1917" s="4"/>
      <c r="E1917" s="4"/>
      <c r="F1917" s="4"/>
      <c r="G1917" s="38"/>
      <c r="H1917" s="2"/>
    </row>
    <row r="1918" spans="3:8" x14ac:dyDescent="0.2">
      <c r="G1918" s="38"/>
      <c r="H1918" s="2"/>
    </row>
    <row r="1919" spans="3:8" x14ac:dyDescent="0.2">
      <c r="G1919" s="38"/>
      <c r="H1919" s="2"/>
    </row>
    <row r="1920" spans="3:8" x14ac:dyDescent="0.2">
      <c r="G1920" s="38"/>
      <c r="H1920" s="2"/>
    </row>
    <row r="1921" spans="7:8" x14ac:dyDescent="0.2">
      <c r="G1921" s="38"/>
      <c r="H1921" s="2"/>
    </row>
    <row r="1922" spans="7:8" x14ac:dyDescent="0.2">
      <c r="G1922" s="38"/>
      <c r="H1922" s="2"/>
    </row>
    <row r="1923" spans="7:8" x14ac:dyDescent="0.2">
      <c r="G1923" s="38"/>
      <c r="H1923" s="2"/>
    </row>
    <row r="1924" spans="7:8" x14ac:dyDescent="0.2">
      <c r="G1924" s="38"/>
      <c r="H1924" s="2"/>
    </row>
    <row r="1925" spans="7:8" x14ac:dyDescent="0.2">
      <c r="G1925" s="38"/>
      <c r="H1925" s="2"/>
    </row>
    <row r="1926" spans="7:8" x14ac:dyDescent="0.2">
      <c r="G1926" s="38"/>
      <c r="H1926" s="2"/>
    </row>
    <row r="1927" spans="7:8" x14ac:dyDescent="0.2">
      <c r="G1927" s="38"/>
      <c r="H1927" s="2"/>
    </row>
    <row r="1928" spans="7:8" x14ac:dyDescent="0.2">
      <c r="G1928" s="38"/>
      <c r="H1928" s="2"/>
    </row>
    <row r="1929" spans="7:8" x14ac:dyDescent="0.2">
      <c r="G1929" s="38"/>
      <c r="H1929" s="2"/>
    </row>
    <row r="1930" spans="7:8" x14ac:dyDescent="0.2">
      <c r="G1930" s="38"/>
      <c r="H1930" s="2"/>
    </row>
    <row r="1931" spans="7:8" x14ac:dyDescent="0.2">
      <c r="G1931" s="38"/>
      <c r="H1931" s="2"/>
    </row>
    <row r="1932" spans="7:8" x14ac:dyDescent="0.2">
      <c r="G1932" s="38"/>
      <c r="H1932" s="2"/>
    </row>
    <row r="1933" spans="7:8" x14ac:dyDescent="0.2">
      <c r="G1933" s="38"/>
      <c r="H1933" s="2"/>
    </row>
    <row r="1934" spans="7:8" x14ac:dyDescent="0.2">
      <c r="G1934" s="38"/>
      <c r="H1934" s="2"/>
    </row>
    <row r="1935" spans="7:8" x14ac:dyDescent="0.2">
      <c r="G1935" s="38"/>
      <c r="H1935" s="2"/>
    </row>
    <row r="1936" spans="7:8" x14ac:dyDescent="0.2">
      <c r="G1936" s="38"/>
      <c r="H1936" s="2"/>
    </row>
    <row r="1937" spans="7:8" x14ac:dyDescent="0.2">
      <c r="G1937" s="38"/>
      <c r="H1937" s="2"/>
    </row>
    <row r="1938" spans="7:8" x14ac:dyDescent="0.2">
      <c r="G1938" s="38"/>
      <c r="H1938" s="2"/>
    </row>
    <row r="1939" spans="7:8" x14ac:dyDescent="0.2">
      <c r="G1939" s="38"/>
      <c r="H1939" s="2"/>
    </row>
    <row r="1940" spans="7:8" x14ac:dyDescent="0.2">
      <c r="G1940" s="38"/>
      <c r="H1940" s="2"/>
    </row>
    <row r="1941" spans="7:8" x14ac:dyDescent="0.2">
      <c r="G1941" s="38"/>
      <c r="H1941" s="2"/>
    </row>
    <row r="1942" spans="7:8" x14ac:dyDescent="0.2">
      <c r="G1942" s="38"/>
      <c r="H1942" s="2"/>
    </row>
    <row r="1943" spans="7:8" x14ac:dyDescent="0.2">
      <c r="G1943" s="38"/>
      <c r="H1943" s="2"/>
    </row>
    <row r="1944" spans="7:8" x14ac:dyDescent="0.2">
      <c r="G1944" s="38"/>
      <c r="H1944" s="2"/>
    </row>
    <row r="1945" spans="7:8" x14ac:dyDescent="0.2">
      <c r="G1945" s="38"/>
      <c r="H1945" s="2"/>
    </row>
    <row r="1946" spans="7:8" x14ac:dyDescent="0.2">
      <c r="G1946" s="38"/>
      <c r="H1946" s="2"/>
    </row>
    <row r="1947" spans="7:8" x14ac:dyDescent="0.2">
      <c r="G1947" s="38"/>
      <c r="H1947" s="2"/>
    </row>
    <row r="1948" spans="7:8" x14ac:dyDescent="0.2">
      <c r="G1948" s="38"/>
      <c r="H1948" s="2"/>
    </row>
    <row r="1949" spans="7:8" x14ac:dyDescent="0.2">
      <c r="G1949" s="38"/>
      <c r="H1949" s="2"/>
    </row>
    <row r="1950" spans="7:8" x14ac:dyDescent="0.2">
      <c r="G1950" s="38"/>
      <c r="H1950" s="2"/>
    </row>
    <row r="1951" spans="7:8" x14ac:dyDescent="0.2">
      <c r="G1951" s="38"/>
      <c r="H1951" s="2"/>
    </row>
    <row r="1952" spans="7:8" x14ac:dyDescent="0.2">
      <c r="G1952" s="38"/>
      <c r="H1952" s="2"/>
    </row>
    <row r="1953" spans="7:8" x14ac:dyDescent="0.2">
      <c r="G1953" s="38"/>
      <c r="H1953" s="2"/>
    </row>
    <row r="1954" spans="7:8" x14ac:dyDescent="0.2">
      <c r="G1954" s="38"/>
      <c r="H1954" s="2"/>
    </row>
    <row r="1955" spans="7:8" x14ac:dyDescent="0.2">
      <c r="G1955" s="38"/>
      <c r="H1955" s="2"/>
    </row>
    <row r="1956" spans="7:8" x14ac:dyDescent="0.2">
      <c r="G1956" s="38"/>
      <c r="H1956" s="2"/>
    </row>
    <row r="1957" spans="7:8" x14ac:dyDescent="0.2">
      <c r="G1957" s="38"/>
      <c r="H1957" s="2"/>
    </row>
    <row r="1958" spans="7:8" x14ac:dyDescent="0.2">
      <c r="G1958" s="38"/>
      <c r="H1958" s="2"/>
    </row>
    <row r="1959" spans="7:8" x14ac:dyDescent="0.2">
      <c r="G1959" s="38"/>
      <c r="H1959" s="2"/>
    </row>
    <row r="1960" spans="7:8" x14ac:dyDescent="0.2">
      <c r="G1960" s="38"/>
      <c r="H1960" s="2"/>
    </row>
    <row r="1961" spans="7:8" x14ac:dyDescent="0.2">
      <c r="G1961" s="38"/>
      <c r="H1961" s="2"/>
    </row>
    <row r="1962" spans="7:8" x14ac:dyDescent="0.2">
      <c r="G1962" s="38"/>
      <c r="H1962" s="2"/>
    </row>
    <row r="1963" spans="7:8" x14ac:dyDescent="0.2">
      <c r="G1963" s="38"/>
      <c r="H1963" s="2"/>
    </row>
    <row r="1964" spans="7:8" x14ac:dyDescent="0.2">
      <c r="G1964" s="38"/>
      <c r="H1964" s="2"/>
    </row>
    <row r="1965" spans="7:8" x14ac:dyDescent="0.2">
      <c r="G1965" s="38"/>
      <c r="H1965" s="2"/>
    </row>
    <row r="1966" spans="7:8" x14ac:dyDescent="0.2">
      <c r="G1966" s="38"/>
      <c r="H1966" s="2"/>
    </row>
    <row r="1967" spans="7:8" x14ac:dyDescent="0.2">
      <c r="G1967" s="38"/>
      <c r="H1967" s="2"/>
    </row>
    <row r="1968" spans="7:8" x14ac:dyDescent="0.2">
      <c r="G1968" s="38"/>
      <c r="H1968" s="2"/>
    </row>
    <row r="1969" spans="3:8" x14ac:dyDescent="0.2">
      <c r="G1969" s="38"/>
      <c r="H1969" s="2"/>
    </row>
    <row r="1970" spans="3:8" x14ac:dyDescent="0.2">
      <c r="G1970" s="38"/>
      <c r="H1970" s="2"/>
    </row>
    <row r="1971" spans="3:8" x14ac:dyDescent="0.2">
      <c r="G1971" s="38"/>
      <c r="H1971" s="2"/>
    </row>
    <row r="1972" spans="3:8" x14ac:dyDescent="0.2">
      <c r="G1972" s="38"/>
      <c r="H1972" s="2"/>
    </row>
    <row r="1973" spans="3:8" x14ac:dyDescent="0.2">
      <c r="G1973" s="38"/>
      <c r="H1973" s="2"/>
    </row>
    <row r="1974" spans="3:8" x14ac:dyDescent="0.2">
      <c r="G1974" s="38"/>
      <c r="H1974" s="2"/>
    </row>
    <row r="1975" spans="3:8" x14ac:dyDescent="0.2">
      <c r="G1975" s="38"/>
      <c r="H1975" s="2"/>
    </row>
    <row r="1976" spans="3:8" x14ac:dyDescent="0.2">
      <c r="G1976" s="38"/>
      <c r="H1976" s="2"/>
    </row>
    <row r="1977" spans="3:8" x14ac:dyDescent="0.2">
      <c r="G1977" s="38"/>
      <c r="H1977" s="2"/>
    </row>
    <row r="1978" spans="3:8" x14ac:dyDescent="0.2">
      <c r="G1978" s="38"/>
      <c r="H1978" s="2"/>
    </row>
    <row r="1979" spans="3:8" x14ac:dyDescent="0.2">
      <c r="G1979" s="38"/>
      <c r="H1979" s="2"/>
    </row>
    <row r="1980" spans="3:8" x14ac:dyDescent="0.2">
      <c r="G1980" s="38"/>
      <c r="H1980" s="2"/>
    </row>
    <row r="1981" spans="3:8" x14ac:dyDescent="0.2">
      <c r="G1981" s="38"/>
      <c r="H1981" s="2"/>
    </row>
    <row r="1982" spans="3:8" x14ac:dyDescent="0.2">
      <c r="G1982" s="38"/>
      <c r="H1982" s="2"/>
    </row>
    <row r="1983" spans="3:8" x14ac:dyDescent="0.2">
      <c r="C1983" s="4"/>
      <c r="D1983" s="4"/>
      <c r="E1983" s="4"/>
      <c r="F1983" s="4"/>
      <c r="G1983" s="38"/>
      <c r="H1983" s="2"/>
    </row>
    <row r="1984" spans="3:8" x14ac:dyDescent="0.2">
      <c r="G1984" s="38"/>
      <c r="H1984" s="2"/>
    </row>
    <row r="1985" spans="7:8" x14ac:dyDescent="0.2">
      <c r="G1985" s="38"/>
      <c r="H1985" s="2"/>
    </row>
    <row r="1986" spans="7:8" x14ac:dyDescent="0.2">
      <c r="G1986" s="38"/>
      <c r="H1986" s="2"/>
    </row>
    <row r="1987" spans="7:8" x14ac:dyDescent="0.2">
      <c r="G1987" s="38"/>
      <c r="H1987" s="2"/>
    </row>
    <row r="1988" spans="7:8" x14ac:dyDescent="0.2">
      <c r="G1988" s="38"/>
      <c r="H1988" s="2"/>
    </row>
    <row r="1989" spans="7:8" x14ac:dyDescent="0.2">
      <c r="G1989" s="38"/>
      <c r="H1989" s="2"/>
    </row>
    <row r="1990" spans="7:8" x14ac:dyDescent="0.2">
      <c r="G1990" s="38"/>
      <c r="H1990" s="2"/>
    </row>
    <row r="1991" spans="7:8" x14ac:dyDescent="0.2">
      <c r="G1991" s="38"/>
      <c r="H1991" s="2"/>
    </row>
    <row r="1992" spans="7:8" x14ac:dyDescent="0.2">
      <c r="G1992" s="38"/>
      <c r="H1992" s="2"/>
    </row>
    <row r="1993" spans="7:8" x14ac:dyDescent="0.2">
      <c r="G1993" s="38"/>
      <c r="H1993" s="2"/>
    </row>
    <row r="1994" spans="7:8" x14ac:dyDescent="0.2">
      <c r="G1994" s="38"/>
      <c r="H1994" s="2"/>
    </row>
    <row r="1995" spans="7:8" x14ac:dyDescent="0.2">
      <c r="G1995" s="38"/>
      <c r="H1995" s="2"/>
    </row>
    <row r="1996" spans="7:8" x14ac:dyDescent="0.2">
      <c r="G1996" s="38"/>
      <c r="H1996" s="2"/>
    </row>
    <row r="1997" spans="7:8" x14ac:dyDescent="0.2">
      <c r="G1997" s="38"/>
      <c r="H1997" s="2"/>
    </row>
    <row r="1998" spans="7:8" x14ac:dyDescent="0.2">
      <c r="G1998" s="38"/>
      <c r="H1998" s="2"/>
    </row>
    <row r="1999" spans="7:8" x14ac:dyDescent="0.2">
      <c r="G1999" s="38"/>
      <c r="H1999" s="2"/>
    </row>
    <row r="2000" spans="7:8" x14ac:dyDescent="0.2">
      <c r="G2000" s="38"/>
      <c r="H2000" s="2"/>
    </row>
    <row r="2001" spans="7:8" x14ac:dyDescent="0.2">
      <c r="G2001" s="38"/>
      <c r="H2001" s="2"/>
    </row>
    <row r="2002" spans="7:8" x14ac:dyDescent="0.2">
      <c r="G2002" s="38"/>
      <c r="H2002" s="2"/>
    </row>
    <row r="2003" spans="7:8" x14ac:dyDescent="0.2">
      <c r="G2003" s="38"/>
      <c r="H2003" s="2"/>
    </row>
    <row r="2004" spans="7:8" x14ac:dyDescent="0.2">
      <c r="G2004" s="38"/>
      <c r="H2004" s="2"/>
    </row>
    <row r="2005" spans="7:8" x14ac:dyDescent="0.2">
      <c r="G2005" s="38"/>
      <c r="H2005" s="2"/>
    </row>
    <row r="2006" spans="7:8" x14ac:dyDescent="0.2">
      <c r="G2006" s="38"/>
      <c r="H2006" s="2"/>
    </row>
    <row r="2007" spans="7:8" x14ac:dyDescent="0.2">
      <c r="G2007" s="38"/>
      <c r="H2007" s="2"/>
    </row>
    <row r="2008" spans="7:8" x14ac:dyDescent="0.2">
      <c r="G2008" s="38"/>
      <c r="H2008" s="2"/>
    </row>
    <row r="2009" spans="7:8" x14ac:dyDescent="0.2">
      <c r="G2009" s="38"/>
      <c r="H2009" s="2"/>
    </row>
    <row r="2010" spans="7:8" x14ac:dyDescent="0.2">
      <c r="G2010" s="38"/>
      <c r="H2010" s="2"/>
    </row>
    <row r="2011" spans="7:8" x14ac:dyDescent="0.2">
      <c r="G2011" s="38"/>
      <c r="H2011" s="2"/>
    </row>
    <row r="2012" spans="7:8" x14ac:dyDescent="0.2">
      <c r="G2012" s="38"/>
      <c r="H2012" s="2"/>
    </row>
    <row r="2013" spans="7:8" x14ac:dyDescent="0.2">
      <c r="G2013" s="38"/>
      <c r="H2013" s="2"/>
    </row>
    <row r="2014" spans="7:8" x14ac:dyDescent="0.2">
      <c r="G2014" s="38"/>
      <c r="H2014" s="2"/>
    </row>
    <row r="2015" spans="7:8" x14ac:dyDescent="0.2">
      <c r="G2015" s="38"/>
      <c r="H2015" s="2"/>
    </row>
    <row r="2016" spans="7:8" x14ac:dyDescent="0.2">
      <c r="G2016" s="38"/>
      <c r="H2016" s="2"/>
    </row>
    <row r="2017" spans="7:8" x14ac:dyDescent="0.2">
      <c r="G2017" s="38"/>
      <c r="H2017" s="2"/>
    </row>
    <row r="2018" spans="7:8" x14ac:dyDescent="0.2">
      <c r="G2018" s="38"/>
      <c r="H2018" s="2"/>
    </row>
    <row r="2019" spans="7:8" x14ac:dyDescent="0.2">
      <c r="G2019" s="38"/>
      <c r="H2019" s="2"/>
    </row>
    <row r="2020" spans="7:8" x14ac:dyDescent="0.2">
      <c r="G2020" s="38"/>
      <c r="H2020" s="2"/>
    </row>
    <row r="2021" spans="7:8" x14ac:dyDescent="0.2">
      <c r="G2021" s="38"/>
      <c r="H2021" s="2"/>
    </row>
    <row r="2022" spans="7:8" x14ac:dyDescent="0.2">
      <c r="G2022" s="38"/>
      <c r="H2022" s="2"/>
    </row>
    <row r="2023" spans="7:8" x14ac:dyDescent="0.2">
      <c r="G2023" s="38"/>
      <c r="H2023" s="2"/>
    </row>
    <row r="2024" spans="7:8" x14ac:dyDescent="0.2">
      <c r="G2024" s="38"/>
      <c r="H2024" s="2"/>
    </row>
    <row r="2025" spans="7:8" x14ac:dyDescent="0.2">
      <c r="G2025" s="38"/>
      <c r="H2025" s="2"/>
    </row>
    <row r="2026" spans="7:8" x14ac:dyDescent="0.2">
      <c r="G2026" s="38"/>
      <c r="H2026" s="2"/>
    </row>
    <row r="2027" spans="7:8" x14ac:dyDescent="0.2">
      <c r="G2027" s="38"/>
      <c r="H2027" s="2"/>
    </row>
    <row r="2028" spans="7:8" x14ac:dyDescent="0.2">
      <c r="G2028" s="38"/>
      <c r="H2028" s="2"/>
    </row>
    <row r="2029" spans="7:8" x14ac:dyDescent="0.2">
      <c r="G2029" s="38"/>
      <c r="H2029" s="2"/>
    </row>
    <row r="2030" spans="7:8" x14ac:dyDescent="0.2">
      <c r="G2030" s="38"/>
      <c r="H2030" s="2"/>
    </row>
    <row r="2031" spans="7:8" x14ac:dyDescent="0.2">
      <c r="G2031" s="38"/>
      <c r="H2031" s="2"/>
    </row>
    <row r="2032" spans="7:8" x14ac:dyDescent="0.2">
      <c r="G2032" s="38"/>
      <c r="H2032" s="2"/>
    </row>
    <row r="2033" spans="7:8" x14ac:dyDescent="0.2">
      <c r="G2033" s="38"/>
      <c r="H2033" s="2"/>
    </row>
    <row r="2034" spans="7:8" x14ac:dyDescent="0.2">
      <c r="G2034" s="38"/>
      <c r="H2034" s="2"/>
    </row>
    <row r="2035" spans="7:8" x14ac:dyDescent="0.2">
      <c r="G2035" s="38"/>
      <c r="H2035" s="2"/>
    </row>
    <row r="2036" spans="7:8" x14ac:dyDescent="0.2">
      <c r="G2036" s="38"/>
      <c r="H2036" s="2"/>
    </row>
    <row r="2037" spans="7:8" x14ac:dyDescent="0.2">
      <c r="G2037" s="38"/>
      <c r="H2037" s="2"/>
    </row>
    <row r="2038" spans="7:8" x14ac:dyDescent="0.2">
      <c r="G2038" s="38"/>
      <c r="H2038" s="2"/>
    </row>
    <row r="2039" spans="7:8" x14ac:dyDescent="0.2">
      <c r="G2039" s="38"/>
      <c r="H2039" s="2"/>
    </row>
    <row r="2040" spans="7:8" x14ac:dyDescent="0.2">
      <c r="G2040" s="38"/>
      <c r="H2040" s="2"/>
    </row>
    <row r="2041" spans="7:8" x14ac:dyDescent="0.2">
      <c r="G2041" s="38"/>
      <c r="H2041" s="2"/>
    </row>
    <row r="2042" spans="7:8" x14ac:dyDescent="0.2">
      <c r="G2042" s="38"/>
      <c r="H2042" s="2"/>
    </row>
    <row r="2043" spans="7:8" x14ac:dyDescent="0.2">
      <c r="G2043" s="38"/>
      <c r="H2043" s="2"/>
    </row>
    <row r="2044" spans="7:8" x14ac:dyDescent="0.2">
      <c r="G2044" s="38"/>
      <c r="H2044" s="2"/>
    </row>
    <row r="2045" spans="7:8" x14ac:dyDescent="0.2">
      <c r="G2045" s="38"/>
      <c r="H2045" s="2"/>
    </row>
    <row r="2046" spans="7:8" x14ac:dyDescent="0.2">
      <c r="G2046" s="38"/>
      <c r="H2046" s="2"/>
    </row>
    <row r="2047" spans="7:8" x14ac:dyDescent="0.2">
      <c r="G2047" s="38"/>
      <c r="H2047" s="2"/>
    </row>
    <row r="2048" spans="7:8" x14ac:dyDescent="0.2">
      <c r="G2048" s="38"/>
      <c r="H2048" s="2"/>
    </row>
    <row r="2049" spans="3:8" x14ac:dyDescent="0.2">
      <c r="C2049" s="4"/>
      <c r="D2049" s="4"/>
      <c r="E2049" s="4"/>
      <c r="F2049" s="4"/>
      <c r="G2049" s="38"/>
      <c r="H2049" s="2"/>
    </row>
    <row r="2050" spans="3:8" x14ac:dyDescent="0.2">
      <c r="G2050" s="38"/>
      <c r="H2050" s="2"/>
    </row>
    <row r="2051" spans="3:8" x14ac:dyDescent="0.2">
      <c r="G2051" s="38"/>
      <c r="H2051" s="2"/>
    </row>
    <row r="2052" spans="3:8" x14ac:dyDescent="0.2">
      <c r="G2052" s="38"/>
      <c r="H2052" s="2"/>
    </row>
    <row r="2053" spans="3:8" x14ac:dyDescent="0.2">
      <c r="G2053" s="38"/>
      <c r="H2053" s="2"/>
    </row>
    <row r="2054" spans="3:8" x14ac:dyDescent="0.2">
      <c r="G2054" s="38"/>
      <c r="H2054" s="2"/>
    </row>
    <row r="2055" spans="3:8" x14ac:dyDescent="0.2">
      <c r="G2055" s="38"/>
      <c r="H2055" s="2"/>
    </row>
    <row r="2056" spans="3:8" x14ac:dyDescent="0.2">
      <c r="G2056" s="38"/>
      <c r="H2056" s="2"/>
    </row>
    <row r="2057" spans="3:8" x14ac:dyDescent="0.2">
      <c r="G2057" s="38"/>
      <c r="H2057" s="2"/>
    </row>
    <row r="2058" spans="3:8" x14ac:dyDescent="0.2">
      <c r="G2058" s="38"/>
      <c r="H2058" s="2"/>
    </row>
    <row r="2059" spans="3:8" x14ac:dyDescent="0.2">
      <c r="G2059" s="38"/>
      <c r="H2059" s="2"/>
    </row>
    <row r="2060" spans="3:8" x14ac:dyDescent="0.2">
      <c r="G2060" s="38"/>
      <c r="H2060" s="2"/>
    </row>
    <row r="2061" spans="3:8" x14ac:dyDescent="0.2">
      <c r="G2061" s="38"/>
      <c r="H2061" s="2"/>
    </row>
    <row r="2062" spans="3:8" x14ac:dyDescent="0.2">
      <c r="G2062" s="38"/>
      <c r="H2062" s="2"/>
    </row>
    <row r="2063" spans="3:8" x14ac:dyDescent="0.2">
      <c r="G2063" s="38"/>
      <c r="H2063" s="2"/>
    </row>
    <row r="2064" spans="3:8" x14ac:dyDescent="0.2">
      <c r="G2064" s="38"/>
      <c r="H2064" s="2"/>
    </row>
    <row r="2065" spans="7:8" x14ac:dyDescent="0.2">
      <c r="G2065" s="38"/>
      <c r="H2065" s="2"/>
    </row>
    <row r="2066" spans="7:8" x14ac:dyDescent="0.2">
      <c r="G2066" s="38"/>
      <c r="H2066" s="2"/>
    </row>
    <row r="2067" spans="7:8" x14ac:dyDescent="0.2">
      <c r="G2067" s="38"/>
      <c r="H2067" s="2"/>
    </row>
    <row r="2068" spans="7:8" x14ac:dyDescent="0.2">
      <c r="G2068" s="38"/>
      <c r="H2068" s="2"/>
    </row>
    <row r="2069" spans="7:8" x14ac:dyDescent="0.2">
      <c r="G2069" s="38"/>
      <c r="H2069" s="2"/>
    </row>
    <row r="2070" spans="7:8" x14ac:dyDescent="0.2">
      <c r="G2070" s="38"/>
      <c r="H2070" s="2"/>
    </row>
    <row r="2071" spans="7:8" x14ac:dyDescent="0.2">
      <c r="G2071" s="38"/>
      <c r="H2071" s="2"/>
    </row>
    <row r="2072" spans="7:8" x14ac:dyDescent="0.2">
      <c r="G2072" s="38"/>
      <c r="H2072" s="2"/>
    </row>
    <row r="2073" spans="7:8" x14ac:dyDescent="0.2">
      <c r="G2073" s="38"/>
      <c r="H2073" s="2"/>
    </row>
    <row r="2074" spans="7:8" x14ac:dyDescent="0.2">
      <c r="G2074" s="38"/>
      <c r="H2074" s="2"/>
    </row>
    <row r="2075" spans="7:8" x14ac:dyDescent="0.2">
      <c r="G2075" s="38"/>
      <c r="H2075" s="2"/>
    </row>
    <row r="2076" spans="7:8" x14ac:dyDescent="0.2">
      <c r="G2076" s="38"/>
      <c r="H2076" s="2"/>
    </row>
    <row r="2077" spans="7:8" x14ac:dyDescent="0.2">
      <c r="G2077" s="38"/>
      <c r="H2077" s="2"/>
    </row>
    <row r="2078" spans="7:8" x14ac:dyDescent="0.2">
      <c r="G2078" s="38"/>
      <c r="H2078" s="2"/>
    </row>
    <row r="2079" spans="7:8" x14ac:dyDescent="0.2">
      <c r="G2079" s="38"/>
      <c r="H2079" s="2"/>
    </row>
    <row r="2080" spans="7:8" x14ac:dyDescent="0.2">
      <c r="G2080" s="38"/>
      <c r="H2080" s="2"/>
    </row>
    <row r="2081" spans="7:8" x14ac:dyDescent="0.2">
      <c r="G2081" s="38"/>
      <c r="H2081" s="2"/>
    </row>
    <row r="2082" spans="7:8" x14ac:dyDescent="0.2">
      <c r="G2082" s="38"/>
      <c r="H2082" s="2"/>
    </row>
    <row r="2083" spans="7:8" x14ac:dyDescent="0.2">
      <c r="G2083" s="38"/>
      <c r="H2083" s="2"/>
    </row>
    <row r="2084" spans="7:8" x14ac:dyDescent="0.2">
      <c r="G2084" s="38"/>
      <c r="H2084" s="2"/>
    </row>
    <row r="2085" spans="7:8" x14ac:dyDescent="0.2">
      <c r="G2085" s="38"/>
      <c r="H2085" s="2"/>
    </row>
    <row r="2086" spans="7:8" x14ac:dyDescent="0.2">
      <c r="G2086" s="38"/>
      <c r="H2086" s="2"/>
    </row>
    <row r="2087" spans="7:8" x14ac:dyDescent="0.2">
      <c r="G2087" s="38"/>
      <c r="H2087" s="2"/>
    </row>
    <row r="2088" spans="7:8" x14ac:dyDescent="0.2">
      <c r="G2088" s="38"/>
      <c r="H2088" s="2"/>
    </row>
    <row r="2089" spans="7:8" x14ac:dyDescent="0.2">
      <c r="G2089" s="38"/>
      <c r="H2089" s="2"/>
    </row>
    <row r="2090" spans="7:8" x14ac:dyDescent="0.2">
      <c r="G2090" s="38"/>
      <c r="H2090" s="2"/>
    </row>
    <row r="2091" spans="7:8" x14ac:dyDescent="0.2">
      <c r="G2091" s="38"/>
      <c r="H2091" s="2"/>
    </row>
    <row r="2092" spans="7:8" x14ac:dyDescent="0.2">
      <c r="G2092" s="38"/>
      <c r="H2092" s="2"/>
    </row>
    <row r="2093" spans="7:8" x14ac:dyDescent="0.2">
      <c r="G2093" s="38"/>
      <c r="H2093" s="2"/>
    </row>
    <row r="2094" spans="7:8" x14ac:dyDescent="0.2">
      <c r="G2094" s="38"/>
      <c r="H2094" s="2"/>
    </row>
    <row r="2095" spans="7:8" x14ac:dyDescent="0.2">
      <c r="G2095" s="38"/>
      <c r="H2095" s="2"/>
    </row>
    <row r="2096" spans="7:8" x14ac:dyDescent="0.2">
      <c r="G2096" s="38"/>
      <c r="H2096" s="2"/>
    </row>
    <row r="2097" spans="7:8" x14ac:dyDescent="0.2">
      <c r="G2097" s="38"/>
      <c r="H2097" s="2"/>
    </row>
    <row r="2098" spans="7:8" x14ac:dyDescent="0.2">
      <c r="G2098" s="38"/>
      <c r="H2098" s="2"/>
    </row>
    <row r="2099" spans="7:8" x14ac:dyDescent="0.2">
      <c r="G2099" s="38"/>
      <c r="H2099" s="2"/>
    </row>
    <row r="2100" spans="7:8" x14ac:dyDescent="0.2">
      <c r="G2100" s="38"/>
      <c r="H2100" s="2"/>
    </row>
    <row r="2101" spans="7:8" x14ac:dyDescent="0.2">
      <c r="G2101" s="38"/>
      <c r="H2101" s="2"/>
    </row>
    <row r="2102" spans="7:8" x14ac:dyDescent="0.2">
      <c r="G2102" s="38"/>
      <c r="H2102" s="2"/>
    </row>
    <row r="2103" spans="7:8" x14ac:dyDescent="0.2">
      <c r="G2103" s="38"/>
      <c r="H2103" s="2"/>
    </row>
    <row r="2104" spans="7:8" x14ac:dyDescent="0.2">
      <c r="G2104" s="38"/>
      <c r="H2104" s="2"/>
    </row>
    <row r="2105" spans="7:8" x14ac:dyDescent="0.2">
      <c r="G2105" s="38"/>
      <c r="H2105" s="2"/>
    </row>
    <row r="2106" spans="7:8" x14ac:dyDescent="0.2">
      <c r="G2106" s="38"/>
      <c r="H2106" s="2"/>
    </row>
    <row r="2107" spans="7:8" x14ac:dyDescent="0.2">
      <c r="G2107" s="38"/>
      <c r="H2107" s="2"/>
    </row>
    <row r="2108" spans="7:8" x14ac:dyDescent="0.2">
      <c r="G2108" s="38"/>
      <c r="H2108" s="2"/>
    </row>
    <row r="2109" spans="7:8" x14ac:dyDescent="0.2">
      <c r="G2109" s="38"/>
      <c r="H2109" s="2"/>
    </row>
    <row r="2110" spans="7:8" x14ac:dyDescent="0.2">
      <c r="G2110" s="38"/>
      <c r="H2110" s="2"/>
    </row>
    <row r="2111" spans="7:8" x14ac:dyDescent="0.2">
      <c r="G2111" s="38"/>
      <c r="H2111" s="2"/>
    </row>
    <row r="2112" spans="7:8" x14ac:dyDescent="0.2">
      <c r="G2112" s="38"/>
      <c r="H2112" s="2"/>
    </row>
    <row r="2113" spans="3:8" x14ac:dyDescent="0.2">
      <c r="G2113" s="38"/>
      <c r="H2113" s="2"/>
    </row>
    <row r="2114" spans="3:8" x14ac:dyDescent="0.2">
      <c r="G2114" s="38"/>
      <c r="H2114" s="2"/>
    </row>
    <row r="2115" spans="3:8" x14ac:dyDescent="0.2">
      <c r="C2115" s="4"/>
      <c r="D2115" s="4"/>
      <c r="E2115" s="4"/>
      <c r="F2115" s="4"/>
      <c r="G2115" s="38"/>
      <c r="H2115" s="2"/>
    </row>
    <row r="2116" spans="3:8" x14ac:dyDescent="0.2">
      <c r="G2116" s="38"/>
      <c r="H2116" s="2"/>
    </row>
    <row r="2117" spans="3:8" x14ac:dyDescent="0.2">
      <c r="G2117" s="38"/>
      <c r="H2117" s="2"/>
    </row>
    <row r="2118" spans="3:8" x14ac:dyDescent="0.2">
      <c r="G2118" s="38"/>
      <c r="H2118" s="2"/>
    </row>
    <row r="2119" spans="3:8" x14ac:dyDescent="0.2">
      <c r="G2119" s="38"/>
      <c r="H2119" s="2"/>
    </row>
    <row r="2120" spans="3:8" x14ac:dyDescent="0.2">
      <c r="G2120" s="38"/>
      <c r="H2120" s="2"/>
    </row>
    <row r="2121" spans="3:8" x14ac:dyDescent="0.2">
      <c r="G2121" s="38"/>
      <c r="H2121" s="2"/>
    </row>
    <row r="2122" spans="3:8" x14ac:dyDescent="0.2">
      <c r="G2122" s="38"/>
      <c r="H2122" s="2"/>
    </row>
    <row r="2123" spans="3:8" x14ac:dyDescent="0.2">
      <c r="G2123" s="38"/>
      <c r="H2123" s="2"/>
    </row>
    <row r="2124" spans="3:8" x14ac:dyDescent="0.2">
      <c r="G2124" s="38"/>
      <c r="H2124" s="2"/>
    </row>
    <row r="2125" spans="3:8" x14ac:dyDescent="0.2">
      <c r="G2125" s="38"/>
      <c r="H2125" s="2"/>
    </row>
    <row r="2126" spans="3:8" x14ac:dyDescent="0.2">
      <c r="G2126" s="38"/>
      <c r="H2126" s="2"/>
    </row>
    <row r="2127" spans="3:8" x14ac:dyDescent="0.2">
      <c r="G2127" s="38"/>
      <c r="H2127" s="2"/>
    </row>
    <row r="2128" spans="3:8" x14ac:dyDescent="0.2">
      <c r="G2128" s="38"/>
      <c r="H2128" s="2"/>
    </row>
    <row r="2129" spans="7:8" x14ac:dyDescent="0.2">
      <c r="G2129" s="38"/>
      <c r="H2129" s="2"/>
    </row>
    <row r="2130" spans="7:8" x14ac:dyDescent="0.2">
      <c r="G2130" s="38"/>
      <c r="H2130" s="2"/>
    </row>
    <row r="2131" spans="7:8" x14ac:dyDescent="0.2">
      <c r="G2131" s="38"/>
      <c r="H2131" s="2"/>
    </row>
    <row r="2132" spans="7:8" x14ac:dyDescent="0.2">
      <c r="G2132" s="38"/>
      <c r="H2132" s="2"/>
    </row>
    <row r="2133" spans="7:8" x14ac:dyDescent="0.2">
      <c r="G2133" s="38"/>
      <c r="H2133" s="2"/>
    </row>
    <row r="2134" spans="7:8" x14ac:dyDescent="0.2">
      <c r="G2134" s="38"/>
      <c r="H2134" s="2"/>
    </row>
    <row r="2135" spans="7:8" x14ac:dyDescent="0.2">
      <c r="G2135" s="38"/>
      <c r="H2135" s="2"/>
    </row>
    <row r="2136" spans="7:8" x14ac:dyDescent="0.2">
      <c r="G2136" s="38"/>
      <c r="H2136" s="2"/>
    </row>
    <row r="2137" spans="7:8" x14ac:dyDescent="0.2">
      <c r="G2137" s="38"/>
      <c r="H2137" s="2"/>
    </row>
    <row r="2138" spans="7:8" x14ac:dyDescent="0.2">
      <c r="G2138" s="38"/>
      <c r="H2138" s="2"/>
    </row>
    <row r="2139" spans="7:8" x14ac:dyDescent="0.2">
      <c r="G2139" s="38"/>
      <c r="H2139" s="2"/>
    </row>
    <row r="2140" spans="7:8" x14ac:dyDescent="0.2">
      <c r="G2140" s="38"/>
      <c r="H2140" s="2"/>
    </row>
    <row r="2141" spans="7:8" x14ac:dyDescent="0.2">
      <c r="G2141" s="38"/>
      <c r="H2141" s="2"/>
    </row>
    <row r="2142" spans="7:8" x14ac:dyDescent="0.2">
      <c r="G2142" s="38"/>
      <c r="H2142" s="2"/>
    </row>
    <row r="2143" spans="7:8" x14ac:dyDescent="0.2">
      <c r="G2143" s="38"/>
      <c r="H2143" s="2"/>
    </row>
    <row r="2144" spans="7:8" x14ac:dyDescent="0.2">
      <c r="G2144" s="38"/>
      <c r="H2144" s="2"/>
    </row>
    <row r="2145" spans="7:8" x14ac:dyDescent="0.2">
      <c r="G2145" s="38"/>
      <c r="H2145" s="2"/>
    </row>
    <row r="2146" spans="7:8" x14ac:dyDescent="0.2">
      <c r="G2146" s="38"/>
      <c r="H2146" s="2"/>
    </row>
    <row r="2147" spans="7:8" x14ac:dyDescent="0.2">
      <c r="G2147" s="38"/>
      <c r="H2147" s="2"/>
    </row>
    <row r="2148" spans="7:8" x14ac:dyDescent="0.2">
      <c r="G2148" s="38"/>
      <c r="H2148" s="2"/>
    </row>
    <row r="2149" spans="7:8" x14ac:dyDescent="0.2">
      <c r="G2149" s="38"/>
      <c r="H2149" s="2"/>
    </row>
    <row r="2150" spans="7:8" x14ac:dyDescent="0.2">
      <c r="G2150" s="38"/>
      <c r="H2150" s="2"/>
    </row>
    <row r="2151" spans="7:8" x14ac:dyDescent="0.2">
      <c r="G2151" s="38"/>
      <c r="H2151" s="2"/>
    </row>
    <row r="2152" spans="7:8" x14ac:dyDescent="0.2">
      <c r="G2152" s="38"/>
      <c r="H2152" s="2"/>
    </row>
    <row r="2153" spans="7:8" x14ac:dyDescent="0.2">
      <c r="G2153" s="38"/>
      <c r="H2153" s="2"/>
    </row>
    <row r="2154" spans="7:8" x14ac:dyDescent="0.2">
      <c r="G2154" s="38"/>
      <c r="H2154" s="2"/>
    </row>
    <row r="2155" spans="7:8" x14ac:dyDescent="0.2">
      <c r="G2155" s="38"/>
      <c r="H2155" s="2"/>
    </row>
    <row r="2156" spans="7:8" x14ac:dyDescent="0.2">
      <c r="G2156" s="38"/>
      <c r="H2156" s="2"/>
    </row>
    <row r="2157" spans="7:8" x14ac:dyDescent="0.2">
      <c r="G2157" s="38"/>
      <c r="H2157" s="2"/>
    </row>
    <row r="2158" spans="7:8" x14ac:dyDescent="0.2">
      <c r="G2158" s="38"/>
      <c r="H2158" s="2"/>
    </row>
    <row r="2159" spans="7:8" x14ac:dyDescent="0.2">
      <c r="G2159" s="38"/>
      <c r="H2159" s="2"/>
    </row>
    <row r="2160" spans="7:8" x14ac:dyDescent="0.2">
      <c r="G2160" s="38"/>
      <c r="H2160" s="2"/>
    </row>
    <row r="2161" spans="7:8" x14ac:dyDescent="0.2">
      <c r="G2161" s="38"/>
      <c r="H2161" s="2"/>
    </row>
    <row r="2162" spans="7:8" x14ac:dyDescent="0.2">
      <c r="G2162" s="38"/>
      <c r="H2162" s="2"/>
    </row>
    <row r="2163" spans="7:8" x14ac:dyDescent="0.2">
      <c r="G2163" s="38"/>
      <c r="H2163" s="2"/>
    </row>
    <row r="2164" spans="7:8" x14ac:dyDescent="0.2">
      <c r="G2164" s="38"/>
      <c r="H2164" s="2"/>
    </row>
    <row r="2165" spans="7:8" x14ac:dyDescent="0.2">
      <c r="G2165" s="38"/>
      <c r="H2165" s="2"/>
    </row>
    <row r="2166" spans="7:8" x14ac:dyDescent="0.2">
      <c r="G2166" s="38"/>
      <c r="H2166" s="2"/>
    </row>
    <row r="2167" spans="7:8" x14ac:dyDescent="0.2">
      <c r="G2167" s="38"/>
      <c r="H2167" s="2"/>
    </row>
    <row r="2168" spans="7:8" x14ac:dyDescent="0.2">
      <c r="G2168" s="38"/>
      <c r="H2168" s="2"/>
    </row>
    <row r="2169" spans="7:8" x14ac:dyDescent="0.2">
      <c r="G2169" s="38"/>
      <c r="H2169" s="2"/>
    </row>
    <row r="2170" spans="7:8" x14ac:dyDescent="0.2">
      <c r="G2170" s="38"/>
      <c r="H2170" s="2"/>
    </row>
    <row r="2171" spans="7:8" x14ac:dyDescent="0.2">
      <c r="G2171" s="38"/>
      <c r="H2171" s="2"/>
    </row>
    <row r="2172" spans="7:8" x14ac:dyDescent="0.2">
      <c r="G2172" s="38"/>
      <c r="H2172" s="2"/>
    </row>
    <row r="2173" spans="7:8" x14ac:dyDescent="0.2">
      <c r="G2173" s="38"/>
      <c r="H2173" s="2"/>
    </row>
    <row r="2174" spans="7:8" x14ac:dyDescent="0.2">
      <c r="G2174" s="38"/>
      <c r="H2174" s="2"/>
    </row>
    <row r="2175" spans="7:8" x14ac:dyDescent="0.2">
      <c r="G2175" s="38"/>
      <c r="H2175" s="2"/>
    </row>
    <row r="2176" spans="7:8" x14ac:dyDescent="0.2">
      <c r="G2176" s="38"/>
      <c r="H2176" s="2"/>
    </row>
    <row r="2177" spans="3:8" x14ac:dyDescent="0.2">
      <c r="G2177" s="38"/>
      <c r="H2177" s="2"/>
    </row>
    <row r="2178" spans="3:8" x14ac:dyDescent="0.2">
      <c r="G2178" s="38"/>
      <c r="H2178" s="2"/>
    </row>
    <row r="2179" spans="3:8" x14ac:dyDescent="0.2">
      <c r="G2179" s="38"/>
      <c r="H2179" s="2"/>
    </row>
    <row r="2180" spans="3:8" x14ac:dyDescent="0.2">
      <c r="G2180" s="38"/>
      <c r="H2180" s="2"/>
    </row>
    <row r="2181" spans="3:8" x14ac:dyDescent="0.2">
      <c r="C2181" s="4"/>
      <c r="D2181" s="4"/>
      <c r="E2181" s="4"/>
      <c r="F2181" s="4"/>
      <c r="G2181" s="38"/>
      <c r="H2181" s="2"/>
    </row>
    <row r="2182" spans="3:8" x14ac:dyDescent="0.2">
      <c r="G2182" s="38"/>
      <c r="H2182" s="2"/>
    </row>
    <row r="2183" spans="3:8" x14ac:dyDescent="0.2">
      <c r="G2183" s="38"/>
      <c r="H2183" s="2"/>
    </row>
    <row r="2184" spans="3:8" x14ac:dyDescent="0.2">
      <c r="G2184" s="38"/>
      <c r="H2184" s="2"/>
    </row>
    <row r="2185" spans="3:8" x14ac:dyDescent="0.2">
      <c r="G2185" s="38"/>
      <c r="H2185" s="2"/>
    </row>
    <row r="2186" spans="3:8" x14ac:dyDescent="0.2">
      <c r="G2186" s="38"/>
      <c r="H2186" s="2"/>
    </row>
    <row r="2187" spans="3:8" x14ac:dyDescent="0.2">
      <c r="G2187" s="38"/>
      <c r="H2187" s="2"/>
    </row>
    <row r="2188" spans="3:8" x14ac:dyDescent="0.2">
      <c r="G2188" s="38"/>
      <c r="H2188" s="2"/>
    </row>
    <row r="2189" spans="3:8" x14ac:dyDescent="0.2">
      <c r="G2189" s="38"/>
      <c r="H2189" s="2"/>
    </row>
    <row r="2190" spans="3:8" x14ac:dyDescent="0.2">
      <c r="G2190" s="38"/>
      <c r="H2190" s="2"/>
    </row>
    <row r="2191" spans="3:8" x14ac:dyDescent="0.2">
      <c r="G2191" s="38"/>
      <c r="H2191" s="2"/>
    </row>
    <row r="2192" spans="3:8" x14ac:dyDescent="0.2">
      <c r="G2192" s="38"/>
      <c r="H2192" s="2"/>
    </row>
    <row r="2193" spans="7:8" x14ac:dyDescent="0.2">
      <c r="G2193" s="38"/>
      <c r="H2193" s="2"/>
    </row>
    <row r="2194" spans="7:8" x14ac:dyDescent="0.2">
      <c r="G2194" s="38"/>
      <c r="H2194" s="2"/>
    </row>
    <row r="2195" spans="7:8" x14ac:dyDescent="0.2">
      <c r="G2195" s="38"/>
      <c r="H2195" s="2"/>
    </row>
    <row r="2196" spans="7:8" x14ac:dyDescent="0.2">
      <c r="G2196" s="38"/>
      <c r="H2196" s="2"/>
    </row>
    <row r="2197" spans="7:8" x14ac:dyDescent="0.2">
      <c r="G2197" s="38"/>
      <c r="H2197" s="2"/>
    </row>
    <row r="2198" spans="7:8" x14ac:dyDescent="0.2">
      <c r="G2198" s="38"/>
      <c r="H2198" s="2"/>
    </row>
    <row r="2199" spans="7:8" x14ac:dyDescent="0.2">
      <c r="G2199" s="38"/>
      <c r="H2199" s="2"/>
    </row>
    <row r="2200" spans="7:8" x14ac:dyDescent="0.2">
      <c r="G2200" s="38"/>
      <c r="H2200" s="2"/>
    </row>
    <row r="2201" spans="7:8" x14ac:dyDescent="0.2">
      <c r="G2201" s="38"/>
      <c r="H2201" s="2"/>
    </row>
    <row r="2202" spans="7:8" x14ac:dyDescent="0.2">
      <c r="G2202" s="38"/>
      <c r="H2202" s="2"/>
    </row>
    <row r="2203" spans="7:8" x14ac:dyDescent="0.2">
      <c r="G2203" s="38"/>
      <c r="H2203" s="2"/>
    </row>
    <row r="2204" spans="7:8" x14ac:dyDescent="0.2">
      <c r="G2204" s="38"/>
      <c r="H2204" s="2"/>
    </row>
    <row r="2205" spans="7:8" x14ac:dyDescent="0.2">
      <c r="G2205" s="38"/>
      <c r="H2205" s="2"/>
    </row>
    <row r="2206" spans="7:8" x14ac:dyDescent="0.2">
      <c r="G2206" s="38"/>
      <c r="H2206" s="2"/>
    </row>
    <row r="2207" spans="7:8" x14ac:dyDescent="0.2">
      <c r="G2207" s="38"/>
      <c r="H2207" s="2"/>
    </row>
    <row r="2208" spans="7:8" x14ac:dyDescent="0.2">
      <c r="G2208" s="38"/>
      <c r="H2208" s="2"/>
    </row>
    <row r="2209" spans="7:8" x14ac:dyDescent="0.2">
      <c r="G2209" s="38"/>
      <c r="H2209" s="2"/>
    </row>
    <row r="2210" spans="7:8" x14ac:dyDescent="0.2">
      <c r="G2210" s="38"/>
      <c r="H2210" s="2"/>
    </row>
    <row r="2211" spans="7:8" x14ac:dyDescent="0.2">
      <c r="G2211" s="38"/>
      <c r="H2211" s="2"/>
    </row>
    <row r="2212" spans="7:8" x14ac:dyDescent="0.2">
      <c r="G2212" s="38"/>
      <c r="H2212" s="2"/>
    </row>
    <row r="2213" spans="7:8" x14ac:dyDescent="0.2">
      <c r="G2213" s="38"/>
      <c r="H2213" s="2"/>
    </row>
    <row r="2214" spans="7:8" x14ac:dyDescent="0.2">
      <c r="G2214" s="38"/>
      <c r="H2214" s="2"/>
    </row>
    <row r="2215" spans="7:8" x14ac:dyDescent="0.2">
      <c r="G2215" s="38"/>
      <c r="H2215" s="2"/>
    </row>
    <row r="2216" spans="7:8" x14ac:dyDescent="0.2">
      <c r="G2216" s="38"/>
      <c r="H2216" s="2"/>
    </row>
    <row r="2217" spans="7:8" x14ac:dyDescent="0.2">
      <c r="G2217" s="38"/>
      <c r="H2217" s="2"/>
    </row>
    <row r="2218" spans="7:8" x14ac:dyDescent="0.2">
      <c r="G2218" s="38"/>
      <c r="H2218" s="2"/>
    </row>
    <row r="2219" spans="7:8" x14ac:dyDescent="0.2">
      <c r="G2219" s="38"/>
      <c r="H2219" s="2"/>
    </row>
    <row r="2220" spans="7:8" x14ac:dyDescent="0.2">
      <c r="G2220" s="38"/>
      <c r="H2220" s="2"/>
    </row>
    <row r="2221" spans="7:8" x14ac:dyDescent="0.2">
      <c r="G2221" s="38"/>
      <c r="H2221" s="2"/>
    </row>
    <row r="2222" spans="7:8" x14ac:dyDescent="0.2">
      <c r="G2222" s="38"/>
      <c r="H2222" s="2"/>
    </row>
    <row r="2223" spans="7:8" x14ac:dyDescent="0.2">
      <c r="G2223" s="38"/>
      <c r="H2223" s="2"/>
    </row>
    <row r="2224" spans="7:8" x14ac:dyDescent="0.2">
      <c r="G2224" s="38"/>
      <c r="H2224" s="2"/>
    </row>
    <row r="2225" spans="7:8" x14ac:dyDescent="0.2">
      <c r="G2225" s="38"/>
      <c r="H2225" s="2"/>
    </row>
    <row r="2226" spans="7:8" x14ac:dyDescent="0.2">
      <c r="G2226" s="38"/>
      <c r="H2226" s="2"/>
    </row>
    <row r="2227" spans="7:8" x14ac:dyDescent="0.2">
      <c r="G2227" s="38"/>
      <c r="H2227" s="2"/>
    </row>
    <row r="2228" spans="7:8" x14ac:dyDescent="0.2">
      <c r="G2228" s="38"/>
      <c r="H2228" s="2"/>
    </row>
    <row r="2229" spans="7:8" x14ac:dyDescent="0.2">
      <c r="G2229" s="38"/>
      <c r="H2229" s="2"/>
    </row>
    <row r="2230" spans="7:8" x14ac:dyDescent="0.2">
      <c r="G2230" s="38"/>
      <c r="H2230" s="2"/>
    </row>
    <row r="2231" spans="7:8" x14ac:dyDescent="0.2">
      <c r="G2231" s="38"/>
      <c r="H2231" s="2"/>
    </row>
    <row r="2232" spans="7:8" x14ac:dyDescent="0.2">
      <c r="G2232" s="38"/>
      <c r="H2232" s="2"/>
    </row>
    <row r="2233" spans="7:8" x14ac:dyDescent="0.2">
      <c r="G2233" s="38"/>
      <c r="H2233" s="2"/>
    </row>
    <row r="2234" spans="7:8" x14ac:dyDescent="0.2">
      <c r="G2234" s="38"/>
      <c r="H2234" s="2"/>
    </row>
    <row r="2235" spans="7:8" x14ac:dyDescent="0.2">
      <c r="G2235" s="38"/>
      <c r="H2235" s="2"/>
    </row>
    <row r="2236" spans="7:8" x14ac:dyDescent="0.2">
      <c r="G2236" s="38"/>
      <c r="H2236" s="2"/>
    </row>
    <row r="2237" spans="7:8" x14ac:dyDescent="0.2">
      <c r="G2237" s="38"/>
      <c r="H2237" s="2"/>
    </row>
    <row r="2238" spans="7:8" x14ac:dyDescent="0.2">
      <c r="G2238" s="38"/>
      <c r="H2238" s="2"/>
    </row>
    <row r="2239" spans="7:8" x14ac:dyDescent="0.2">
      <c r="G2239" s="38"/>
      <c r="H2239" s="2"/>
    </row>
    <row r="2240" spans="7:8" x14ac:dyDescent="0.2">
      <c r="G2240" s="38"/>
      <c r="H2240" s="2"/>
    </row>
    <row r="2241" spans="3:8" x14ac:dyDescent="0.2">
      <c r="G2241" s="38"/>
      <c r="H2241" s="2"/>
    </row>
    <row r="2242" spans="3:8" x14ac:dyDescent="0.2">
      <c r="G2242" s="38"/>
      <c r="H2242" s="2"/>
    </row>
    <row r="2243" spans="3:8" x14ac:dyDescent="0.2">
      <c r="G2243" s="38"/>
      <c r="H2243" s="2"/>
    </row>
    <row r="2244" spans="3:8" x14ac:dyDescent="0.2">
      <c r="G2244" s="38"/>
      <c r="H2244" s="2"/>
    </row>
    <row r="2245" spans="3:8" x14ac:dyDescent="0.2">
      <c r="G2245" s="38"/>
      <c r="H2245" s="2"/>
    </row>
    <row r="2246" spans="3:8" x14ac:dyDescent="0.2">
      <c r="G2246" s="38"/>
      <c r="H2246" s="2"/>
    </row>
    <row r="2247" spans="3:8" x14ac:dyDescent="0.2">
      <c r="C2247" s="4"/>
      <c r="D2247" s="4"/>
      <c r="E2247" s="4"/>
      <c r="F2247" s="4"/>
      <c r="G2247" s="38"/>
      <c r="H2247" s="2"/>
    </row>
    <row r="2248" spans="3:8" x14ac:dyDescent="0.2">
      <c r="G2248" s="38"/>
      <c r="H2248" s="2"/>
    </row>
    <row r="2249" spans="3:8" x14ac:dyDescent="0.2">
      <c r="G2249" s="38"/>
      <c r="H2249" s="2"/>
    </row>
    <row r="2250" spans="3:8" x14ac:dyDescent="0.2">
      <c r="G2250" s="38"/>
      <c r="H2250" s="2"/>
    </row>
    <row r="2251" spans="3:8" x14ac:dyDescent="0.2">
      <c r="G2251" s="38"/>
      <c r="H2251" s="2"/>
    </row>
    <row r="2252" spans="3:8" x14ac:dyDescent="0.2">
      <c r="G2252" s="38"/>
      <c r="H2252" s="2"/>
    </row>
    <row r="2253" spans="3:8" x14ac:dyDescent="0.2">
      <c r="G2253" s="38"/>
      <c r="H2253" s="2"/>
    </row>
    <row r="2254" spans="3:8" x14ac:dyDescent="0.2">
      <c r="G2254" s="38"/>
      <c r="H2254" s="2"/>
    </row>
    <row r="2255" spans="3:8" x14ac:dyDescent="0.2">
      <c r="G2255" s="38"/>
      <c r="H2255" s="2"/>
    </row>
    <row r="2256" spans="3:8" x14ac:dyDescent="0.2">
      <c r="G2256" s="38"/>
      <c r="H2256" s="2"/>
    </row>
    <row r="2257" spans="7:8" x14ac:dyDescent="0.2">
      <c r="G2257" s="38"/>
      <c r="H2257" s="2"/>
    </row>
    <row r="2258" spans="7:8" x14ac:dyDescent="0.2">
      <c r="G2258" s="38"/>
      <c r="H2258" s="2"/>
    </row>
    <row r="2259" spans="7:8" x14ac:dyDescent="0.2">
      <c r="G2259" s="38"/>
      <c r="H2259" s="2"/>
    </row>
    <row r="2260" spans="7:8" x14ac:dyDescent="0.2">
      <c r="G2260" s="38"/>
      <c r="H2260" s="2"/>
    </row>
    <row r="2261" spans="7:8" x14ac:dyDescent="0.2">
      <c r="G2261" s="38"/>
      <c r="H2261" s="2"/>
    </row>
    <row r="2262" spans="7:8" x14ac:dyDescent="0.2">
      <c r="G2262" s="38"/>
      <c r="H2262" s="2"/>
    </row>
    <row r="2263" spans="7:8" x14ac:dyDescent="0.2">
      <c r="G2263" s="38"/>
      <c r="H2263" s="2"/>
    </row>
    <row r="2264" spans="7:8" x14ac:dyDescent="0.2">
      <c r="G2264" s="38"/>
      <c r="H2264" s="2"/>
    </row>
    <row r="2265" spans="7:8" x14ac:dyDescent="0.2">
      <c r="G2265" s="38"/>
      <c r="H2265" s="2"/>
    </row>
    <row r="2266" spans="7:8" x14ac:dyDescent="0.2">
      <c r="G2266" s="38"/>
      <c r="H2266" s="2"/>
    </row>
    <row r="2267" spans="7:8" x14ac:dyDescent="0.2">
      <c r="G2267" s="38"/>
      <c r="H2267" s="2"/>
    </row>
    <row r="2268" spans="7:8" x14ac:dyDescent="0.2">
      <c r="G2268" s="38"/>
      <c r="H2268" s="2"/>
    </row>
    <row r="2269" spans="7:8" x14ac:dyDescent="0.2">
      <c r="G2269" s="38"/>
      <c r="H2269" s="2"/>
    </row>
    <row r="2270" spans="7:8" x14ac:dyDescent="0.2">
      <c r="G2270" s="38"/>
      <c r="H2270" s="2"/>
    </row>
    <row r="2271" spans="7:8" x14ac:dyDescent="0.2">
      <c r="G2271" s="38"/>
      <c r="H2271" s="2"/>
    </row>
    <row r="2272" spans="7:8" x14ac:dyDescent="0.2">
      <c r="G2272" s="38"/>
      <c r="H2272" s="2"/>
    </row>
    <row r="2273" spans="7:8" x14ac:dyDescent="0.2">
      <c r="G2273" s="38"/>
      <c r="H2273" s="2"/>
    </row>
    <row r="2274" spans="7:8" x14ac:dyDescent="0.2">
      <c r="G2274" s="38"/>
      <c r="H2274" s="2"/>
    </row>
    <row r="2275" spans="7:8" x14ac:dyDescent="0.2">
      <c r="G2275" s="38"/>
      <c r="H2275" s="2"/>
    </row>
    <row r="2276" spans="7:8" x14ac:dyDescent="0.2">
      <c r="G2276" s="38"/>
      <c r="H2276" s="2"/>
    </row>
    <row r="2277" spans="7:8" x14ac:dyDescent="0.2">
      <c r="G2277" s="38"/>
      <c r="H2277" s="2"/>
    </row>
    <row r="2278" spans="7:8" x14ac:dyDescent="0.2">
      <c r="G2278" s="38"/>
      <c r="H2278" s="2"/>
    </row>
    <row r="2279" spans="7:8" x14ac:dyDescent="0.2">
      <c r="G2279" s="38"/>
      <c r="H2279" s="2"/>
    </row>
    <row r="2280" spans="7:8" x14ac:dyDescent="0.2">
      <c r="G2280" s="38"/>
      <c r="H2280" s="2"/>
    </row>
    <row r="2281" spans="7:8" x14ac:dyDescent="0.2">
      <c r="G2281" s="38"/>
      <c r="H2281" s="2"/>
    </row>
    <row r="2282" spans="7:8" x14ac:dyDescent="0.2">
      <c r="G2282" s="38"/>
      <c r="H2282" s="2"/>
    </row>
    <row r="2283" spans="7:8" x14ac:dyDescent="0.2">
      <c r="G2283" s="38"/>
      <c r="H2283" s="2"/>
    </row>
    <row r="2284" spans="7:8" x14ac:dyDescent="0.2">
      <c r="G2284" s="38"/>
      <c r="H2284" s="2"/>
    </row>
    <row r="2285" spans="7:8" x14ac:dyDescent="0.2">
      <c r="G2285" s="38"/>
      <c r="H2285" s="2"/>
    </row>
    <row r="2286" spans="7:8" x14ac:dyDescent="0.2">
      <c r="G2286" s="38"/>
      <c r="H2286" s="2"/>
    </row>
    <row r="2287" spans="7:8" x14ac:dyDescent="0.2">
      <c r="G2287" s="38"/>
      <c r="H2287" s="2"/>
    </row>
    <row r="2288" spans="7:8" x14ac:dyDescent="0.2">
      <c r="G2288" s="38"/>
      <c r="H2288" s="2"/>
    </row>
    <row r="2289" spans="7:8" x14ac:dyDescent="0.2">
      <c r="G2289" s="38"/>
      <c r="H2289" s="2"/>
    </row>
    <row r="2290" spans="7:8" x14ac:dyDescent="0.2">
      <c r="G2290" s="38"/>
      <c r="H2290" s="2"/>
    </row>
    <row r="2291" spans="7:8" x14ac:dyDescent="0.2">
      <c r="G2291" s="38"/>
      <c r="H2291" s="2"/>
    </row>
    <row r="2292" spans="7:8" x14ac:dyDescent="0.2">
      <c r="G2292" s="38"/>
      <c r="H2292" s="2"/>
    </row>
    <row r="2293" spans="7:8" x14ac:dyDescent="0.2">
      <c r="G2293" s="38"/>
      <c r="H2293" s="2"/>
    </row>
    <row r="2294" spans="7:8" x14ac:dyDescent="0.2">
      <c r="G2294" s="38"/>
      <c r="H2294" s="2"/>
    </row>
    <row r="2295" spans="7:8" x14ac:dyDescent="0.2">
      <c r="G2295" s="38"/>
      <c r="H2295" s="2"/>
    </row>
    <row r="2296" spans="7:8" x14ac:dyDescent="0.2">
      <c r="G2296" s="38"/>
      <c r="H2296" s="2"/>
    </row>
    <row r="2297" spans="7:8" x14ac:dyDescent="0.2">
      <c r="G2297" s="38"/>
      <c r="H2297" s="2"/>
    </row>
    <row r="2298" spans="7:8" x14ac:dyDescent="0.2">
      <c r="G2298" s="38"/>
      <c r="H2298" s="2"/>
    </row>
    <row r="2299" spans="7:8" x14ac:dyDescent="0.2">
      <c r="G2299" s="38"/>
      <c r="H2299" s="2"/>
    </row>
    <row r="2300" spans="7:8" x14ac:dyDescent="0.2">
      <c r="G2300" s="38"/>
      <c r="H2300" s="2"/>
    </row>
    <row r="2301" spans="7:8" x14ac:dyDescent="0.2">
      <c r="G2301" s="38"/>
      <c r="H2301" s="2"/>
    </row>
    <row r="2302" spans="7:8" x14ac:dyDescent="0.2">
      <c r="G2302" s="38"/>
      <c r="H2302" s="2"/>
    </row>
    <row r="2303" spans="7:8" x14ac:dyDescent="0.2">
      <c r="G2303" s="38"/>
      <c r="H2303" s="2"/>
    </row>
    <row r="2304" spans="7:8" x14ac:dyDescent="0.2">
      <c r="G2304" s="38"/>
      <c r="H2304" s="2"/>
    </row>
    <row r="2305" spans="3:8" x14ac:dyDescent="0.2">
      <c r="G2305" s="38"/>
      <c r="H2305" s="2"/>
    </row>
    <row r="2306" spans="3:8" x14ac:dyDescent="0.2">
      <c r="G2306" s="38"/>
      <c r="H2306" s="2"/>
    </row>
    <row r="2307" spans="3:8" x14ac:dyDescent="0.2">
      <c r="G2307" s="38"/>
      <c r="H2307" s="2"/>
    </row>
    <row r="2308" spans="3:8" x14ac:dyDescent="0.2">
      <c r="G2308" s="38"/>
      <c r="H2308" s="2"/>
    </row>
    <row r="2309" spans="3:8" x14ac:dyDescent="0.2">
      <c r="G2309" s="38"/>
      <c r="H2309" s="2"/>
    </row>
    <row r="2310" spans="3:8" x14ac:dyDescent="0.2">
      <c r="G2310" s="38"/>
      <c r="H2310" s="2"/>
    </row>
    <row r="2311" spans="3:8" x14ac:dyDescent="0.2">
      <c r="G2311" s="38"/>
      <c r="H2311" s="2"/>
    </row>
    <row r="2312" spans="3:8" x14ac:dyDescent="0.2">
      <c r="G2312" s="38"/>
      <c r="H2312" s="2"/>
    </row>
    <row r="2313" spans="3:8" x14ac:dyDescent="0.2">
      <c r="C2313" s="4"/>
      <c r="D2313" s="4"/>
      <c r="E2313" s="4"/>
      <c r="F2313" s="4"/>
      <c r="G2313" s="38"/>
      <c r="H2313" s="2"/>
    </row>
    <row r="2314" spans="3:8" x14ac:dyDescent="0.2">
      <c r="G2314" s="38"/>
      <c r="H2314" s="2"/>
    </row>
    <row r="2315" spans="3:8" x14ac:dyDescent="0.2">
      <c r="G2315" s="38"/>
      <c r="H2315" s="2"/>
    </row>
    <row r="2316" spans="3:8" x14ac:dyDescent="0.2">
      <c r="G2316" s="38"/>
      <c r="H2316" s="2"/>
    </row>
    <row r="2317" spans="3:8" x14ac:dyDescent="0.2">
      <c r="G2317" s="38"/>
      <c r="H2317" s="2"/>
    </row>
    <row r="2318" spans="3:8" x14ac:dyDescent="0.2">
      <c r="G2318" s="38"/>
      <c r="H2318" s="2"/>
    </row>
    <row r="2319" spans="3:8" x14ac:dyDescent="0.2">
      <c r="G2319" s="38"/>
      <c r="H2319" s="2"/>
    </row>
    <row r="2320" spans="3:8" x14ac:dyDescent="0.2">
      <c r="G2320" s="38"/>
      <c r="H2320" s="2"/>
    </row>
    <row r="2321" spans="7:8" x14ac:dyDescent="0.2">
      <c r="G2321" s="38"/>
      <c r="H2321" s="2"/>
    </row>
    <row r="2322" spans="7:8" x14ac:dyDescent="0.2">
      <c r="G2322" s="38"/>
      <c r="H2322" s="2"/>
    </row>
    <row r="2323" spans="7:8" x14ac:dyDescent="0.2">
      <c r="G2323" s="38"/>
      <c r="H2323" s="2"/>
    </row>
    <row r="2324" spans="7:8" x14ac:dyDescent="0.2">
      <c r="G2324" s="38"/>
      <c r="H2324" s="2"/>
    </row>
    <row r="2325" spans="7:8" x14ac:dyDescent="0.2">
      <c r="G2325" s="38"/>
      <c r="H2325" s="2"/>
    </row>
    <row r="2326" spans="7:8" x14ac:dyDescent="0.2">
      <c r="G2326" s="38"/>
      <c r="H2326" s="2"/>
    </row>
    <row r="2327" spans="7:8" x14ac:dyDescent="0.2">
      <c r="G2327" s="38"/>
      <c r="H2327" s="2"/>
    </row>
    <row r="2328" spans="7:8" x14ac:dyDescent="0.2">
      <c r="G2328" s="38"/>
      <c r="H2328" s="2"/>
    </row>
    <row r="2329" spans="7:8" x14ac:dyDescent="0.2">
      <c r="G2329" s="38"/>
      <c r="H2329" s="2"/>
    </row>
    <row r="2330" spans="7:8" x14ac:dyDescent="0.2">
      <c r="G2330" s="38"/>
      <c r="H2330" s="2"/>
    </row>
    <row r="2331" spans="7:8" x14ac:dyDescent="0.2">
      <c r="G2331" s="38"/>
      <c r="H2331" s="2"/>
    </row>
    <row r="2332" spans="7:8" x14ac:dyDescent="0.2">
      <c r="G2332" s="38"/>
      <c r="H2332" s="2"/>
    </row>
    <row r="2333" spans="7:8" x14ac:dyDescent="0.2">
      <c r="G2333" s="38"/>
      <c r="H2333" s="2"/>
    </row>
    <row r="2334" spans="7:8" x14ac:dyDescent="0.2">
      <c r="G2334" s="38"/>
      <c r="H2334" s="2"/>
    </row>
    <row r="2335" spans="7:8" x14ac:dyDescent="0.2">
      <c r="G2335" s="38"/>
      <c r="H2335" s="2"/>
    </row>
    <row r="2336" spans="7:8" x14ac:dyDescent="0.2">
      <c r="G2336" s="38"/>
      <c r="H2336" s="2"/>
    </row>
    <row r="2337" spans="7:8" x14ac:dyDescent="0.2">
      <c r="G2337" s="38"/>
      <c r="H2337" s="2"/>
    </row>
    <row r="2338" spans="7:8" x14ac:dyDescent="0.2">
      <c r="G2338" s="38"/>
      <c r="H2338" s="2"/>
    </row>
    <row r="2339" spans="7:8" x14ac:dyDescent="0.2">
      <c r="G2339" s="38"/>
      <c r="H2339" s="2"/>
    </row>
    <row r="2340" spans="7:8" x14ac:dyDescent="0.2">
      <c r="G2340" s="38"/>
      <c r="H2340" s="2"/>
    </row>
    <row r="2341" spans="7:8" x14ac:dyDescent="0.2">
      <c r="G2341" s="38"/>
      <c r="H2341" s="2"/>
    </row>
    <row r="2342" spans="7:8" x14ac:dyDescent="0.2">
      <c r="G2342" s="38"/>
      <c r="H2342" s="2"/>
    </row>
    <row r="2343" spans="7:8" x14ac:dyDescent="0.2">
      <c r="G2343" s="38"/>
      <c r="H2343" s="2"/>
    </row>
    <row r="2344" spans="7:8" x14ac:dyDescent="0.2">
      <c r="G2344" s="38"/>
      <c r="H2344" s="2"/>
    </row>
    <row r="2345" spans="7:8" x14ac:dyDescent="0.2">
      <c r="G2345" s="38"/>
      <c r="H2345" s="2"/>
    </row>
    <row r="2346" spans="7:8" x14ac:dyDescent="0.2">
      <c r="G2346" s="38"/>
      <c r="H2346" s="2"/>
    </row>
    <row r="2347" spans="7:8" x14ac:dyDescent="0.2">
      <c r="G2347" s="38"/>
      <c r="H2347" s="2"/>
    </row>
    <row r="2348" spans="7:8" x14ac:dyDescent="0.2">
      <c r="G2348" s="38"/>
      <c r="H2348" s="2"/>
    </row>
    <row r="2349" spans="7:8" x14ac:dyDescent="0.2">
      <c r="G2349" s="38"/>
      <c r="H2349" s="2"/>
    </row>
    <row r="2350" spans="7:8" x14ac:dyDescent="0.2">
      <c r="G2350" s="38"/>
      <c r="H2350" s="2"/>
    </row>
    <row r="2351" spans="7:8" x14ac:dyDescent="0.2">
      <c r="G2351" s="38"/>
      <c r="H2351" s="2"/>
    </row>
    <row r="2352" spans="7:8" x14ac:dyDescent="0.2">
      <c r="G2352" s="38"/>
      <c r="H2352" s="2"/>
    </row>
    <row r="2353" spans="7:8" x14ac:dyDescent="0.2">
      <c r="G2353" s="38"/>
      <c r="H2353" s="2"/>
    </row>
    <row r="2354" spans="7:8" x14ac:dyDescent="0.2">
      <c r="G2354" s="38"/>
      <c r="H2354" s="2"/>
    </row>
    <row r="2355" spans="7:8" x14ac:dyDescent="0.2">
      <c r="G2355" s="38"/>
      <c r="H2355" s="2"/>
    </row>
    <row r="2356" spans="7:8" x14ac:dyDescent="0.2">
      <c r="G2356" s="38"/>
      <c r="H2356" s="2"/>
    </row>
    <row r="2357" spans="7:8" x14ac:dyDescent="0.2">
      <c r="G2357" s="38"/>
      <c r="H2357" s="2"/>
    </row>
    <row r="2358" spans="7:8" x14ac:dyDescent="0.2">
      <c r="G2358" s="38"/>
      <c r="H2358" s="2"/>
    </row>
    <row r="2359" spans="7:8" x14ac:dyDescent="0.2">
      <c r="G2359" s="38"/>
      <c r="H2359" s="2"/>
    </row>
    <row r="2360" spans="7:8" x14ac:dyDescent="0.2">
      <c r="G2360" s="38"/>
      <c r="H2360" s="2"/>
    </row>
    <row r="2361" spans="7:8" x14ac:dyDescent="0.2">
      <c r="G2361" s="38"/>
      <c r="H2361" s="2"/>
    </row>
    <row r="2362" spans="7:8" x14ac:dyDescent="0.2">
      <c r="G2362" s="38"/>
      <c r="H2362" s="2"/>
    </row>
    <row r="2363" spans="7:8" x14ac:dyDescent="0.2">
      <c r="G2363" s="38"/>
      <c r="H2363" s="2"/>
    </row>
    <row r="2364" spans="7:8" x14ac:dyDescent="0.2">
      <c r="G2364" s="38"/>
      <c r="H2364" s="2"/>
    </row>
    <row r="2365" spans="7:8" x14ac:dyDescent="0.2">
      <c r="G2365" s="38"/>
      <c r="H2365" s="2"/>
    </row>
    <row r="2366" spans="7:8" x14ac:dyDescent="0.2">
      <c r="G2366" s="38"/>
      <c r="H2366" s="2"/>
    </row>
    <row r="2367" spans="7:8" x14ac:dyDescent="0.2">
      <c r="G2367" s="38"/>
      <c r="H2367" s="2"/>
    </row>
    <row r="2368" spans="7:8" x14ac:dyDescent="0.2">
      <c r="G2368" s="38"/>
      <c r="H2368" s="2"/>
    </row>
    <row r="2369" spans="7:8" x14ac:dyDescent="0.2">
      <c r="G2369" s="38"/>
      <c r="H2369" s="2"/>
    </row>
    <row r="2370" spans="7:8" x14ac:dyDescent="0.2">
      <c r="G2370" s="38"/>
      <c r="H2370" s="2"/>
    </row>
    <row r="2371" spans="7:8" x14ac:dyDescent="0.2">
      <c r="G2371" s="38"/>
      <c r="H2371" s="2"/>
    </row>
    <row r="2372" spans="7:8" x14ac:dyDescent="0.2">
      <c r="G2372" s="38"/>
      <c r="H2372" s="2"/>
    </row>
    <row r="2373" spans="7:8" x14ac:dyDescent="0.2">
      <c r="G2373" s="38"/>
      <c r="H2373" s="2"/>
    </row>
    <row r="2374" spans="7:8" x14ac:dyDescent="0.2">
      <c r="G2374" s="38"/>
      <c r="H2374" s="2"/>
    </row>
    <row r="2375" spans="7:8" x14ac:dyDescent="0.2">
      <c r="G2375" s="38"/>
      <c r="H2375" s="2"/>
    </row>
    <row r="2376" spans="7:8" x14ac:dyDescent="0.2">
      <c r="G2376" s="38"/>
      <c r="H2376" s="2"/>
    </row>
    <row r="2377" spans="7:8" x14ac:dyDescent="0.2">
      <c r="G2377" s="38"/>
      <c r="H2377" s="2"/>
    </row>
    <row r="2378" spans="7:8" x14ac:dyDescent="0.2">
      <c r="G2378" s="38"/>
      <c r="H2378" s="2"/>
    </row>
  </sheetData>
  <autoFilter ref="B2:W1100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BF5F4-F28D-453B-A046-8FCDF1D1857B}"/>
</file>

<file path=customXml/itemProps2.xml><?xml version="1.0" encoding="utf-8"?>
<ds:datastoreItem xmlns:ds="http://schemas.openxmlformats.org/officeDocument/2006/customXml" ds:itemID="{881C93B9-0E35-41F6-8450-A54ACF0997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RESUMO</vt:lpstr>
      <vt:lpstr>BASE</vt:lpstr>
    </vt:vector>
  </TitlesOfParts>
  <Company>Bovespa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Douglas Duarte</cp:lastModifiedBy>
  <cp:lastPrinted>2014-03-27T15:41:59Z</cp:lastPrinted>
  <dcterms:created xsi:type="dcterms:W3CDTF">2009-01-29T12:43:36Z</dcterms:created>
  <dcterms:modified xsi:type="dcterms:W3CDTF">2014-06-28T02:04:06Z</dcterms:modified>
</cp:coreProperties>
</file>