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ATEC\SEMESTRE 2\Contabilidade\"/>
    </mc:Choice>
  </mc:AlternateContent>
  <xr:revisionPtr revIDLastSave="0" documentId="13_ncr:1_{AB162004-5AD7-435B-8D3A-4465F0480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unos" sheetId="1" r:id="rId1"/>
  </sheets>
  <definedNames>
    <definedName name="_GoBack" localSheetId="0">alunos!$F$1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7" i="1" l="1"/>
  <c r="B209" i="1"/>
  <c r="B220" i="1"/>
  <c r="D219" i="1"/>
  <c r="D220" i="1" s="1"/>
  <c r="D222" i="1" s="1"/>
  <c r="B219" i="1"/>
  <c r="D218" i="1"/>
  <c r="B217" i="1"/>
  <c r="B216" i="1"/>
  <c r="D212" i="1"/>
  <c r="B212" i="1"/>
  <c r="B222" i="1" s="1"/>
  <c r="D211" i="1"/>
  <c r="B211" i="1"/>
  <c r="D210" i="1"/>
  <c r="B210" i="1"/>
  <c r="D208" i="1"/>
  <c r="B208" i="1"/>
  <c r="D197" i="1"/>
  <c r="B188" i="1"/>
  <c r="B190" i="1"/>
  <c r="B189" i="1"/>
  <c r="B187" i="1"/>
  <c r="B198" i="1"/>
  <c r="D198" i="1"/>
  <c r="D199" i="1" s="1"/>
  <c r="D201" i="1" s="1"/>
  <c r="D196" i="1"/>
  <c r="B196" i="1"/>
  <c r="B195" i="1"/>
  <c r="B199" i="1" s="1"/>
  <c r="D190" i="1"/>
  <c r="D189" i="1"/>
  <c r="D191" i="1" s="1"/>
  <c r="B191" i="1"/>
  <c r="B201" i="1" s="1"/>
  <c r="D187" i="1"/>
  <c r="D176" i="1"/>
  <c r="B169" i="1"/>
  <c r="B170" i="1"/>
  <c r="B180" i="1" s="1"/>
  <c r="B168" i="1"/>
  <c r="D169" i="1"/>
  <c r="D168" i="1"/>
  <c r="D166" i="1"/>
  <c r="B167" i="1"/>
  <c r="B166" i="1"/>
  <c r="B178" i="1"/>
  <c r="B177" i="1"/>
  <c r="D175" i="1"/>
  <c r="D177" i="1" s="1"/>
  <c r="D178" i="1" s="1"/>
  <c r="B175" i="1"/>
  <c r="B174" i="1"/>
  <c r="D170" i="1"/>
  <c r="B146" i="1"/>
  <c r="D149" i="1"/>
  <c r="B107" i="1"/>
  <c r="B127" i="1" s="1"/>
  <c r="B147" i="1" s="1"/>
  <c r="D34" i="1"/>
  <c r="D54" i="1" s="1"/>
  <c r="D74" i="1" s="1"/>
  <c r="D94" i="1" s="1"/>
  <c r="D114" i="1" s="1"/>
  <c r="D134" i="1" s="1"/>
  <c r="D155" i="1" s="1"/>
  <c r="D33" i="1"/>
  <c r="D53" i="1" s="1"/>
  <c r="D27" i="1"/>
  <c r="D47" i="1" s="1"/>
  <c r="D67" i="1" s="1"/>
  <c r="D87" i="1" s="1"/>
  <c r="D107" i="1" s="1"/>
  <c r="D127" i="1" s="1"/>
  <c r="D147" i="1" s="1"/>
  <c r="D26" i="1"/>
  <c r="D46" i="1" s="1"/>
  <c r="D25" i="1"/>
  <c r="D45" i="1" s="1"/>
  <c r="D65" i="1" s="1"/>
  <c r="D85" i="1" s="1"/>
  <c r="B35" i="1"/>
  <c r="B55" i="1" s="1"/>
  <c r="B75" i="1" s="1"/>
  <c r="B95" i="1" s="1"/>
  <c r="B115" i="1" s="1"/>
  <c r="B135" i="1" s="1"/>
  <c r="B156" i="1" s="1"/>
  <c r="B33" i="1"/>
  <c r="B53" i="1" s="1"/>
  <c r="B73" i="1" s="1"/>
  <c r="B93" i="1" s="1"/>
  <c r="B113" i="1" s="1"/>
  <c r="B133" i="1" s="1"/>
  <c r="B154" i="1" s="1"/>
  <c r="B32" i="1"/>
  <c r="B52" i="1" s="1"/>
  <c r="B25" i="1"/>
  <c r="B45" i="1" s="1"/>
  <c r="B27" i="1"/>
  <c r="B26" i="1"/>
  <c r="B46" i="1" s="1"/>
  <c r="B66" i="1" s="1"/>
  <c r="B86" i="1" s="1"/>
  <c r="B106" i="1" s="1"/>
  <c r="B126" i="1" s="1"/>
  <c r="D180" i="1" l="1"/>
  <c r="B65" i="1"/>
  <c r="B85" i="1" s="1"/>
  <c r="B88" i="1" s="1"/>
  <c r="D105" i="1"/>
  <c r="D125" i="1" s="1"/>
  <c r="D145" i="1" s="1"/>
  <c r="D73" i="1"/>
  <c r="D55" i="1"/>
  <c r="D56" i="1" s="1"/>
  <c r="B56" i="1"/>
  <c r="B72" i="1"/>
  <c r="D48" i="1"/>
  <c r="D66" i="1"/>
  <c r="B48" i="1"/>
  <c r="H34" i="1"/>
  <c r="H28" i="1"/>
  <c r="B36" i="1"/>
  <c r="D35" i="1"/>
  <c r="D36" i="1" s="1"/>
  <c r="D28" i="1"/>
  <c r="B28" i="1"/>
  <c r="D15" i="1"/>
  <c r="D16" i="1" s="1"/>
  <c r="D8" i="1"/>
  <c r="B16" i="1"/>
  <c r="B68" i="1" l="1"/>
  <c r="B105" i="1"/>
  <c r="B76" i="1"/>
  <c r="B92" i="1"/>
  <c r="D68" i="1"/>
  <c r="D86" i="1"/>
  <c r="D58" i="1"/>
  <c r="D75" i="1"/>
  <c r="D76" i="1" s="1"/>
  <c r="D78" i="1" s="1"/>
  <c r="D93" i="1"/>
  <c r="B58" i="1"/>
  <c r="H36" i="1"/>
  <c r="D18" i="1"/>
  <c r="D38" i="1"/>
  <c r="B38" i="1"/>
  <c r="B8" i="1"/>
  <c r="B18" i="1" s="1"/>
  <c r="B78" i="1" l="1"/>
  <c r="B125" i="1"/>
  <c r="B145" i="1" s="1"/>
  <c r="B149" i="1" s="1"/>
  <c r="B108" i="1"/>
  <c r="D113" i="1"/>
  <c r="D95" i="1"/>
  <c r="D96" i="1" s="1"/>
  <c r="D106" i="1"/>
  <c r="D88" i="1"/>
  <c r="B96" i="1"/>
  <c r="B98" i="1" s="1"/>
  <c r="B112" i="1"/>
  <c r="B128" i="1" l="1"/>
  <c r="B116" i="1"/>
  <c r="B118" i="1" s="1"/>
  <c r="B132" i="1"/>
  <c r="D115" i="1"/>
  <c r="D116" i="1" s="1"/>
  <c r="D133" i="1"/>
  <c r="D108" i="1"/>
  <c r="D128" i="1"/>
  <c r="D98" i="1"/>
  <c r="D118" i="1"/>
  <c r="D154" i="1" l="1"/>
  <c r="D156" i="1" s="1"/>
  <c r="D157" i="1" s="1"/>
  <c r="D159" i="1" s="1"/>
  <c r="D135" i="1"/>
  <c r="D136" i="1" s="1"/>
  <c r="D138" i="1" s="1"/>
  <c r="B136" i="1"/>
  <c r="B138" i="1" s="1"/>
  <c r="B153" i="1"/>
  <c r="B157" i="1" s="1"/>
  <c r="B159" i="1" s="1"/>
</calcChain>
</file>

<file path=xl/sharedStrings.xml><?xml version="1.0" encoding="utf-8"?>
<sst xmlns="http://schemas.openxmlformats.org/spreadsheetml/2006/main" count="344" uniqueCount="48">
  <si>
    <t>Balanço Patrimonial - empresa ABC</t>
  </si>
  <si>
    <t>Efetue os lançamentos contábeis da empresa ABC no mês de Janeiro/2023</t>
  </si>
  <si>
    <t>Posição em:</t>
  </si>
  <si>
    <t>Ativo</t>
  </si>
  <si>
    <t>Passivo</t>
  </si>
  <si>
    <t>Ativo Circulante</t>
  </si>
  <si>
    <t>Passivo Circulante</t>
  </si>
  <si>
    <t>Caixa</t>
  </si>
  <si>
    <t>Cia A</t>
  </si>
  <si>
    <t>Dia</t>
  </si>
  <si>
    <t>Fato</t>
  </si>
  <si>
    <t>Bancos</t>
  </si>
  <si>
    <t>Salários a pagar</t>
  </si>
  <si>
    <t>Pagamento de $ 2.500,00 da Cia A via transf bancária</t>
  </si>
  <si>
    <t>Estoque de mercadorias</t>
  </si>
  <si>
    <t>Impostos a pagar</t>
  </si>
  <si>
    <t>Venda de 50% do estoque c/ lucro de 30% sobre o custo a vista</t>
  </si>
  <si>
    <t>Total Ativo Circulante</t>
  </si>
  <si>
    <t>Total Passivo Circulante</t>
  </si>
  <si>
    <t>Pagamento de Energia Elétrica $ 100,00 em dinheiro</t>
  </si>
  <si>
    <t>Pagamento de Despesas administrativas em dinheiro $ 350,00</t>
  </si>
  <si>
    <t>Ativo Não Circulante</t>
  </si>
  <si>
    <t>Passivo Não Circulante</t>
  </si>
  <si>
    <t>Imobilizado</t>
  </si>
  <si>
    <t>Compra de mercadoria para estoque a prazo $ 5000,00</t>
  </si>
  <si>
    <t xml:space="preserve">  Máquinas e equipamentos</t>
  </si>
  <si>
    <t>Patrimônio Líquido</t>
  </si>
  <si>
    <t>Pagamento de Salários provisionados em 12/2010 $ 7.000,00 em dinheiro</t>
  </si>
  <si>
    <t xml:space="preserve">  Móveis e utensílios</t>
  </si>
  <si>
    <t>Capital social</t>
  </si>
  <si>
    <t>Empréstimo bancário $ 30.000,00 para pagamento em 2 anos</t>
  </si>
  <si>
    <t>Investimento</t>
  </si>
  <si>
    <t>Prejuízos acumulados</t>
  </si>
  <si>
    <t>Venda de 30% do saldo de estoque c/ lucro de 50% a prazo</t>
  </si>
  <si>
    <t xml:space="preserve">  Imóveis</t>
  </si>
  <si>
    <t>Total Patrimônio Líquido</t>
  </si>
  <si>
    <t>Recebimento de Aluguel $ 1.000,00 depositados no banco</t>
  </si>
  <si>
    <t>Total Ativo Não Circulante</t>
  </si>
  <si>
    <t>Total Passivo Não Circulante</t>
  </si>
  <si>
    <t>TOTAL</t>
  </si>
  <si>
    <t>Demonstração do Resultado do Exercício</t>
  </si>
  <si>
    <t>em:</t>
  </si>
  <si>
    <t>Vendas</t>
  </si>
  <si>
    <t>( - ) Custos/Despesas</t>
  </si>
  <si>
    <t>( = ) Lucro/Prejuizo</t>
  </si>
  <si>
    <t>Empréstimo a pagar</t>
  </si>
  <si>
    <t>Vendas a receber</t>
  </si>
  <si>
    <t>Sócios investem $ 19.825,00 na empesa.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</si>
</sst>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8" fontId="4" fillId="0" borderId="1" xfId="1" applyNumberFormat="1" applyFont="1" applyFill="1" applyBorder="1" applyAlignment="1">
      <alignment horizontal="right" vertical="center" wrapText="1"/>
    </xf>
    <xf numFmtId="8" fontId="5" fillId="0" borderId="1" xfId="1" applyNumberFormat="1" applyFont="1" applyFill="1" applyBorder="1" applyAlignment="1">
      <alignment vertical="center" wrapText="1"/>
    </xf>
    <xf numFmtId="8" fontId="5" fillId="0" borderId="1" xfId="1" applyNumberFormat="1" applyFont="1" applyFill="1" applyBorder="1" applyAlignment="1">
      <alignment horizontal="right" vertical="center" wrapText="1"/>
    </xf>
    <xf numFmtId="8" fontId="2" fillId="0" borderId="0" xfId="1" applyNumberFormat="1" applyFont="1" applyAlignment="1">
      <alignment horizontal="right"/>
    </xf>
    <xf numFmtId="0" fontId="3" fillId="0" borderId="1" xfId="0" applyFont="1" applyBorder="1"/>
    <xf numFmtId="8" fontId="3" fillId="0" borderId="1" xfId="0" applyNumberFormat="1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8" fontId="4" fillId="3" borderId="1" xfId="0" applyNumberFormat="1" applyFont="1" applyFill="1" applyBorder="1" applyAlignment="1">
      <alignment horizontal="center" vertical="center" wrapText="1"/>
    </xf>
    <xf numFmtId="8" fontId="4" fillId="0" borderId="1" xfId="0" applyNumberFormat="1" applyFont="1" applyBorder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5" fillId="3" borderId="0" xfId="0" applyFont="1" applyFill="1"/>
    <xf numFmtId="0" fontId="0" fillId="3" borderId="6" xfId="0" applyFill="1" applyBorder="1"/>
    <xf numFmtId="44" fontId="5" fillId="3" borderId="0" xfId="1" applyFont="1" applyFill="1" applyBorder="1"/>
    <xf numFmtId="0" fontId="5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44" fontId="8" fillId="3" borderId="0" xfId="1" applyFont="1" applyFill="1" applyBorder="1"/>
    <xf numFmtId="0" fontId="2" fillId="3" borderId="5" xfId="0" applyFont="1" applyFill="1" applyBorder="1" applyAlignment="1">
      <alignment horizontal="left"/>
    </xf>
    <xf numFmtId="44" fontId="0" fillId="3" borderId="0" xfId="1" applyFont="1" applyFill="1" applyBorder="1"/>
    <xf numFmtId="0" fontId="2" fillId="3" borderId="7" xfId="0" applyFont="1" applyFill="1" applyBorder="1" applyAlignment="1">
      <alignment horizontal="left"/>
    </xf>
    <xf numFmtId="0" fontId="0" fillId="3" borderId="8" xfId="0" applyFill="1" applyBorder="1"/>
    <xf numFmtId="0" fontId="0" fillId="3" borderId="9" xfId="0" applyFill="1" applyBorder="1"/>
    <xf numFmtId="0" fontId="4" fillId="3" borderId="0" xfId="0" applyFont="1" applyFill="1" applyAlignment="1">
      <alignment horizontal="right"/>
    </xf>
    <xf numFmtId="14" fontId="10" fillId="3" borderId="6" xfId="0" applyNumberFormat="1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/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4" fillId="3" borderId="0" xfId="0" applyFont="1" applyFill="1"/>
    <xf numFmtId="14" fontId="13" fillId="3" borderId="0" xfId="0" applyNumberFormat="1" applyFont="1" applyFill="1" applyAlignment="1">
      <alignment horizontal="left"/>
    </xf>
    <xf numFmtId="0" fontId="13" fillId="3" borderId="0" xfId="0" applyFont="1" applyFill="1"/>
    <xf numFmtId="44" fontId="15" fillId="3" borderId="0" xfId="1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2" fillId="3" borderId="0" xfId="0" applyNumberFormat="1" applyFont="1" applyFill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2"/>
  <sheetViews>
    <sheetView tabSelected="1" topLeftCell="A193" workbookViewId="0">
      <selection activeCell="D218" sqref="D218"/>
    </sheetView>
  </sheetViews>
  <sheetFormatPr defaultColWidth="25.140625" defaultRowHeight="15" x14ac:dyDescent="0.25"/>
  <cols>
    <col min="1" max="1" width="32.5703125" style="2" customWidth="1"/>
    <col min="2" max="2" width="15.5703125" style="3" bestFit="1" customWidth="1"/>
    <col min="3" max="3" width="35.42578125" style="2" customWidth="1"/>
    <col min="4" max="4" width="14.42578125" style="13" bestFit="1" customWidth="1"/>
    <col min="5" max="5" width="9.5703125" style="23" bestFit="1" customWidth="1"/>
    <col min="6" max="6" width="12.42578125" style="23" customWidth="1"/>
    <col min="7" max="7" width="43.7109375" style="22" customWidth="1"/>
    <col min="8" max="9" width="25.140625" style="22"/>
    <col min="10" max="12" width="9.5703125" bestFit="1" customWidth="1"/>
  </cols>
  <sheetData>
    <row r="1" spans="1:9" s="1" customFormat="1" ht="19.5" x14ac:dyDescent="0.25">
      <c r="A1" s="50" t="s">
        <v>0</v>
      </c>
      <c r="B1" s="50"/>
      <c r="C1" s="50"/>
      <c r="D1" s="50"/>
      <c r="E1" s="21"/>
      <c r="F1" s="42" t="s">
        <v>1</v>
      </c>
      <c r="G1" s="43"/>
      <c r="H1" s="43"/>
      <c r="I1" s="21"/>
    </row>
    <row r="2" spans="1:9" s="1" customFormat="1" ht="15.75" x14ac:dyDescent="0.25">
      <c r="A2" s="16"/>
      <c r="B2" s="17" t="s">
        <v>2</v>
      </c>
      <c r="C2" s="18">
        <v>44926</v>
      </c>
      <c r="D2" s="19"/>
      <c r="E2" s="21"/>
      <c r="F2" s="42"/>
      <c r="G2" s="43"/>
      <c r="H2" s="43"/>
      <c r="I2" s="21"/>
    </row>
    <row r="3" spans="1:9" s="1" customFormat="1" ht="15.75" x14ac:dyDescent="0.25">
      <c r="A3" s="51" t="s">
        <v>3</v>
      </c>
      <c r="B3" s="51"/>
      <c r="C3" s="51" t="s">
        <v>4</v>
      </c>
      <c r="D3" s="51"/>
      <c r="E3" s="21"/>
      <c r="F3" s="44"/>
      <c r="G3" s="43"/>
      <c r="H3" s="43"/>
      <c r="I3" s="21"/>
    </row>
    <row r="4" spans="1:9" s="1" customFormat="1" ht="15.75" x14ac:dyDescent="0.25">
      <c r="A4" s="4" t="s">
        <v>5</v>
      </c>
      <c r="B4" s="7"/>
      <c r="C4" s="4" t="s">
        <v>6</v>
      </c>
      <c r="D4" s="10"/>
      <c r="E4" s="21"/>
      <c r="F4" s="44"/>
      <c r="G4" s="43"/>
      <c r="H4" s="43"/>
      <c r="I4" s="21"/>
    </row>
    <row r="5" spans="1:9" s="1" customFormat="1" ht="15.75" x14ac:dyDescent="0.25">
      <c r="A5" s="9" t="s">
        <v>7</v>
      </c>
      <c r="B5" s="5">
        <v>2000</v>
      </c>
      <c r="C5" s="9" t="s">
        <v>8</v>
      </c>
      <c r="D5" s="12">
        <v>30000</v>
      </c>
      <c r="E5" s="21"/>
      <c r="F5" s="45" t="s">
        <v>9</v>
      </c>
      <c r="G5" s="46" t="s">
        <v>10</v>
      </c>
      <c r="H5" s="43"/>
      <c r="I5" s="21"/>
    </row>
    <row r="6" spans="1:9" s="1" customFormat="1" ht="15.75" x14ac:dyDescent="0.25">
      <c r="A6" s="9" t="s">
        <v>11</v>
      </c>
      <c r="B6" s="5">
        <v>13000</v>
      </c>
      <c r="C6" s="9" t="s">
        <v>12</v>
      </c>
      <c r="D6" s="12">
        <v>7000</v>
      </c>
      <c r="E6" s="21"/>
      <c r="F6" s="47">
        <v>44929</v>
      </c>
      <c r="G6" s="48" t="s">
        <v>13</v>
      </c>
      <c r="H6" s="43"/>
      <c r="I6" s="21"/>
    </row>
    <row r="7" spans="1:9" s="1" customFormat="1" ht="15.75" x14ac:dyDescent="0.25">
      <c r="A7" s="9" t="s">
        <v>14</v>
      </c>
      <c r="B7" s="5">
        <v>15000</v>
      </c>
      <c r="C7" s="9" t="s">
        <v>15</v>
      </c>
      <c r="D7" s="12">
        <v>3000</v>
      </c>
      <c r="E7" s="21"/>
      <c r="F7" s="47">
        <v>44932</v>
      </c>
      <c r="G7" s="48" t="s">
        <v>16</v>
      </c>
      <c r="H7" s="43"/>
      <c r="I7" s="21"/>
    </row>
    <row r="8" spans="1:9" s="1" customFormat="1" ht="15.75" x14ac:dyDescent="0.25">
      <c r="A8" s="4" t="s">
        <v>17</v>
      </c>
      <c r="B8" s="7">
        <f>SUM(B5:B7)</f>
        <v>30000</v>
      </c>
      <c r="C8" s="4" t="s">
        <v>18</v>
      </c>
      <c r="D8" s="10">
        <f>SUM(D5:D7)</f>
        <v>40000</v>
      </c>
      <c r="E8" s="21"/>
      <c r="F8" s="47">
        <v>44934</v>
      </c>
      <c r="G8" s="48" t="s">
        <v>19</v>
      </c>
      <c r="H8" s="43"/>
      <c r="I8" s="21"/>
    </row>
    <row r="9" spans="1:9" s="1" customFormat="1" ht="15.75" x14ac:dyDescent="0.25">
      <c r="A9" s="4"/>
      <c r="B9" s="7"/>
      <c r="C9" s="4"/>
      <c r="D9" s="10"/>
      <c r="E9" s="21"/>
      <c r="F9" s="47">
        <v>44938</v>
      </c>
      <c r="G9" s="48" t="s">
        <v>20</v>
      </c>
      <c r="H9" s="43"/>
      <c r="I9" s="21"/>
    </row>
    <row r="10" spans="1:9" s="1" customFormat="1" ht="15.75" x14ac:dyDescent="0.25">
      <c r="A10" s="4" t="s">
        <v>21</v>
      </c>
      <c r="B10" s="7"/>
      <c r="C10" s="4" t="s">
        <v>22</v>
      </c>
      <c r="D10" s="10"/>
      <c r="E10" s="21"/>
      <c r="F10" s="47"/>
      <c r="G10" s="48"/>
      <c r="H10" s="43"/>
      <c r="I10" s="21"/>
    </row>
    <row r="11" spans="1:9" s="1" customFormat="1" ht="15.75" x14ac:dyDescent="0.25">
      <c r="A11" s="4" t="s">
        <v>23</v>
      </c>
      <c r="B11" s="5"/>
      <c r="C11" s="14"/>
      <c r="D11" s="15"/>
      <c r="E11" s="21"/>
      <c r="F11" s="47">
        <v>44941</v>
      </c>
      <c r="G11" s="48" t="s">
        <v>24</v>
      </c>
      <c r="H11" s="43"/>
      <c r="I11" s="21"/>
    </row>
    <row r="12" spans="1:9" s="1" customFormat="1" ht="15.75" x14ac:dyDescent="0.25">
      <c r="A12" s="6" t="s">
        <v>25</v>
      </c>
      <c r="B12" s="5">
        <v>10000</v>
      </c>
      <c r="C12" s="8" t="s">
        <v>26</v>
      </c>
      <c r="D12" s="15"/>
      <c r="E12" s="21"/>
      <c r="F12" s="47">
        <v>44943</v>
      </c>
      <c r="G12" s="48" t="s">
        <v>27</v>
      </c>
      <c r="H12" s="43"/>
      <c r="I12" s="21"/>
    </row>
    <row r="13" spans="1:9" s="1" customFormat="1" ht="15.75" x14ac:dyDescent="0.25">
      <c r="A13" s="6" t="s">
        <v>28</v>
      </c>
      <c r="B13" s="5">
        <v>5000</v>
      </c>
      <c r="C13" s="9" t="s">
        <v>29</v>
      </c>
      <c r="D13" s="11">
        <v>65000</v>
      </c>
      <c r="E13" s="21"/>
      <c r="F13" s="47">
        <v>44947</v>
      </c>
      <c r="G13" s="48" t="s">
        <v>30</v>
      </c>
      <c r="H13" s="43"/>
      <c r="I13" s="21"/>
    </row>
    <row r="14" spans="1:9" s="1" customFormat="1" ht="15.75" x14ac:dyDescent="0.25">
      <c r="A14" s="4" t="s">
        <v>31</v>
      </c>
      <c r="B14" s="5"/>
      <c r="C14" s="9" t="s">
        <v>32</v>
      </c>
      <c r="D14" s="12">
        <v>-5000</v>
      </c>
      <c r="E14" s="21"/>
      <c r="F14" s="47">
        <v>44950</v>
      </c>
      <c r="G14" s="48" t="s">
        <v>33</v>
      </c>
      <c r="H14" s="43"/>
      <c r="I14" s="21"/>
    </row>
    <row r="15" spans="1:9" s="1" customFormat="1" ht="15.75" x14ac:dyDescent="0.25">
      <c r="A15" s="6" t="s">
        <v>34</v>
      </c>
      <c r="B15" s="5">
        <v>55000</v>
      </c>
      <c r="C15" s="8" t="s">
        <v>35</v>
      </c>
      <c r="D15" s="10">
        <f>SUM(D13:D14)</f>
        <v>60000</v>
      </c>
      <c r="E15" s="21"/>
      <c r="F15" s="47">
        <v>44952</v>
      </c>
      <c r="G15" s="48" t="s">
        <v>36</v>
      </c>
      <c r="H15" s="43"/>
      <c r="I15" s="21"/>
    </row>
    <row r="16" spans="1:9" s="1" customFormat="1" ht="15.75" x14ac:dyDescent="0.25">
      <c r="A16" s="4" t="s">
        <v>37</v>
      </c>
      <c r="B16" s="7">
        <f>SUM(B12:B15)</f>
        <v>70000</v>
      </c>
      <c r="C16" s="4" t="s">
        <v>38</v>
      </c>
      <c r="D16" s="20">
        <f>D11+D15</f>
        <v>60000</v>
      </c>
      <c r="E16" s="21"/>
      <c r="F16" s="52">
        <v>44954</v>
      </c>
      <c r="G16" s="43" t="s">
        <v>47</v>
      </c>
      <c r="H16" s="43"/>
      <c r="I16" s="21"/>
    </row>
    <row r="17" spans="1:9" s="1" customFormat="1" ht="15.75" x14ac:dyDescent="0.25">
      <c r="A17" s="4"/>
      <c r="B17" s="7"/>
      <c r="C17" s="4"/>
      <c r="D17" s="10"/>
      <c r="E17" s="21"/>
      <c r="F17" s="23"/>
      <c r="G17" s="21"/>
      <c r="H17" s="21"/>
      <c r="I17" s="21"/>
    </row>
    <row r="18" spans="1:9" s="1" customFormat="1" ht="15.75" x14ac:dyDescent="0.25">
      <c r="A18" s="4" t="s">
        <v>39</v>
      </c>
      <c r="B18" s="7">
        <f>B8+B16</f>
        <v>100000</v>
      </c>
      <c r="C18" s="4" t="s">
        <v>39</v>
      </c>
      <c r="D18" s="10">
        <f>D16+D8</f>
        <v>100000</v>
      </c>
      <c r="E18" s="21"/>
      <c r="F18" s="23"/>
      <c r="G18" s="21"/>
      <c r="H18" s="21"/>
      <c r="I18" s="21"/>
    </row>
    <row r="21" spans="1:9" ht="19.5" x14ac:dyDescent="0.25">
      <c r="A21" s="50" t="s">
        <v>0</v>
      </c>
      <c r="B21" s="50"/>
      <c r="C21" s="50"/>
      <c r="D21" s="50"/>
      <c r="F21" s="24"/>
      <c r="G21" s="25"/>
      <c r="H21" s="25"/>
      <c r="I21" s="26"/>
    </row>
    <row r="22" spans="1:9" ht="19.5" x14ac:dyDescent="0.3">
      <c r="A22" s="16"/>
      <c r="B22" s="17" t="s">
        <v>2</v>
      </c>
      <c r="C22" s="18">
        <v>44929</v>
      </c>
      <c r="D22" s="19"/>
      <c r="F22" s="41" t="s">
        <v>40</v>
      </c>
      <c r="H22" s="39" t="s">
        <v>41</v>
      </c>
      <c r="I22" s="40">
        <v>44925</v>
      </c>
    </row>
    <row r="23" spans="1:9" ht="15.75" x14ac:dyDescent="0.25">
      <c r="A23" s="51" t="s">
        <v>3</v>
      </c>
      <c r="B23" s="51"/>
      <c r="C23" s="51" t="s">
        <v>4</v>
      </c>
      <c r="D23" s="51"/>
      <c r="F23" s="27"/>
      <c r="G23" s="28"/>
      <c r="H23" s="30"/>
      <c r="I23" s="29"/>
    </row>
    <row r="24" spans="1:9" ht="15.75" x14ac:dyDescent="0.25">
      <c r="A24" s="4" t="s">
        <v>5</v>
      </c>
      <c r="B24" s="7"/>
      <c r="C24" s="4" t="s">
        <v>6</v>
      </c>
      <c r="D24" s="10"/>
      <c r="F24" s="27"/>
      <c r="G24" s="28" t="s">
        <v>42</v>
      </c>
      <c r="H24" s="30"/>
      <c r="I24" s="29"/>
    </row>
    <row r="25" spans="1:9" ht="15.75" x14ac:dyDescent="0.25">
      <c r="A25" s="9" t="s">
        <v>7</v>
      </c>
      <c r="B25" s="5">
        <f>B5</f>
        <v>2000</v>
      </c>
      <c r="C25" s="9" t="s">
        <v>8</v>
      </c>
      <c r="D25" s="12">
        <f>D5-2500</f>
        <v>27500</v>
      </c>
      <c r="F25" s="27"/>
      <c r="G25" s="31"/>
      <c r="H25" s="30"/>
      <c r="I25" s="29"/>
    </row>
    <row r="26" spans="1:9" ht="15.75" x14ac:dyDescent="0.25">
      <c r="A26" s="9" t="s">
        <v>11</v>
      </c>
      <c r="B26" s="5">
        <f>B6-2500</f>
        <v>10500</v>
      </c>
      <c r="C26" s="9" t="s">
        <v>12</v>
      </c>
      <c r="D26" s="12">
        <f>D6</f>
        <v>7000</v>
      </c>
      <c r="F26" s="27"/>
      <c r="G26" s="31"/>
      <c r="H26" s="30">
        <v>0</v>
      </c>
      <c r="I26" s="29"/>
    </row>
    <row r="27" spans="1:9" ht="18" x14ac:dyDescent="0.4">
      <c r="A27" s="9" t="s">
        <v>14</v>
      </c>
      <c r="B27" s="5">
        <f>B7</f>
        <v>15000</v>
      </c>
      <c r="C27" s="9" t="s">
        <v>15</v>
      </c>
      <c r="D27" s="12">
        <f>D7</f>
        <v>3000</v>
      </c>
      <c r="F27" s="27"/>
      <c r="G27" s="32"/>
      <c r="H27" s="33">
        <v>0</v>
      </c>
      <c r="I27" s="29"/>
    </row>
    <row r="28" spans="1:9" ht="15.75" x14ac:dyDescent="0.25">
      <c r="A28" s="4" t="s">
        <v>17</v>
      </c>
      <c r="B28" s="7">
        <f>SUM(B25:B27)</f>
        <v>27500</v>
      </c>
      <c r="C28" s="4" t="s">
        <v>18</v>
      </c>
      <c r="D28" s="10">
        <f>SUM(D25:D27)</f>
        <v>37500</v>
      </c>
      <c r="F28" s="27"/>
      <c r="G28" s="31"/>
      <c r="H28" s="30">
        <f>SUM(H25:H27)</f>
        <v>0</v>
      </c>
      <c r="I28" s="29"/>
    </row>
    <row r="29" spans="1:9" ht="15.75" x14ac:dyDescent="0.25">
      <c r="A29" s="4"/>
      <c r="B29" s="7"/>
      <c r="C29" s="4"/>
      <c r="D29" s="10"/>
      <c r="F29" s="27"/>
      <c r="G29" s="28" t="s">
        <v>43</v>
      </c>
      <c r="H29" s="30"/>
      <c r="I29" s="29"/>
    </row>
    <row r="30" spans="1:9" ht="15.75" x14ac:dyDescent="0.25">
      <c r="A30" s="4" t="s">
        <v>21</v>
      </c>
      <c r="B30" s="7"/>
      <c r="C30" s="4" t="s">
        <v>22</v>
      </c>
      <c r="D30" s="10"/>
      <c r="F30" s="27"/>
      <c r="G30" s="32"/>
      <c r="H30" s="30"/>
      <c r="I30" s="29"/>
    </row>
    <row r="31" spans="1:9" ht="15.75" x14ac:dyDescent="0.25">
      <c r="A31" s="4" t="s">
        <v>23</v>
      </c>
      <c r="B31" s="5"/>
      <c r="C31" s="14"/>
      <c r="D31" s="15"/>
      <c r="F31" s="27"/>
      <c r="G31" s="31"/>
      <c r="H31" s="30"/>
      <c r="I31" s="29"/>
    </row>
    <row r="32" spans="1:9" ht="15.75" x14ac:dyDescent="0.25">
      <c r="A32" s="6" t="s">
        <v>25</v>
      </c>
      <c r="B32" s="5">
        <f>B12</f>
        <v>10000</v>
      </c>
      <c r="C32" s="8" t="s">
        <v>26</v>
      </c>
      <c r="D32" s="15"/>
      <c r="F32" s="27"/>
      <c r="G32" s="31"/>
      <c r="H32" s="30"/>
      <c r="I32" s="29"/>
    </row>
    <row r="33" spans="1:9" ht="18" x14ac:dyDescent="0.4">
      <c r="A33" s="6" t="s">
        <v>28</v>
      </c>
      <c r="B33" s="5">
        <f>B13</f>
        <v>5000</v>
      </c>
      <c r="C33" s="9" t="s">
        <v>29</v>
      </c>
      <c r="D33" s="11">
        <f>D13</f>
        <v>65000</v>
      </c>
      <c r="F33" s="34"/>
      <c r="G33" s="32"/>
      <c r="H33" s="33"/>
      <c r="I33" s="29"/>
    </row>
    <row r="34" spans="1:9" ht="15.75" x14ac:dyDescent="0.25">
      <c r="A34" s="4" t="s">
        <v>31</v>
      </c>
      <c r="B34" s="5"/>
      <c r="C34" s="9" t="s">
        <v>32</v>
      </c>
      <c r="D34" s="12">
        <f>D14</f>
        <v>-5000</v>
      </c>
      <c r="F34" s="34"/>
      <c r="G34" s="32"/>
      <c r="H34" s="35">
        <f>SUM(H30:H33)</f>
        <v>0</v>
      </c>
      <c r="I34" s="29"/>
    </row>
    <row r="35" spans="1:9" ht="15.75" x14ac:dyDescent="0.25">
      <c r="A35" s="6" t="s">
        <v>34</v>
      </c>
      <c r="B35" s="5">
        <f>B15</f>
        <v>55000</v>
      </c>
      <c r="C35" s="8" t="s">
        <v>35</v>
      </c>
      <c r="D35" s="10">
        <f>SUM(D33:D34)</f>
        <v>60000</v>
      </c>
      <c r="F35" s="34"/>
      <c r="I35" s="29"/>
    </row>
    <row r="36" spans="1:9" ht="15.75" x14ac:dyDescent="0.25">
      <c r="A36" s="4" t="s">
        <v>37</v>
      </c>
      <c r="B36" s="7">
        <f>SUM(B32:B35)</f>
        <v>70000</v>
      </c>
      <c r="C36" s="4" t="s">
        <v>38</v>
      </c>
      <c r="D36" s="20">
        <f>D31+D35</f>
        <v>60000</v>
      </c>
      <c r="F36" s="34"/>
      <c r="G36" s="28" t="s">
        <v>44</v>
      </c>
      <c r="H36" s="49">
        <f>H28-H34</f>
        <v>0</v>
      </c>
      <c r="I36" s="29"/>
    </row>
    <row r="37" spans="1:9" ht="15.75" x14ac:dyDescent="0.25">
      <c r="A37" s="4"/>
      <c r="B37" s="7"/>
      <c r="C37" s="4"/>
      <c r="D37" s="10"/>
      <c r="F37" s="34"/>
      <c r="H37" s="35"/>
      <c r="I37" s="29"/>
    </row>
    <row r="38" spans="1:9" ht="15.75" x14ac:dyDescent="0.25">
      <c r="A38" s="4" t="s">
        <v>39</v>
      </c>
      <c r="B38" s="7">
        <f>B28+B36</f>
        <v>97500</v>
      </c>
      <c r="C38" s="4" t="s">
        <v>39</v>
      </c>
      <c r="D38" s="10">
        <f>D36+D28</f>
        <v>97500</v>
      </c>
      <c r="F38" s="34"/>
      <c r="H38" s="35"/>
      <c r="I38" s="29"/>
    </row>
    <row r="39" spans="1:9" x14ac:dyDescent="0.25">
      <c r="F39" s="36"/>
      <c r="G39" s="37"/>
      <c r="H39" s="37"/>
      <c r="I39" s="38"/>
    </row>
    <row r="41" spans="1:9" ht="19.5" x14ac:dyDescent="0.25">
      <c r="A41" s="50" t="s">
        <v>0</v>
      </c>
      <c r="B41" s="50"/>
      <c r="C41" s="50"/>
      <c r="D41" s="50"/>
    </row>
    <row r="42" spans="1:9" ht="15.75" x14ac:dyDescent="0.25">
      <c r="A42" s="16"/>
      <c r="B42" s="17" t="s">
        <v>2</v>
      </c>
      <c r="C42" s="18">
        <v>44932</v>
      </c>
      <c r="D42" s="19"/>
    </row>
    <row r="43" spans="1:9" ht="15.75" x14ac:dyDescent="0.25">
      <c r="A43" s="51" t="s">
        <v>3</v>
      </c>
      <c r="B43" s="51"/>
      <c r="C43" s="51" t="s">
        <v>4</v>
      </c>
      <c r="D43" s="51"/>
    </row>
    <row r="44" spans="1:9" ht="15.75" x14ac:dyDescent="0.25">
      <c r="A44" s="4" t="s">
        <v>5</v>
      </c>
      <c r="B44" s="7"/>
      <c r="C44" s="4" t="s">
        <v>6</v>
      </c>
      <c r="D44" s="10"/>
    </row>
    <row r="45" spans="1:9" ht="15.75" x14ac:dyDescent="0.25">
      <c r="A45" s="9" t="s">
        <v>7</v>
      </c>
      <c r="B45" s="5">
        <f>B25+(7500*1.3)</f>
        <v>11750</v>
      </c>
      <c r="C45" s="9" t="s">
        <v>8</v>
      </c>
      <c r="D45" s="12">
        <f>D25</f>
        <v>27500</v>
      </c>
    </row>
    <row r="46" spans="1:9" ht="15.75" x14ac:dyDescent="0.25">
      <c r="A46" s="9" t="s">
        <v>11</v>
      </c>
      <c r="B46" s="5">
        <f>B26</f>
        <v>10500</v>
      </c>
      <c r="C46" s="9" t="s">
        <v>12</v>
      </c>
      <c r="D46" s="12">
        <f>D26</f>
        <v>7000</v>
      </c>
    </row>
    <row r="47" spans="1:9" ht="15.75" x14ac:dyDescent="0.25">
      <c r="A47" s="9" t="s">
        <v>14</v>
      </c>
      <c r="B47" s="5">
        <v>7500</v>
      </c>
      <c r="C47" s="9" t="s">
        <v>15</v>
      </c>
      <c r="D47" s="12">
        <f>D27</f>
        <v>3000</v>
      </c>
    </row>
    <row r="48" spans="1:9" ht="15.75" x14ac:dyDescent="0.25">
      <c r="A48" s="4" t="s">
        <v>17</v>
      </c>
      <c r="B48" s="7">
        <f>SUM(B45:B47)</f>
        <v>29750</v>
      </c>
      <c r="C48" s="4" t="s">
        <v>18</v>
      </c>
      <c r="D48" s="10">
        <f>SUM(D45:D47)</f>
        <v>37500</v>
      </c>
    </row>
    <row r="49" spans="1:4" ht="15.75" x14ac:dyDescent="0.25">
      <c r="A49" s="4"/>
      <c r="B49" s="7"/>
      <c r="C49" s="4"/>
      <c r="D49" s="10"/>
    </row>
    <row r="50" spans="1:4" ht="15.75" x14ac:dyDescent="0.25">
      <c r="A50" s="4" t="s">
        <v>21</v>
      </c>
      <c r="B50" s="7"/>
      <c r="C50" s="4" t="s">
        <v>22</v>
      </c>
      <c r="D50" s="10"/>
    </row>
    <row r="51" spans="1:4" ht="15.75" x14ac:dyDescent="0.25">
      <c r="A51" s="4" t="s">
        <v>23</v>
      </c>
      <c r="B51" s="5"/>
      <c r="C51" s="14"/>
      <c r="D51" s="15"/>
    </row>
    <row r="52" spans="1:4" ht="15.75" x14ac:dyDescent="0.25">
      <c r="A52" s="6" t="s">
        <v>25</v>
      </c>
      <c r="B52" s="5">
        <f>B32</f>
        <v>10000</v>
      </c>
      <c r="C52" s="8" t="s">
        <v>26</v>
      </c>
      <c r="D52" s="15"/>
    </row>
    <row r="53" spans="1:4" ht="15.75" x14ac:dyDescent="0.25">
      <c r="A53" s="6" t="s">
        <v>28</v>
      </c>
      <c r="B53" s="5">
        <f>B33</f>
        <v>5000</v>
      </c>
      <c r="C53" s="9" t="s">
        <v>29</v>
      </c>
      <c r="D53" s="11">
        <f>D33</f>
        <v>65000</v>
      </c>
    </row>
    <row r="54" spans="1:4" ht="15.75" x14ac:dyDescent="0.25">
      <c r="A54" s="4" t="s">
        <v>31</v>
      </c>
      <c r="B54" s="5"/>
      <c r="C54" s="9" t="s">
        <v>32</v>
      </c>
      <c r="D54" s="12">
        <f>D34+2250</f>
        <v>-2750</v>
      </c>
    </row>
    <row r="55" spans="1:4" ht="15.75" x14ac:dyDescent="0.25">
      <c r="A55" s="6" t="s">
        <v>34</v>
      </c>
      <c r="B55" s="5">
        <f>B35</f>
        <v>55000</v>
      </c>
      <c r="C55" s="8" t="s">
        <v>35</v>
      </c>
      <c r="D55" s="10">
        <f>SUM(D53:D54)</f>
        <v>62250</v>
      </c>
    </row>
    <row r="56" spans="1:4" ht="15.75" x14ac:dyDescent="0.25">
      <c r="A56" s="4" t="s">
        <v>37</v>
      </c>
      <c r="B56" s="7">
        <f>SUM(B52:B55)</f>
        <v>70000</v>
      </c>
      <c r="C56" s="4" t="s">
        <v>38</v>
      </c>
      <c r="D56" s="20">
        <f>D51+D55</f>
        <v>62250</v>
      </c>
    </row>
    <row r="57" spans="1:4" ht="15.75" x14ac:dyDescent="0.25">
      <c r="A57" s="4"/>
      <c r="B57" s="7"/>
      <c r="C57" s="4"/>
      <c r="D57" s="10"/>
    </row>
    <row r="58" spans="1:4" ht="15.75" x14ac:dyDescent="0.25">
      <c r="A58" s="4" t="s">
        <v>39</v>
      </c>
      <c r="B58" s="7">
        <f>B48+B56</f>
        <v>99750</v>
      </c>
      <c r="C58" s="4" t="s">
        <v>39</v>
      </c>
      <c r="D58" s="10">
        <f>D56+D48</f>
        <v>99750</v>
      </c>
    </row>
    <row r="61" spans="1:4" ht="19.5" x14ac:dyDescent="0.25">
      <c r="A61" s="50" t="s">
        <v>0</v>
      </c>
      <c r="B61" s="50"/>
      <c r="C61" s="50"/>
      <c r="D61" s="50"/>
    </row>
    <row r="62" spans="1:4" ht="15.75" x14ac:dyDescent="0.25">
      <c r="A62" s="16"/>
      <c r="B62" s="17" t="s">
        <v>2</v>
      </c>
      <c r="C62" s="18">
        <v>44934</v>
      </c>
      <c r="D62" s="19"/>
    </row>
    <row r="63" spans="1:4" ht="15.75" x14ac:dyDescent="0.25">
      <c r="A63" s="51" t="s">
        <v>3</v>
      </c>
      <c r="B63" s="51"/>
      <c r="C63" s="51" t="s">
        <v>4</v>
      </c>
      <c r="D63" s="51"/>
    </row>
    <row r="64" spans="1:4" ht="15.75" x14ac:dyDescent="0.25">
      <c r="A64" s="4" t="s">
        <v>5</v>
      </c>
      <c r="B64" s="7"/>
      <c r="C64" s="4" t="s">
        <v>6</v>
      </c>
      <c r="D64" s="10"/>
    </row>
    <row r="65" spans="1:4" ht="15.75" x14ac:dyDescent="0.25">
      <c r="A65" s="9" t="s">
        <v>7</v>
      </c>
      <c r="B65" s="5">
        <f>B45 - 100</f>
        <v>11650</v>
      </c>
      <c r="C65" s="9" t="s">
        <v>8</v>
      </c>
      <c r="D65" s="12">
        <f>D45</f>
        <v>27500</v>
      </c>
    </row>
    <row r="66" spans="1:4" ht="15.75" x14ac:dyDescent="0.25">
      <c r="A66" s="9" t="s">
        <v>11</v>
      </c>
      <c r="B66" s="5">
        <f>B46</f>
        <v>10500</v>
      </c>
      <c r="C66" s="9" t="s">
        <v>12</v>
      </c>
      <c r="D66" s="12">
        <f>D46</f>
        <v>7000</v>
      </c>
    </row>
    <row r="67" spans="1:4" ht="15.75" x14ac:dyDescent="0.25">
      <c r="A67" s="9" t="s">
        <v>14</v>
      </c>
      <c r="B67" s="5">
        <v>7500</v>
      </c>
      <c r="C67" s="9" t="s">
        <v>15</v>
      </c>
      <c r="D67" s="12">
        <f>D47</f>
        <v>3000</v>
      </c>
    </row>
    <row r="68" spans="1:4" ht="15.75" x14ac:dyDescent="0.25">
      <c r="A68" s="4" t="s">
        <v>17</v>
      </c>
      <c r="B68" s="7">
        <f>SUM(B65:B67)</f>
        <v>29650</v>
      </c>
      <c r="C68" s="4" t="s">
        <v>18</v>
      </c>
      <c r="D68" s="10">
        <f>SUM(D65:D67)</f>
        <v>37500</v>
      </c>
    </row>
    <row r="69" spans="1:4" ht="15.75" x14ac:dyDescent="0.25">
      <c r="A69" s="4"/>
      <c r="B69" s="7"/>
      <c r="C69" s="4"/>
      <c r="D69" s="10"/>
    </row>
    <row r="70" spans="1:4" ht="15.75" x14ac:dyDescent="0.25">
      <c r="A70" s="4" t="s">
        <v>21</v>
      </c>
      <c r="B70" s="7"/>
      <c r="C70" s="4" t="s">
        <v>22</v>
      </c>
      <c r="D70" s="10"/>
    </row>
    <row r="71" spans="1:4" ht="15.75" x14ac:dyDescent="0.25">
      <c r="A71" s="4" t="s">
        <v>23</v>
      </c>
      <c r="B71" s="5"/>
      <c r="C71" s="14"/>
      <c r="D71" s="15"/>
    </row>
    <row r="72" spans="1:4" ht="15.75" x14ac:dyDescent="0.25">
      <c r="A72" s="6" t="s">
        <v>25</v>
      </c>
      <c r="B72" s="5">
        <f>B52</f>
        <v>10000</v>
      </c>
      <c r="C72" s="8" t="s">
        <v>26</v>
      </c>
      <c r="D72" s="15"/>
    </row>
    <row r="73" spans="1:4" ht="15.75" x14ac:dyDescent="0.25">
      <c r="A73" s="6" t="s">
        <v>28</v>
      </c>
      <c r="B73" s="5">
        <f>B53</f>
        <v>5000</v>
      </c>
      <c r="C73" s="9" t="s">
        <v>29</v>
      </c>
      <c r="D73" s="11">
        <f>D53</f>
        <v>65000</v>
      </c>
    </row>
    <row r="74" spans="1:4" ht="15.75" x14ac:dyDescent="0.25">
      <c r="A74" s="4" t="s">
        <v>31</v>
      </c>
      <c r="B74" s="5"/>
      <c r="C74" s="9" t="s">
        <v>32</v>
      </c>
      <c r="D74" s="12">
        <f>D54-100</f>
        <v>-2850</v>
      </c>
    </row>
    <row r="75" spans="1:4" ht="15.75" x14ac:dyDescent="0.25">
      <c r="A75" s="6" t="s">
        <v>34</v>
      </c>
      <c r="B75" s="5">
        <f>B55</f>
        <v>55000</v>
      </c>
      <c r="C75" s="8" t="s">
        <v>35</v>
      </c>
      <c r="D75" s="10">
        <f>SUM(D73:D74)</f>
        <v>62150</v>
      </c>
    </row>
    <row r="76" spans="1:4" ht="15.75" x14ac:dyDescent="0.25">
      <c r="A76" s="4" t="s">
        <v>37</v>
      </c>
      <c r="B76" s="7">
        <f>SUM(B72:B75)</f>
        <v>70000</v>
      </c>
      <c r="C76" s="4" t="s">
        <v>38</v>
      </c>
      <c r="D76" s="20">
        <f>D71+D75</f>
        <v>62150</v>
      </c>
    </row>
    <row r="77" spans="1:4" ht="15.75" x14ac:dyDescent="0.25">
      <c r="A77" s="4"/>
      <c r="B77" s="7"/>
      <c r="C77" s="4"/>
      <c r="D77" s="10"/>
    </row>
    <row r="78" spans="1:4" ht="15.75" x14ac:dyDescent="0.25">
      <c r="A78" s="4" t="s">
        <v>39</v>
      </c>
      <c r="B78" s="7">
        <f>B68+B76</f>
        <v>99650</v>
      </c>
      <c r="C78" s="4" t="s">
        <v>39</v>
      </c>
      <c r="D78" s="10">
        <f>D76+D68</f>
        <v>99650</v>
      </c>
    </row>
    <row r="81" spans="1:4" ht="19.5" x14ac:dyDescent="0.25">
      <c r="A81" s="50" t="s">
        <v>0</v>
      </c>
      <c r="B81" s="50"/>
      <c r="C81" s="50"/>
      <c r="D81" s="50"/>
    </row>
    <row r="82" spans="1:4" ht="15.75" x14ac:dyDescent="0.25">
      <c r="A82" s="16"/>
      <c r="B82" s="17" t="s">
        <v>2</v>
      </c>
      <c r="C82" s="18">
        <v>44938</v>
      </c>
      <c r="D82" s="19"/>
    </row>
    <row r="83" spans="1:4" ht="15.75" x14ac:dyDescent="0.25">
      <c r="A83" s="51" t="s">
        <v>3</v>
      </c>
      <c r="B83" s="51"/>
      <c r="C83" s="51" t="s">
        <v>4</v>
      </c>
      <c r="D83" s="51"/>
    </row>
    <row r="84" spans="1:4" ht="15.75" x14ac:dyDescent="0.25">
      <c r="A84" s="4" t="s">
        <v>5</v>
      </c>
      <c r="B84" s="7"/>
      <c r="C84" s="4" t="s">
        <v>6</v>
      </c>
      <c r="D84" s="10"/>
    </row>
    <row r="85" spans="1:4" ht="15.75" x14ac:dyDescent="0.25">
      <c r="A85" s="9" t="s">
        <v>7</v>
      </c>
      <c r="B85" s="5">
        <f>B65 - 350</f>
        <v>11300</v>
      </c>
      <c r="C85" s="9" t="s">
        <v>8</v>
      </c>
      <c r="D85" s="12">
        <f>D65</f>
        <v>27500</v>
      </c>
    </row>
    <row r="86" spans="1:4" ht="15.75" x14ac:dyDescent="0.25">
      <c r="A86" s="9" t="s">
        <v>11</v>
      </c>
      <c r="B86" s="5">
        <f>B66</f>
        <v>10500</v>
      </c>
      <c r="C86" s="9" t="s">
        <v>12</v>
      </c>
      <c r="D86" s="12">
        <f>D66</f>
        <v>7000</v>
      </c>
    </row>
    <row r="87" spans="1:4" ht="15.75" x14ac:dyDescent="0.25">
      <c r="A87" s="9" t="s">
        <v>14</v>
      </c>
      <c r="B87" s="5">
        <v>7500</v>
      </c>
      <c r="C87" s="9" t="s">
        <v>15</v>
      </c>
      <c r="D87" s="12">
        <f>D67</f>
        <v>3000</v>
      </c>
    </row>
    <row r="88" spans="1:4" ht="15.75" x14ac:dyDescent="0.25">
      <c r="A88" s="4" t="s">
        <v>17</v>
      </c>
      <c r="B88" s="7">
        <f>SUM(B85:B87)</f>
        <v>29300</v>
      </c>
      <c r="C88" s="4" t="s">
        <v>18</v>
      </c>
      <c r="D88" s="10">
        <f>SUM(D85:D87)</f>
        <v>37500</v>
      </c>
    </row>
    <row r="89" spans="1:4" ht="15.75" x14ac:dyDescent="0.25">
      <c r="A89" s="4"/>
      <c r="B89" s="7"/>
      <c r="C89" s="4"/>
      <c r="D89" s="10"/>
    </row>
    <row r="90" spans="1:4" ht="15.75" x14ac:dyDescent="0.25">
      <c r="A90" s="4" t="s">
        <v>21</v>
      </c>
      <c r="B90" s="7"/>
      <c r="C90" s="4" t="s">
        <v>22</v>
      </c>
      <c r="D90" s="10"/>
    </row>
    <row r="91" spans="1:4" ht="15.75" x14ac:dyDescent="0.25">
      <c r="A91" s="4" t="s">
        <v>23</v>
      </c>
      <c r="B91" s="5"/>
      <c r="C91" s="14"/>
      <c r="D91" s="15"/>
    </row>
    <row r="92" spans="1:4" ht="15.75" x14ac:dyDescent="0.25">
      <c r="A92" s="6" t="s">
        <v>25</v>
      </c>
      <c r="B92" s="5">
        <f>B72</f>
        <v>10000</v>
      </c>
      <c r="C92" s="8" t="s">
        <v>26</v>
      </c>
      <c r="D92" s="15"/>
    </row>
    <row r="93" spans="1:4" ht="15.75" x14ac:dyDescent="0.25">
      <c r="A93" s="6" t="s">
        <v>28</v>
      </c>
      <c r="B93" s="5">
        <f>B73</f>
        <v>5000</v>
      </c>
      <c r="C93" s="9" t="s">
        <v>29</v>
      </c>
      <c r="D93" s="11">
        <f>D73</f>
        <v>65000</v>
      </c>
    </row>
    <row r="94" spans="1:4" ht="15.75" x14ac:dyDescent="0.25">
      <c r="A94" s="4" t="s">
        <v>31</v>
      </c>
      <c r="B94" s="5"/>
      <c r="C94" s="9" t="s">
        <v>32</v>
      </c>
      <c r="D94" s="12">
        <f>D74-350</f>
        <v>-3200</v>
      </c>
    </row>
    <row r="95" spans="1:4" ht="15.75" x14ac:dyDescent="0.25">
      <c r="A95" s="6" t="s">
        <v>34</v>
      </c>
      <c r="B95" s="5">
        <f>B75</f>
        <v>55000</v>
      </c>
      <c r="C95" s="8" t="s">
        <v>35</v>
      </c>
      <c r="D95" s="10">
        <f>SUM(D93:D94)</f>
        <v>61800</v>
      </c>
    </row>
    <row r="96" spans="1:4" ht="15.75" x14ac:dyDescent="0.25">
      <c r="A96" s="4" t="s">
        <v>37</v>
      </c>
      <c r="B96" s="7">
        <f>SUM(B92:B95)</f>
        <v>70000</v>
      </c>
      <c r="C96" s="4" t="s">
        <v>38</v>
      </c>
      <c r="D96" s="20">
        <f>D91+D95</f>
        <v>61800</v>
      </c>
    </row>
    <row r="97" spans="1:4" ht="15.75" x14ac:dyDescent="0.25">
      <c r="A97" s="4"/>
      <c r="B97" s="7"/>
      <c r="C97" s="4"/>
      <c r="D97" s="10"/>
    </row>
    <row r="98" spans="1:4" ht="15.75" x14ac:dyDescent="0.25">
      <c r="A98" s="4" t="s">
        <v>39</v>
      </c>
      <c r="B98" s="7">
        <f>B88+B96</f>
        <v>99300</v>
      </c>
      <c r="C98" s="4" t="s">
        <v>39</v>
      </c>
      <c r="D98" s="10">
        <f>D96+D88</f>
        <v>99300</v>
      </c>
    </row>
    <row r="101" spans="1:4" ht="19.5" x14ac:dyDescent="0.25">
      <c r="A101" s="50" t="s">
        <v>0</v>
      </c>
      <c r="B101" s="50"/>
      <c r="C101" s="50"/>
      <c r="D101" s="50"/>
    </row>
    <row r="102" spans="1:4" ht="15.75" x14ac:dyDescent="0.25">
      <c r="A102" s="16"/>
      <c r="B102" s="17" t="s">
        <v>2</v>
      </c>
      <c r="C102" s="18">
        <v>44941</v>
      </c>
      <c r="D102" s="19"/>
    </row>
    <row r="103" spans="1:4" ht="15.75" x14ac:dyDescent="0.25">
      <c r="A103" s="51" t="s">
        <v>3</v>
      </c>
      <c r="B103" s="51"/>
      <c r="C103" s="51" t="s">
        <v>4</v>
      </c>
      <c r="D103" s="51"/>
    </row>
    <row r="104" spans="1:4" ht="15.75" x14ac:dyDescent="0.25">
      <c r="A104" s="4" t="s">
        <v>5</v>
      </c>
      <c r="B104" s="7"/>
      <c r="C104" s="4" t="s">
        <v>6</v>
      </c>
      <c r="D104" s="10"/>
    </row>
    <row r="105" spans="1:4" ht="15.75" x14ac:dyDescent="0.25">
      <c r="A105" s="9" t="s">
        <v>7</v>
      </c>
      <c r="B105" s="5">
        <f>B85</f>
        <v>11300</v>
      </c>
      <c r="C105" s="9" t="s">
        <v>8</v>
      </c>
      <c r="D105" s="12">
        <f>D85+5000</f>
        <v>32500</v>
      </c>
    </row>
    <row r="106" spans="1:4" ht="15.75" x14ac:dyDescent="0.25">
      <c r="A106" s="9" t="s">
        <v>11</v>
      </c>
      <c r="B106" s="5">
        <f>B86</f>
        <v>10500</v>
      </c>
      <c r="C106" s="9" t="s">
        <v>12</v>
      </c>
      <c r="D106" s="12">
        <f>D86</f>
        <v>7000</v>
      </c>
    </row>
    <row r="107" spans="1:4" ht="15.75" x14ac:dyDescent="0.25">
      <c r="A107" s="9" t="s">
        <v>14</v>
      </c>
      <c r="B107" s="5">
        <f>B87+5000</f>
        <v>12500</v>
      </c>
      <c r="C107" s="9" t="s">
        <v>15</v>
      </c>
      <c r="D107" s="12">
        <f>D87</f>
        <v>3000</v>
      </c>
    </row>
    <row r="108" spans="1:4" ht="15.75" x14ac:dyDescent="0.25">
      <c r="A108" s="4" t="s">
        <v>17</v>
      </c>
      <c r="B108" s="7">
        <f>SUM(B105:B107)</f>
        <v>34300</v>
      </c>
      <c r="C108" s="4" t="s">
        <v>18</v>
      </c>
      <c r="D108" s="10">
        <f>SUM(D105:D107)</f>
        <v>42500</v>
      </c>
    </row>
    <row r="109" spans="1:4" ht="15.75" x14ac:dyDescent="0.25">
      <c r="A109" s="4"/>
      <c r="B109" s="7"/>
      <c r="C109" s="4"/>
      <c r="D109" s="10"/>
    </row>
    <row r="110" spans="1:4" ht="15.75" x14ac:dyDescent="0.25">
      <c r="A110" s="4" t="s">
        <v>21</v>
      </c>
      <c r="B110" s="7"/>
      <c r="C110" s="4" t="s">
        <v>22</v>
      </c>
      <c r="D110" s="10"/>
    </row>
    <row r="111" spans="1:4" ht="15.75" x14ac:dyDescent="0.25">
      <c r="A111" s="4" t="s">
        <v>23</v>
      </c>
      <c r="B111" s="5"/>
      <c r="C111" s="14"/>
      <c r="D111" s="15"/>
    </row>
    <row r="112" spans="1:4" ht="15.75" x14ac:dyDescent="0.25">
      <c r="A112" s="6" t="s">
        <v>25</v>
      </c>
      <c r="B112" s="5">
        <f>B92</f>
        <v>10000</v>
      </c>
      <c r="C112" s="8" t="s">
        <v>26</v>
      </c>
      <c r="D112" s="15"/>
    </row>
    <row r="113" spans="1:4" ht="15.75" x14ac:dyDescent="0.25">
      <c r="A113" s="6" t="s">
        <v>28</v>
      </c>
      <c r="B113" s="5">
        <f>B93</f>
        <v>5000</v>
      </c>
      <c r="C113" s="9" t="s">
        <v>29</v>
      </c>
      <c r="D113" s="11">
        <f>D93</f>
        <v>65000</v>
      </c>
    </row>
    <row r="114" spans="1:4" ht="15.75" x14ac:dyDescent="0.25">
      <c r="A114" s="4" t="s">
        <v>31</v>
      </c>
      <c r="B114" s="5"/>
      <c r="C114" s="9" t="s">
        <v>32</v>
      </c>
      <c r="D114" s="12">
        <f>D94</f>
        <v>-3200</v>
      </c>
    </row>
    <row r="115" spans="1:4" ht="15.75" x14ac:dyDescent="0.25">
      <c r="A115" s="6" t="s">
        <v>34</v>
      </c>
      <c r="B115" s="5">
        <f>B95</f>
        <v>55000</v>
      </c>
      <c r="C115" s="8" t="s">
        <v>35</v>
      </c>
      <c r="D115" s="10">
        <f>SUM(D113:D114)</f>
        <v>61800</v>
      </c>
    </row>
    <row r="116" spans="1:4" ht="15.75" x14ac:dyDescent="0.25">
      <c r="A116" s="4" t="s">
        <v>37</v>
      </c>
      <c r="B116" s="7">
        <f>SUM(B112:B115)</f>
        <v>70000</v>
      </c>
      <c r="C116" s="4" t="s">
        <v>38</v>
      </c>
      <c r="D116" s="20">
        <f>D111+D115</f>
        <v>61800</v>
      </c>
    </row>
    <row r="117" spans="1:4" ht="15.75" x14ac:dyDescent="0.25">
      <c r="A117" s="4"/>
      <c r="B117" s="7"/>
      <c r="C117" s="4"/>
      <c r="D117" s="10"/>
    </row>
    <row r="118" spans="1:4" ht="15.75" x14ac:dyDescent="0.25">
      <c r="A118" s="4" t="s">
        <v>39</v>
      </c>
      <c r="B118" s="7">
        <f>B108+B116</f>
        <v>104300</v>
      </c>
      <c r="C118" s="4" t="s">
        <v>39</v>
      </c>
      <c r="D118" s="10">
        <f>D116+D108</f>
        <v>104300</v>
      </c>
    </row>
    <row r="121" spans="1:4" ht="19.5" x14ac:dyDescent="0.25">
      <c r="A121" s="50" t="s">
        <v>0</v>
      </c>
      <c r="B121" s="50"/>
      <c r="C121" s="50"/>
      <c r="D121" s="50"/>
    </row>
    <row r="122" spans="1:4" ht="15.75" x14ac:dyDescent="0.25">
      <c r="A122" s="16"/>
      <c r="B122" s="17" t="s">
        <v>2</v>
      </c>
      <c r="C122" s="18">
        <v>44943</v>
      </c>
      <c r="D122" s="19"/>
    </row>
    <row r="123" spans="1:4" ht="15.75" x14ac:dyDescent="0.25">
      <c r="A123" s="51" t="s">
        <v>3</v>
      </c>
      <c r="B123" s="51"/>
      <c r="C123" s="51" t="s">
        <v>4</v>
      </c>
      <c r="D123" s="51"/>
    </row>
    <row r="124" spans="1:4" ht="15.75" x14ac:dyDescent="0.25">
      <c r="A124" s="4" t="s">
        <v>5</v>
      </c>
      <c r="B124" s="7"/>
      <c r="C124" s="4" t="s">
        <v>6</v>
      </c>
      <c r="D124" s="10"/>
    </row>
    <row r="125" spans="1:4" ht="15.75" x14ac:dyDescent="0.25">
      <c r="A125" s="9" t="s">
        <v>7</v>
      </c>
      <c r="B125" s="5">
        <f>B105-7000</f>
        <v>4300</v>
      </c>
      <c r="C125" s="9" t="s">
        <v>8</v>
      </c>
      <c r="D125" s="12">
        <f>D105</f>
        <v>32500</v>
      </c>
    </row>
    <row r="126" spans="1:4" ht="15.75" x14ac:dyDescent="0.25">
      <c r="A126" s="9" t="s">
        <v>11</v>
      </c>
      <c r="B126" s="5">
        <f>B106</f>
        <v>10500</v>
      </c>
      <c r="C126" s="9" t="s">
        <v>12</v>
      </c>
      <c r="D126" s="12">
        <v>0</v>
      </c>
    </row>
    <row r="127" spans="1:4" ht="15.75" x14ac:dyDescent="0.25">
      <c r="A127" s="9" t="s">
        <v>14</v>
      </c>
      <c r="B127" s="5">
        <f>B107</f>
        <v>12500</v>
      </c>
      <c r="C127" s="9" t="s">
        <v>15</v>
      </c>
      <c r="D127" s="12">
        <f>D107</f>
        <v>3000</v>
      </c>
    </row>
    <row r="128" spans="1:4" ht="15.75" x14ac:dyDescent="0.25">
      <c r="A128" s="4" t="s">
        <v>17</v>
      </c>
      <c r="B128" s="7">
        <f>SUM(B125:B127)</f>
        <v>27300</v>
      </c>
      <c r="C128" s="4" t="s">
        <v>18</v>
      </c>
      <c r="D128" s="10">
        <f>SUM(D125:D127)</f>
        <v>35500</v>
      </c>
    </row>
    <row r="129" spans="1:4" ht="15.75" x14ac:dyDescent="0.25">
      <c r="A129" s="4"/>
      <c r="B129" s="7"/>
      <c r="C129" s="4"/>
      <c r="D129" s="10"/>
    </row>
    <row r="130" spans="1:4" ht="15.75" x14ac:dyDescent="0.25">
      <c r="A130" s="4" t="s">
        <v>21</v>
      </c>
      <c r="B130" s="7"/>
      <c r="C130" s="4" t="s">
        <v>22</v>
      </c>
      <c r="D130" s="10"/>
    </row>
    <row r="131" spans="1:4" ht="15.75" x14ac:dyDescent="0.25">
      <c r="A131" s="4" t="s">
        <v>23</v>
      </c>
      <c r="B131" s="5"/>
      <c r="C131" s="14"/>
      <c r="D131" s="15"/>
    </row>
    <row r="132" spans="1:4" ht="15.75" x14ac:dyDescent="0.25">
      <c r="A132" s="6" t="s">
        <v>25</v>
      </c>
      <c r="B132" s="5">
        <f>B112</f>
        <v>10000</v>
      </c>
      <c r="C132" s="8" t="s">
        <v>26</v>
      </c>
      <c r="D132" s="15"/>
    </row>
    <row r="133" spans="1:4" ht="15.75" x14ac:dyDescent="0.25">
      <c r="A133" s="6" t="s">
        <v>28</v>
      </c>
      <c r="B133" s="5">
        <f>B113</f>
        <v>5000</v>
      </c>
      <c r="C133" s="9" t="s">
        <v>29</v>
      </c>
      <c r="D133" s="11">
        <f>D113</f>
        <v>65000</v>
      </c>
    </row>
    <row r="134" spans="1:4" ht="15.75" x14ac:dyDescent="0.25">
      <c r="A134" s="4" t="s">
        <v>31</v>
      </c>
      <c r="B134" s="5"/>
      <c r="C134" s="9" t="s">
        <v>32</v>
      </c>
      <c r="D134" s="12">
        <f>D114</f>
        <v>-3200</v>
      </c>
    </row>
    <row r="135" spans="1:4" ht="15.75" x14ac:dyDescent="0.25">
      <c r="A135" s="6" t="s">
        <v>34</v>
      </c>
      <c r="B135" s="5">
        <f>B115</f>
        <v>55000</v>
      </c>
      <c r="C135" s="8" t="s">
        <v>35</v>
      </c>
      <c r="D135" s="10">
        <f>SUM(D133:D134)</f>
        <v>61800</v>
      </c>
    </row>
    <row r="136" spans="1:4" ht="15.75" x14ac:dyDescent="0.25">
      <c r="A136" s="4" t="s">
        <v>37</v>
      </c>
      <c r="B136" s="7">
        <f>SUM(B132:B135)</f>
        <v>70000</v>
      </c>
      <c r="C136" s="4" t="s">
        <v>38</v>
      </c>
      <c r="D136" s="20">
        <f>D131+D135</f>
        <v>61800</v>
      </c>
    </row>
    <row r="137" spans="1:4" ht="15.75" x14ac:dyDescent="0.25">
      <c r="A137" s="4"/>
      <c r="B137" s="7"/>
      <c r="C137" s="4"/>
      <c r="D137" s="10"/>
    </row>
    <row r="138" spans="1:4" ht="15.75" x14ac:dyDescent="0.25">
      <c r="A138" s="4" t="s">
        <v>39</v>
      </c>
      <c r="B138" s="7">
        <f>B128+B136</f>
        <v>97300</v>
      </c>
      <c r="C138" s="4" t="s">
        <v>39</v>
      </c>
      <c r="D138" s="10">
        <f>D136+D128</f>
        <v>97300</v>
      </c>
    </row>
    <row r="141" spans="1:4" ht="19.5" x14ac:dyDescent="0.25">
      <c r="A141" s="50" t="s">
        <v>0</v>
      </c>
      <c r="B141" s="50"/>
      <c r="C141" s="50"/>
      <c r="D141" s="50"/>
    </row>
    <row r="142" spans="1:4" ht="15.75" x14ac:dyDescent="0.25">
      <c r="A142" s="16"/>
      <c r="B142" s="17" t="s">
        <v>2</v>
      </c>
      <c r="C142" s="18">
        <v>44947</v>
      </c>
      <c r="D142" s="19"/>
    </row>
    <row r="143" spans="1:4" ht="15.75" x14ac:dyDescent="0.25">
      <c r="A143" s="51" t="s">
        <v>3</v>
      </c>
      <c r="B143" s="51"/>
      <c r="C143" s="51" t="s">
        <v>4</v>
      </c>
      <c r="D143" s="51"/>
    </row>
    <row r="144" spans="1:4" ht="15.75" x14ac:dyDescent="0.25">
      <c r="A144" s="4" t="s">
        <v>5</v>
      </c>
      <c r="B144" s="7"/>
      <c r="C144" s="4" t="s">
        <v>6</v>
      </c>
      <c r="D144" s="10"/>
    </row>
    <row r="145" spans="1:4" ht="15.75" x14ac:dyDescent="0.25">
      <c r="A145" s="9" t="s">
        <v>7</v>
      </c>
      <c r="B145" s="5">
        <f>B125</f>
        <v>4300</v>
      </c>
      <c r="C145" s="9" t="s">
        <v>8</v>
      </c>
      <c r="D145" s="12">
        <f>D125</f>
        <v>32500</v>
      </c>
    </row>
    <row r="146" spans="1:4" ht="15.75" x14ac:dyDescent="0.25">
      <c r="A146" s="9" t="s">
        <v>11</v>
      </c>
      <c r="B146" s="5">
        <f>B126+30000</f>
        <v>40500</v>
      </c>
      <c r="C146" s="9" t="s">
        <v>12</v>
      </c>
      <c r="D146" s="12">
        <v>0</v>
      </c>
    </row>
    <row r="147" spans="1:4" ht="15.75" x14ac:dyDescent="0.25">
      <c r="A147" s="9" t="s">
        <v>14</v>
      </c>
      <c r="B147" s="5">
        <f>B127</f>
        <v>12500</v>
      </c>
      <c r="C147" s="9" t="s">
        <v>15</v>
      </c>
      <c r="D147" s="12">
        <f>D127</f>
        <v>3000</v>
      </c>
    </row>
    <row r="148" spans="1:4" ht="15.75" x14ac:dyDescent="0.25">
      <c r="A148" s="9"/>
      <c r="B148" s="5"/>
      <c r="C148" s="9" t="s">
        <v>45</v>
      </c>
      <c r="D148" s="12">
        <v>30000</v>
      </c>
    </row>
    <row r="149" spans="1:4" ht="15.75" x14ac:dyDescent="0.25">
      <c r="A149" s="4" t="s">
        <v>17</v>
      </c>
      <c r="B149" s="7">
        <f>SUM(B145:B147)</f>
        <v>57300</v>
      </c>
      <c r="C149" s="4" t="s">
        <v>18</v>
      </c>
      <c r="D149" s="10">
        <f>SUM(D145:D148)</f>
        <v>65500</v>
      </c>
    </row>
    <row r="150" spans="1:4" ht="15.75" x14ac:dyDescent="0.25">
      <c r="A150" s="4"/>
      <c r="B150" s="7"/>
      <c r="C150" s="4"/>
      <c r="D150" s="10"/>
    </row>
    <row r="151" spans="1:4" ht="15.75" x14ac:dyDescent="0.25">
      <c r="A151" s="4" t="s">
        <v>21</v>
      </c>
      <c r="B151" s="7"/>
      <c r="C151" s="4" t="s">
        <v>22</v>
      </c>
      <c r="D151" s="10"/>
    </row>
    <row r="152" spans="1:4" ht="15.75" x14ac:dyDescent="0.25">
      <c r="A152" s="4" t="s">
        <v>23</v>
      </c>
      <c r="B152" s="5"/>
      <c r="C152" s="14"/>
      <c r="D152" s="15"/>
    </row>
    <row r="153" spans="1:4" ht="15.75" x14ac:dyDescent="0.25">
      <c r="A153" s="6" t="s">
        <v>25</v>
      </c>
      <c r="B153" s="5">
        <f>B132</f>
        <v>10000</v>
      </c>
      <c r="C153" s="8" t="s">
        <v>26</v>
      </c>
      <c r="D153" s="15"/>
    </row>
    <row r="154" spans="1:4" ht="15.75" x14ac:dyDescent="0.25">
      <c r="A154" s="6" t="s">
        <v>28</v>
      </c>
      <c r="B154" s="5">
        <f>B133</f>
        <v>5000</v>
      </c>
      <c r="C154" s="9" t="s">
        <v>29</v>
      </c>
      <c r="D154" s="11">
        <f>D133</f>
        <v>65000</v>
      </c>
    </row>
    <row r="155" spans="1:4" ht="15.75" x14ac:dyDescent="0.25">
      <c r="A155" s="4" t="s">
        <v>31</v>
      </c>
      <c r="B155" s="5"/>
      <c r="C155" s="9" t="s">
        <v>32</v>
      </c>
      <c r="D155" s="12">
        <f>D134</f>
        <v>-3200</v>
      </c>
    </row>
    <row r="156" spans="1:4" ht="15.75" x14ac:dyDescent="0.25">
      <c r="A156" s="6" t="s">
        <v>34</v>
      </c>
      <c r="B156" s="5">
        <f>B135</f>
        <v>55000</v>
      </c>
      <c r="C156" s="8" t="s">
        <v>35</v>
      </c>
      <c r="D156" s="10">
        <f>SUM(D154:D155)</f>
        <v>61800</v>
      </c>
    </row>
    <row r="157" spans="1:4" ht="15.75" x14ac:dyDescent="0.25">
      <c r="A157" s="4" t="s">
        <v>37</v>
      </c>
      <c r="B157" s="7">
        <f>SUM(B153:B156)</f>
        <v>70000</v>
      </c>
      <c r="C157" s="4" t="s">
        <v>38</v>
      </c>
      <c r="D157" s="20">
        <f>D152+D156</f>
        <v>61800</v>
      </c>
    </row>
    <row r="158" spans="1:4" ht="15.75" x14ac:dyDescent="0.25">
      <c r="A158" s="4"/>
      <c r="B158" s="7"/>
      <c r="C158" s="4"/>
      <c r="D158" s="10"/>
    </row>
    <row r="159" spans="1:4" ht="15.75" x14ac:dyDescent="0.25">
      <c r="A159" s="4" t="s">
        <v>39</v>
      </c>
      <c r="B159" s="7">
        <f>B149+B157</f>
        <v>127300</v>
      </c>
      <c r="C159" s="4" t="s">
        <v>39</v>
      </c>
      <c r="D159" s="10">
        <f>D157+D149</f>
        <v>127300</v>
      </c>
    </row>
    <row r="162" spans="1:4" ht="19.5" x14ac:dyDescent="0.25">
      <c r="A162" s="50" t="s">
        <v>0</v>
      </c>
      <c r="B162" s="50"/>
      <c r="C162" s="50"/>
      <c r="D162" s="50"/>
    </row>
    <row r="163" spans="1:4" ht="15.75" x14ac:dyDescent="0.25">
      <c r="A163" s="16"/>
      <c r="B163" s="17" t="s">
        <v>2</v>
      </c>
      <c r="C163" s="18">
        <v>44950</v>
      </c>
      <c r="D163" s="19"/>
    </row>
    <row r="164" spans="1:4" ht="15.75" x14ac:dyDescent="0.25">
      <c r="A164" s="51" t="s">
        <v>3</v>
      </c>
      <c r="B164" s="51"/>
      <c r="C164" s="51" t="s">
        <v>4</v>
      </c>
      <c r="D164" s="51"/>
    </row>
    <row r="165" spans="1:4" ht="15.75" x14ac:dyDescent="0.25">
      <c r="A165" s="4" t="s">
        <v>5</v>
      </c>
      <c r="B165" s="7"/>
      <c r="C165" s="4" t="s">
        <v>6</v>
      </c>
      <c r="D165" s="10"/>
    </row>
    <row r="166" spans="1:4" ht="15.75" x14ac:dyDescent="0.25">
      <c r="A166" s="9" t="s">
        <v>7</v>
      </c>
      <c r="B166" s="5">
        <f>B145</f>
        <v>4300</v>
      </c>
      <c r="C166" s="9" t="s">
        <v>8</v>
      </c>
      <c r="D166" s="12">
        <f>D145</f>
        <v>32500</v>
      </c>
    </row>
    <row r="167" spans="1:4" ht="15.75" x14ac:dyDescent="0.25">
      <c r="A167" s="9" t="s">
        <v>11</v>
      </c>
      <c r="B167" s="5">
        <f>B146</f>
        <v>40500</v>
      </c>
      <c r="C167" s="9" t="s">
        <v>12</v>
      </c>
      <c r="D167" s="12">
        <v>0</v>
      </c>
    </row>
    <row r="168" spans="1:4" ht="15.75" x14ac:dyDescent="0.25">
      <c r="A168" s="9" t="s">
        <v>14</v>
      </c>
      <c r="B168" s="5">
        <f>B147-(0.3*B147)</f>
        <v>8750</v>
      </c>
      <c r="C168" s="9" t="s">
        <v>15</v>
      </c>
      <c r="D168" s="12">
        <f>D147</f>
        <v>3000</v>
      </c>
    </row>
    <row r="169" spans="1:4" ht="15.75" x14ac:dyDescent="0.25">
      <c r="A169" s="9" t="s">
        <v>46</v>
      </c>
      <c r="B169" s="5">
        <f>(B147*0.3)*1.5</f>
        <v>5625</v>
      </c>
      <c r="C169" s="9" t="s">
        <v>45</v>
      </c>
      <c r="D169" s="12">
        <f>D148</f>
        <v>30000</v>
      </c>
    </row>
    <row r="170" spans="1:4" ht="15.75" x14ac:dyDescent="0.25">
      <c r="A170" s="4" t="s">
        <v>17</v>
      </c>
      <c r="B170" s="7">
        <f>SUM(B166:B169)</f>
        <v>59175</v>
      </c>
      <c r="C170" s="4" t="s">
        <v>18</v>
      </c>
      <c r="D170" s="10">
        <f>SUM(D166:D169)</f>
        <v>65500</v>
      </c>
    </row>
    <row r="171" spans="1:4" ht="15.75" x14ac:dyDescent="0.25">
      <c r="A171" s="4"/>
      <c r="B171" s="7"/>
      <c r="C171" s="4"/>
      <c r="D171" s="10"/>
    </row>
    <row r="172" spans="1:4" ht="15.75" x14ac:dyDescent="0.25">
      <c r="A172" s="4" t="s">
        <v>21</v>
      </c>
      <c r="B172" s="7"/>
      <c r="C172" s="4" t="s">
        <v>22</v>
      </c>
      <c r="D172" s="10"/>
    </row>
    <row r="173" spans="1:4" ht="15.75" x14ac:dyDescent="0.25">
      <c r="A173" s="4" t="s">
        <v>23</v>
      </c>
      <c r="B173" s="5"/>
      <c r="C173" s="14"/>
      <c r="D173" s="15"/>
    </row>
    <row r="174" spans="1:4" ht="15.75" x14ac:dyDescent="0.25">
      <c r="A174" s="6" t="s">
        <v>25</v>
      </c>
      <c r="B174" s="5">
        <f>B153</f>
        <v>10000</v>
      </c>
      <c r="C174" s="8" t="s">
        <v>26</v>
      </c>
      <c r="D174" s="15"/>
    </row>
    <row r="175" spans="1:4" ht="15.75" x14ac:dyDescent="0.25">
      <c r="A175" s="6" t="s">
        <v>28</v>
      </c>
      <c r="B175" s="5">
        <f>B154</f>
        <v>5000</v>
      </c>
      <c r="C175" s="9" t="s">
        <v>29</v>
      </c>
      <c r="D175" s="11">
        <f>D154</f>
        <v>65000</v>
      </c>
    </row>
    <row r="176" spans="1:4" ht="15.75" x14ac:dyDescent="0.25">
      <c r="A176" s="4" t="s">
        <v>31</v>
      </c>
      <c r="B176" s="5"/>
      <c r="C176" s="9" t="s">
        <v>32</v>
      </c>
      <c r="D176" s="12">
        <f>-1325</f>
        <v>-1325</v>
      </c>
    </row>
    <row r="177" spans="1:4" ht="15.75" x14ac:dyDescent="0.25">
      <c r="A177" s="6" t="s">
        <v>34</v>
      </c>
      <c r="B177" s="5">
        <f>B156</f>
        <v>55000</v>
      </c>
      <c r="C177" s="8" t="s">
        <v>35</v>
      </c>
      <c r="D177" s="10">
        <f>SUM(D175:D176)</f>
        <v>63675</v>
      </c>
    </row>
    <row r="178" spans="1:4" ht="15.75" x14ac:dyDescent="0.25">
      <c r="A178" s="4" t="s">
        <v>37</v>
      </c>
      <c r="B178" s="7">
        <f>SUM(B174:B177)</f>
        <v>70000</v>
      </c>
      <c r="C178" s="4" t="s">
        <v>38</v>
      </c>
      <c r="D178" s="20">
        <f>D173+D177</f>
        <v>63675</v>
      </c>
    </row>
    <row r="179" spans="1:4" ht="15.75" x14ac:dyDescent="0.25">
      <c r="A179" s="4"/>
      <c r="B179" s="7"/>
      <c r="C179" s="4"/>
      <c r="D179" s="10"/>
    </row>
    <row r="180" spans="1:4" ht="15.75" x14ac:dyDescent="0.25">
      <c r="A180" s="4" t="s">
        <v>39</v>
      </c>
      <c r="B180" s="7">
        <f>B170+B178</f>
        <v>129175</v>
      </c>
      <c r="C180" s="4" t="s">
        <v>39</v>
      </c>
      <c r="D180" s="10">
        <f>D178+D170</f>
        <v>129175</v>
      </c>
    </row>
    <row r="183" spans="1:4" ht="19.5" x14ac:dyDescent="0.25">
      <c r="A183" s="50" t="s">
        <v>0</v>
      </c>
      <c r="B183" s="50"/>
      <c r="C183" s="50"/>
      <c r="D183" s="50"/>
    </row>
    <row r="184" spans="1:4" ht="15.75" x14ac:dyDescent="0.25">
      <c r="A184" s="16"/>
      <c r="B184" s="17" t="s">
        <v>2</v>
      </c>
      <c r="C184" s="18">
        <v>44952</v>
      </c>
      <c r="D184" s="19"/>
    </row>
    <row r="185" spans="1:4" ht="15.75" x14ac:dyDescent="0.25">
      <c r="A185" s="51" t="s">
        <v>3</v>
      </c>
      <c r="B185" s="51"/>
      <c r="C185" s="51" t="s">
        <v>4</v>
      </c>
      <c r="D185" s="51"/>
    </row>
    <row r="186" spans="1:4" ht="15.75" x14ac:dyDescent="0.25">
      <c r="A186" s="4" t="s">
        <v>5</v>
      </c>
      <c r="B186" s="7"/>
      <c r="C186" s="4" t="s">
        <v>6</v>
      </c>
      <c r="D186" s="10"/>
    </row>
    <row r="187" spans="1:4" ht="15.75" x14ac:dyDescent="0.25">
      <c r="A187" s="9" t="s">
        <v>7</v>
      </c>
      <c r="B187" s="5">
        <f>B166</f>
        <v>4300</v>
      </c>
      <c r="C187" s="9" t="s">
        <v>8</v>
      </c>
      <c r="D187" s="12">
        <f>D166</f>
        <v>32500</v>
      </c>
    </row>
    <row r="188" spans="1:4" ht="15.75" x14ac:dyDescent="0.25">
      <c r="A188" s="9" t="s">
        <v>11</v>
      </c>
      <c r="B188" s="5">
        <f>B167+1000</f>
        <v>41500</v>
      </c>
      <c r="C188" s="9" t="s">
        <v>12</v>
      </c>
      <c r="D188" s="12">
        <v>0</v>
      </c>
    </row>
    <row r="189" spans="1:4" ht="15.75" x14ac:dyDescent="0.25">
      <c r="A189" s="9" t="s">
        <v>14</v>
      </c>
      <c r="B189" s="5">
        <f>B168</f>
        <v>8750</v>
      </c>
      <c r="C189" s="9" t="s">
        <v>15</v>
      </c>
      <c r="D189" s="12">
        <f>D168</f>
        <v>3000</v>
      </c>
    </row>
    <row r="190" spans="1:4" ht="15.75" x14ac:dyDescent="0.25">
      <c r="A190" s="9" t="s">
        <v>46</v>
      </c>
      <c r="B190" s="5">
        <f>B169</f>
        <v>5625</v>
      </c>
      <c r="C190" s="9" t="s">
        <v>45</v>
      </c>
      <c r="D190" s="12">
        <f>D169</f>
        <v>30000</v>
      </c>
    </row>
    <row r="191" spans="1:4" ht="15.75" x14ac:dyDescent="0.25">
      <c r="A191" s="4" t="s">
        <v>17</v>
      </c>
      <c r="B191" s="7">
        <f>SUM(B187:B190)</f>
        <v>60175</v>
      </c>
      <c r="C191" s="4" t="s">
        <v>18</v>
      </c>
      <c r="D191" s="10">
        <f>SUM(D187:D190)</f>
        <v>65500</v>
      </c>
    </row>
    <row r="192" spans="1:4" ht="15.75" x14ac:dyDescent="0.25">
      <c r="A192" s="4"/>
      <c r="B192" s="7"/>
      <c r="C192" s="4"/>
      <c r="D192" s="10"/>
    </row>
    <row r="193" spans="1:4" ht="15.75" x14ac:dyDescent="0.25">
      <c r="A193" s="4" t="s">
        <v>21</v>
      </c>
      <c r="B193" s="7"/>
      <c r="C193" s="4" t="s">
        <v>22</v>
      </c>
      <c r="D193" s="10"/>
    </row>
    <row r="194" spans="1:4" ht="15.75" x14ac:dyDescent="0.25">
      <c r="A194" s="4" t="s">
        <v>23</v>
      </c>
      <c r="B194" s="5"/>
      <c r="C194" s="14"/>
      <c r="D194" s="15"/>
    </row>
    <row r="195" spans="1:4" ht="15.75" x14ac:dyDescent="0.25">
      <c r="A195" s="6" t="s">
        <v>25</v>
      </c>
      <c r="B195" s="5">
        <f>B174</f>
        <v>10000</v>
      </c>
      <c r="C195" s="8" t="s">
        <v>26</v>
      </c>
      <c r="D195" s="15"/>
    </row>
    <row r="196" spans="1:4" ht="15.75" x14ac:dyDescent="0.25">
      <c r="A196" s="6" t="s">
        <v>28</v>
      </c>
      <c r="B196" s="5">
        <f>B175</f>
        <v>5000</v>
      </c>
      <c r="C196" s="9" t="s">
        <v>29</v>
      </c>
      <c r="D196" s="11">
        <f>D175</f>
        <v>65000</v>
      </c>
    </row>
    <row r="197" spans="1:4" ht="15.75" x14ac:dyDescent="0.25">
      <c r="A197" s="4" t="s">
        <v>31</v>
      </c>
      <c r="B197" s="5"/>
      <c r="C197" s="9" t="s">
        <v>32</v>
      </c>
      <c r="D197" s="12">
        <f>-325</f>
        <v>-325</v>
      </c>
    </row>
    <row r="198" spans="1:4" ht="15.75" x14ac:dyDescent="0.25">
      <c r="A198" s="6" t="s">
        <v>34</v>
      </c>
      <c r="B198" s="5">
        <f>B177</f>
        <v>55000</v>
      </c>
      <c r="C198" s="8" t="s">
        <v>35</v>
      </c>
      <c r="D198" s="10">
        <f>SUM(D196:D197)</f>
        <v>64675</v>
      </c>
    </row>
    <row r="199" spans="1:4" ht="15.75" x14ac:dyDescent="0.25">
      <c r="A199" s="4" t="s">
        <v>37</v>
      </c>
      <c r="B199" s="7">
        <f>SUM(B195:B198)</f>
        <v>70000</v>
      </c>
      <c r="C199" s="4" t="s">
        <v>38</v>
      </c>
      <c r="D199" s="20">
        <f>D194+D198</f>
        <v>64675</v>
      </c>
    </row>
    <row r="200" spans="1:4" ht="15.75" x14ac:dyDescent="0.25">
      <c r="A200" s="4"/>
      <c r="B200" s="7"/>
      <c r="C200" s="4"/>
      <c r="D200" s="10"/>
    </row>
    <row r="201" spans="1:4" ht="15.75" x14ac:dyDescent="0.25">
      <c r="A201" s="4" t="s">
        <v>39</v>
      </c>
      <c r="B201" s="7">
        <f>B191+B199</f>
        <v>130175</v>
      </c>
      <c r="C201" s="4" t="s">
        <v>39</v>
      </c>
      <c r="D201" s="10">
        <f>D199+D191</f>
        <v>130175</v>
      </c>
    </row>
    <row r="204" spans="1:4" ht="19.5" x14ac:dyDescent="0.25">
      <c r="A204" s="50" t="s">
        <v>0</v>
      </c>
      <c r="B204" s="50"/>
      <c r="C204" s="50"/>
      <c r="D204" s="50"/>
    </row>
    <row r="205" spans="1:4" ht="15.75" x14ac:dyDescent="0.25">
      <c r="A205" s="16"/>
      <c r="B205" s="17" t="s">
        <v>2</v>
      </c>
      <c r="C205" s="18">
        <v>44954</v>
      </c>
      <c r="D205" s="19"/>
    </row>
    <row r="206" spans="1:4" ht="15.75" x14ac:dyDescent="0.25">
      <c r="A206" s="51" t="s">
        <v>3</v>
      </c>
      <c r="B206" s="51"/>
      <c r="C206" s="51" t="s">
        <v>4</v>
      </c>
      <c r="D206" s="51"/>
    </row>
    <row r="207" spans="1:4" ht="15.75" x14ac:dyDescent="0.25">
      <c r="A207" s="4" t="s">
        <v>5</v>
      </c>
      <c r="B207" s="7"/>
      <c r="C207" s="4" t="s">
        <v>6</v>
      </c>
      <c r="D207" s="10"/>
    </row>
    <row r="208" spans="1:4" ht="15.75" x14ac:dyDescent="0.25">
      <c r="A208" s="9" t="s">
        <v>7</v>
      </c>
      <c r="B208" s="5">
        <f>B187</f>
        <v>4300</v>
      </c>
      <c r="C208" s="9" t="s">
        <v>8</v>
      </c>
      <c r="D208" s="12">
        <f>D187</f>
        <v>32500</v>
      </c>
    </row>
    <row r="209" spans="1:4" ht="15.75" x14ac:dyDescent="0.25">
      <c r="A209" s="9" t="s">
        <v>11</v>
      </c>
      <c r="B209" s="5">
        <f>B188+19825</f>
        <v>61325</v>
      </c>
      <c r="C209" s="9" t="s">
        <v>12</v>
      </c>
      <c r="D209" s="12">
        <v>0</v>
      </c>
    </row>
    <row r="210" spans="1:4" ht="15.75" x14ac:dyDescent="0.25">
      <c r="A210" s="9" t="s">
        <v>14</v>
      </c>
      <c r="B210" s="5">
        <f>B189</f>
        <v>8750</v>
      </c>
      <c r="C210" s="9" t="s">
        <v>15</v>
      </c>
      <c r="D210" s="12">
        <f>D189</f>
        <v>3000</v>
      </c>
    </row>
    <row r="211" spans="1:4" ht="15.75" x14ac:dyDescent="0.25">
      <c r="A211" s="9" t="s">
        <v>46</v>
      </c>
      <c r="B211" s="5">
        <f>B190</f>
        <v>5625</v>
      </c>
      <c r="C211" s="9" t="s">
        <v>45</v>
      </c>
      <c r="D211" s="12">
        <f>D190</f>
        <v>30000</v>
      </c>
    </row>
    <row r="212" spans="1:4" ht="15.75" x14ac:dyDescent="0.25">
      <c r="A212" s="4" t="s">
        <v>17</v>
      </c>
      <c r="B212" s="7">
        <f>SUM(B208:B211)</f>
        <v>80000</v>
      </c>
      <c r="C212" s="4" t="s">
        <v>18</v>
      </c>
      <c r="D212" s="10">
        <f>SUM(D208:D211)</f>
        <v>65500</v>
      </c>
    </row>
    <row r="213" spans="1:4" ht="15.75" x14ac:dyDescent="0.25">
      <c r="A213" s="4"/>
      <c r="B213" s="7"/>
      <c r="C213" s="4"/>
      <c r="D213" s="10"/>
    </row>
    <row r="214" spans="1:4" ht="15.75" x14ac:dyDescent="0.25">
      <c r="A214" s="4" t="s">
        <v>21</v>
      </c>
      <c r="B214" s="7"/>
      <c r="C214" s="4" t="s">
        <v>22</v>
      </c>
      <c r="D214" s="10"/>
    </row>
    <row r="215" spans="1:4" ht="15.75" x14ac:dyDescent="0.25">
      <c r="A215" s="4" t="s">
        <v>23</v>
      </c>
      <c r="B215" s="5"/>
      <c r="C215" s="14"/>
      <c r="D215" s="15"/>
    </row>
    <row r="216" spans="1:4" ht="15.75" x14ac:dyDescent="0.25">
      <c r="A216" s="6" t="s">
        <v>25</v>
      </c>
      <c r="B216" s="5">
        <f>B195</f>
        <v>10000</v>
      </c>
      <c r="C216" s="8" t="s">
        <v>26</v>
      </c>
      <c r="D216" s="15"/>
    </row>
    <row r="217" spans="1:4" ht="15.75" x14ac:dyDescent="0.25">
      <c r="A217" s="6" t="s">
        <v>28</v>
      </c>
      <c r="B217" s="5">
        <f>B196</f>
        <v>5000</v>
      </c>
      <c r="C217" s="9" t="s">
        <v>29</v>
      </c>
      <c r="D217" s="11">
        <f>D196+19825</f>
        <v>84825</v>
      </c>
    </row>
    <row r="218" spans="1:4" ht="15.75" x14ac:dyDescent="0.25">
      <c r="A218" s="4" t="s">
        <v>31</v>
      </c>
      <c r="B218" s="5"/>
      <c r="C218" s="9" t="s">
        <v>32</v>
      </c>
      <c r="D218" s="12">
        <f>-325</f>
        <v>-325</v>
      </c>
    </row>
    <row r="219" spans="1:4" ht="15.75" x14ac:dyDescent="0.25">
      <c r="A219" s="6" t="s">
        <v>34</v>
      </c>
      <c r="B219" s="5">
        <f>B198</f>
        <v>55000</v>
      </c>
      <c r="C219" s="8" t="s">
        <v>35</v>
      </c>
      <c r="D219" s="10">
        <f>SUM(D217:D218)</f>
        <v>84500</v>
      </c>
    </row>
    <row r="220" spans="1:4" ht="15.75" x14ac:dyDescent="0.25">
      <c r="A220" s="4" t="s">
        <v>37</v>
      </c>
      <c r="B220" s="7">
        <f>SUM(B216:B219)</f>
        <v>70000</v>
      </c>
      <c r="C220" s="4" t="s">
        <v>38</v>
      </c>
      <c r="D220" s="20">
        <f>D215+D219</f>
        <v>84500</v>
      </c>
    </row>
    <row r="221" spans="1:4" ht="15.75" x14ac:dyDescent="0.25">
      <c r="A221" s="4"/>
      <c r="B221" s="7"/>
      <c r="C221" s="4"/>
      <c r="D221" s="10"/>
    </row>
    <row r="222" spans="1:4" ht="15.75" x14ac:dyDescent="0.25">
      <c r="A222" s="4" t="s">
        <v>39</v>
      </c>
      <c r="B222" s="7">
        <f>B212+B220</f>
        <v>150000</v>
      </c>
      <c r="C222" s="4" t="s">
        <v>39</v>
      </c>
      <c r="D222" s="10">
        <f>D220+D212</f>
        <v>150000</v>
      </c>
    </row>
  </sheetData>
  <mergeCells count="33">
    <mergeCell ref="A204:D204"/>
    <mergeCell ref="A206:B206"/>
    <mergeCell ref="C206:D206"/>
    <mergeCell ref="A21:D21"/>
    <mergeCell ref="A23:B23"/>
    <mergeCell ref="C23:D23"/>
    <mergeCell ref="A1:D1"/>
    <mergeCell ref="A3:B3"/>
    <mergeCell ref="C3:D3"/>
    <mergeCell ref="A41:D41"/>
    <mergeCell ref="A43:B43"/>
    <mergeCell ref="C43:D43"/>
    <mergeCell ref="A61:D61"/>
    <mergeCell ref="A63:B63"/>
    <mergeCell ref="C63:D63"/>
    <mergeCell ref="A81:D81"/>
    <mergeCell ref="A83:B83"/>
    <mergeCell ref="C83:D83"/>
    <mergeCell ref="A101:D101"/>
    <mergeCell ref="A103:B103"/>
    <mergeCell ref="C103:D103"/>
    <mergeCell ref="A121:D121"/>
    <mergeCell ref="A123:B123"/>
    <mergeCell ref="C123:D123"/>
    <mergeCell ref="A141:D141"/>
    <mergeCell ref="A143:B143"/>
    <mergeCell ref="C143:D143"/>
    <mergeCell ref="A162:D162"/>
    <mergeCell ref="A164:B164"/>
    <mergeCell ref="C164:D164"/>
    <mergeCell ref="A183:D183"/>
    <mergeCell ref="A185:B185"/>
    <mergeCell ref="C185:D185"/>
  </mergeCells>
  <pageMargins left="0.51181102362204722" right="0.51181102362204722" top="0.78740157480314965" bottom="0.78740157480314965" header="0.31496062992125984" footer="0.31496062992125984"/>
  <pageSetup paperSize="9"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ebf4f51-e2cc-49b1-8b43-6ee85dd862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488F798829484893C55507F37A11BD" ma:contentTypeVersion="4" ma:contentTypeDescription="Crie um novo documento." ma:contentTypeScope="" ma:versionID="22a17aac9a4b2516890761be33d2063f">
  <xsd:schema xmlns:xsd="http://www.w3.org/2001/XMLSchema" xmlns:xs="http://www.w3.org/2001/XMLSchema" xmlns:p="http://schemas.microsoft.com/office/2006/metadata/properties" xmlns:ns2="0ebf4f51-e2cc-49b1-8b43-6ee85dd862ab" targetNamespace="http://schemas.microsoft.com/office/2006/metadata/properties" ma:root="true" ma:fieldsID="d493b1a96d5cc3ef12c788b7964a85ce" ns2:_="">
    <xsd:import namespace="0ebf4f51-e2cc-49b1-8b43-6ee85dd862a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f4f51-e2cc-49b1-8b43-6ee85dd862a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A62901-A304-4E51-A549-9C1E178A85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C1EAB-6CC9-4CB2-978D-055E3C79DCB6}">
  <ds:schemaRefs>
    <ds:schemaRef ds:uri="http://schemas.microsoft.com/office/2006/metadata/properties"/>
    <ds:schemaRef ds:uri="http://schemas.microsoft.com/office/infopath/2007/PartnerControls"/>
    <ds:schemaRef ds:uri="0ebf4f51-e2cc-49b1-8b43-6ee85dd862ab"/>
  </ds:schemaRefs>
</ds:datastoreItem>
</file>

<file path=customXml/itemProps3.xml><?xml version="1.0" encoding="utf-8"?>
<ds:datastoreItem xmlns:ds="http://schemas.openxmlformats.org/officeDocument/2006/customXml" ds:itemID="{3C9D6743-491F-49A0-96A6-DEC62B063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bf4f51-e2cc-49b1-8b43-6ee85dd86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alunos</vt:lpstr>
      <vt:lpstr>alunos!_GoBack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mev contadores</dc:creator>
  <cp:keywords/>
  <dc:description/>
  <cp:lastModifiedBy>Douglas Horvath</cp:lastModifiedBy>
  <cp:revision/>
  <dcterms:created xsi:type="dcterms:W3CDTF">2022-04-09T11:37:21Z</dcterms:created>
  <dcterms:modified xsi:type="dcterms:W3CDTF">2023-03-17T19:02:29Z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0x01010024488F798829484893C55507F37A11BD</vt:lpwstr>
  </property>
</Properties>
</file>