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bookViews>
    <workbookView xWindow="0" yWindow="0" windowWidth="24000" windowHeight="9645" activeTab="2"/>
  </bookViews>
  <sheets>
    <sheet name="Balanço Patrimonial" sheetId="1" r:id="rId1"/>
    <sheet name="Demonstração Sobras-Perdas" sheetId="2" r:id="rId2"/>
    <sheet name="Ref. da Controlador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11" i="3"/>
  <c r="F10" i="3"/>
  <c r="F9" i="3"/>
  <c r="F8" i="3"/>
  <c r="F7" i="3"/>
  <c r="D12" i="3" l="1"/>
  <c r="E12" i="3"/>
  <c r="E11" i="3"/>
  <c r="D11" i="3"/>
  <c r="E10" i="3"/>
  <c r="D10" i="3"/>
  <c r="E9" i="3"/>
  <c r="D9" i="3"/>
  <c r="E8" i="3" l="1"/>
  <c r="D8" i="3"/>
  <c r="E7" i="3"/>
  <c r="D7" i="3"/>
  <c r="L36" i="1"/>
  <c r="L37" i="1"/>
  <c r="L38" i="1"/>
  <c r="L41" i="1"/>
  <c r="L8" i="1"/>
  <c r="L9" i="1"/>
  <c r="L10" i="1"/>
  <c r="L11" i="1"/>
  <c r="L12" i="1"/>
  <c r="L13" i="1"/>
  <c r="L14" i="1"/>
  <c r="L15" i="1"/>
  <c r="L16" i="1"/>
  <c r="L17" i="1"/>
  <c r="L18" i="1"/>
  <c r="L23" i="1"/>
  <c r="L24" i="1"/>
  <c r="L25" i="1"/>
  <c r="L26" i="1"/>
  <c r="L28" i="1"/>
  <c r="L29" i="1"/>
  <c r="L33" i="1"/>
  <c r="L34" i="1"/>
  <c r="L35" i="1"/>
  <c r="L7" i="1"/>
  <c r="D23" i="1"/>
  <c r="D24" i="1"/>
  <c r="D25" i="1"/>
  <c r="D27" i="1"/>
  <c r="D28" i="1"/>
  <c r="D30" i="1"/>
  <c r="D31" i="1"/>
  <c r="D32" i="1"/>
  <c r="D33" i="1"/>
  <c r="D34" i="1"/>
  <c r="D35" i="1"/>
  <c r="D8" i="1"/>
  <c r="D9" i="1"/>
  <c r="D10" i="1"/>
  <c r="D11" i="1"/>
  <c r="D12" i="1"/>
  <c r="D13" i="1"/>
  <c r="D7" i="1"/>
  <c r="O39" i="1"/>
  <c r="O43" i="1" s="1"/>
  <c r="O30" i="1"/>
  <c r="O19" i="1"/>
  <c r="O45" i="1" l="1"/>
  <c r="P19" i="1" s="1"/>
  <c r="M39" i="1"/>
  <c r="M30" i="1"/>
  <c r="M19" i="1"/>
  <c r="G36" i="1"/>
  <c r="E36" i="1"/>
  <c r="G14" i="1"/>
  <c r="E14" i="1"/>
  <c r="D14" i="1" l="1"/>
  <c r="L19" i="1"/>
  <c r="M43" i="1"/>
  <c r="L39" i="1"/>
  <c r="D36" i="1"/>
  <c r="L30" i="1"/>
  <c r="P39" i="1"/>
  <c r="P8" i="1"/>
  <c r="P27" i="1"/>
  <c r="P9" i="1"/>
  <c r="P28" i="1"/>
  <c r="P10" i="1"/>
  <c r="P29" i="1"/>
  <c r="P11" i="1"/>
  <c r="P12" i="1"/>
  <c r="P33" i="1"/>
  <c r="P13" i="1"/>
  <c r="P34" i="1"/>
  <c r="P14" i="1"/>
  <c r="P35" i="1"/>
  <c r="P15" i="1"/>
  <c r="P36" i="1"/>
  <c r="P16" i="1"/>
  <c r="P37" i="1"/>
  <c r="P17" i="1"/>
  <c r="P38" i="1"/>
  <c r="P18" i="1"/>
  <c r="P41" i="1"/>
  <c r="P23" i="1"/>
  <c r="P24" i="1"/>
  <c r="P45" i="1"/>
  <c r="P25" i="1"/>
  <c r="P7" i="1"/>
  <c r="P26" i="1"/>
  <c r="P43" i="1"/>
  <c r="P30" i="1"/>
  <c r="M45" i="1"/>
  <c r="N39" i="1" s="1"/>
  <c r="G45" i="1"/>
  <c r="E45" i="1"/>
  <c r="N30" i="1" l="1"/>
  <c r="F10" i="1"/>
  <c r="F11" i="1"/>
  <c r="F12" i="1"/>
  <c r="F13" i="1"/>
  <c r="F23" i="1"/>
  <c r="F45" i="1"/>
  <c r="F24" i="1"/>
  <c r="F30" i="1"/>
  <c r="F25" i="1"/>
  <c r="F31" i="1"/>
  <c r="F26" i="1"/>
  <c r="F32" i="1"/>
  <c r="F27" i="1"/>
  <c r="D45" i="1"/>
  <c r="F33" i="1"/>
  <c r="F28" i="1"/>
  <c r="F34" i="1"/>
  <c r="F35" i="1"/>
  <c r="F8" i="1"/>
  <c r="F9" i="1"/>
  <c r="H10" i="1"/>
  <c r="H34" i="1"/>
  <c r="H11" i="1"/>
  <c r="H35" i="1"/>
  <c r="H12" i="1"/>
  <c r="H13" i="1"/>
  <c r="H45" i="1"/>
  <c r="H7" i="1"/>
  <c r="H23" i="1"/>
  <c r="H24" i="1"/>
  <c r="H25" i="1"/>
  <c r="H26" i="1"/>
  <c r="H27" i="1"/>
  <c r="H28" i="1"/>
  <c r="H29" i="1"/>
  <c r="H30" i="1"/>
  <c r="H31" i="1"/>
  <c r="H8" i="1"/>
  <c r="H32" i="1"/>
  <c r="H9" i="1"/>
  <c r="H33" i="1"/>
  <c r="L43" i="1"/>
  <c r="N43" i="1"/>
  <c r="N19" i="1"/>
  <c r="H36" i="1"/>
  <c r="F36" i="1"/>
  <c r="F14" i="1"/>
  <c r="N9" i="1"/>
  <c r="N28" i="1"/>
  <c r="N10" i="1"/>
  <c r="N29" i="1"/>
  <c r="L45" i="1"/>
  <c r="N11" i="1"/>
  <c r="N12" i="1"/>
  <c r="N33" i="1"/>
  <c r="N13" i="1"/>
  <c r="N34" i="1"/>
  <c r="N14" i="1"/>
  <c r="N35" i="1"/>
  <c r="N15" i="1"/>
  <c r="N36" i="1"/>
  <c r="N16" i="1"/>
  <c r="N37" i="1"/>
  <c r="N17" i="1"/>
  <c r="N38" i="1"/>
  <c r="N18" i="1"/>
  <c r="N41" i="1"/>
  <c r="N23" i="1"/>
  <c r="N24" i="1"/>
  <c r="N45" i="1"/>
  <c r="N25" i="1"/>
  <c r="N7" i="1"/>
  <c r="N26" i="1"/>
  <c r="N8" i="1"/>
  <c r="N27" i="1"/>
  <c r="H14" i="1"/>
</calcChain>
</file>

<file path=xl/sharedStrings.xml><?xml version="1.0" encoding="utf-8"?>
<sst xmlns="http://schemas.openxmlformats.org/spreadsheetml/2006/main" count="105" uniqueCount="90">
  <si>
    <t>COCAMAR COOPERATIVA AGROINDUSTRIAL E CONTROLADAS</t>
  </si>
  <si>
    <t>BALANÇO PATRIMONIAL EM 31 DE DEZEMBRO DE 2021 E 2020</t>
  </si>
  <si>
    <t>ATIVO</t>
  </si>
  <si>
    <t>ATIVOS CIRCULANTES</t>
  </si>
  <si>
    <t>Caixa e equivalentes de caixa</t>
  </si>
  <si>
    <t>Contas a receber</t>
  </si>
  <si>
    <t>Estoques</t>
  </si>
  <si>
    <t>Créditos com cooperados</t>
  </si>
  <si>
    <t>Créditos tributários a recuperar</t>
  </si>
  <si>
    <t>Instrumentos financeiros derivativos</t>
  </si>
  <si>
    <t>Outros ativos</t>
  </si>
  <si>
    <t>Total dos ativos circulantes</t>
  </si>
  <si>
    <t>ATIVOS NÃO CIRCULANTES</t>
  </si>
  <si>
    <t>Mútuos com controladas e coligadas</t>
  </si>
  <si>
    <t>Depósitos judiciais</t>
  </si>
  <si>
    <t>Investimentos</t>
  </si>
  <si>
    <t>Ativo biológico</t>
  </si>
  <si>
    <t>Imobilizado</t>
  </si>
  <si>
    <t>Propriedade para investimento</t>
  </si>
  <si>
    <t>Intangível</t>
  </si>
  <si>
    <t>Total dos ativos não circulantes</t>
  </si>
  <si>
    <t>Ativos de direito de uso</t>
  </si>
  <si>
    <t>TOTAL DO ATIVO</t>
  </si>
  <si>
    <t>PASSIVO</t>
  </si>
  <si>
    <t>PASSIVOS CIRCULANTES</t>
  </si>
  <si>
    <t>Empréstimos e financiamentos</t>
  </si>
  <si>
    <t>Fornecedores</t>
  </si>
  <si>
    <t>Obrigações tributárias e recolher</t>
  </si>
  <si>
    <t>Salários e encargos sociais</t>
  </si>
  <si>
    <t>Parcelamento de Impostos e encargos</t>
  </si>
  <si>
    <t>Débitos com cooperados</t>
  </si>
  <si>
    <t>Adiamentos de clientes</t>
  </si>
  <si>
    <t>Provisão para riscos fiscais, cíveis e trabalhistas</t>
  </si>
  <si>
    <t>Sobras a pagar</t>
  </si>
  <si>
    <t>Passivos de Arrendamento</t>
  </si>
  <si>
    <t>Instrumentos financeiros e derivados</t>
  </si>
  <si>
    <t>Outros passivos</t>
  </si>
  <si>
    <t>Total dos passivos circulantes</t>
  </si>
  <si>
    <t>PASSIVOS NÃO CIRCULANTES</t>
  </si>
  <si>
    <t>Parcelamento de impostos e encargos</t>
  </si>
  <si>
    <t>Obrigações tributárias a recolher</t>
  </si>
  <si>
    <t>Provisão para passivo a descoberto</t>
  </si>
  <si>
    <t>Passivos de arrendamento</t>
  </si>
  <si>
    <t>Total de passivos não circulantes</t>
  </si>
  <si>
    <t>PATRIMÔNIO LÍQUIDO</t>
  </si>
  <si>
    <t>Capital social</t>
  </si>
  <si>
    <t>Reservas de Capital</t>
  </si>
  <si>
    <t>Reservas estatutárias</t>
  </si>
  <si>
    <t>Reservas de incentivos fiscais</t>
  </si>
  <si>
    <t>Reservas de Reavaliação</t>
  </si>
  <si>
    <t>Ajuste avaliação patrimonial</t>
  </si>
  <si>
    <t>Patrimônio líquido atribuido a Cooperativa</t>
  </si>
  <si>
    <t>Participação de não controladores</t>
  </si>
  <si>
    <t>Total do patrimônio líquido</t>
  </si>
  <si>
    <t>TOTAL DO PASSIVO</t>
  </si>
  <si>
    <t>Nota Explicativa</t>
  </si>
  <si>
    <t>Individual</t>
  </si>
  <si>
    <t>Consolidado</t>
  </si>
  <si>
    <t>(DESPESAS) RECEITAS OPERACIONAIS:</t>
  </si>
  <si>
    <t>Despesas com pessoal</t>
  </si>
  <si>
    <t>RECEITA OPERACIONAL LÍQUIDA</t>
  </si>
  <si>
    <t>CUSTO DOS PRODUTOS E SERVIÇOS VENDIDOS</t>
  </si>
  <si>
    <t>Sobra Bruta</t>
  </si>
  <si>
    <t>Despesas técnicas</t>
  </si>
  <si>
    <t>Despesas com vendas</t>
  </si>
  <si>
    <t>Reversão de provisões e outras</t>
  </si>
  <si>
    <t>Resultado de equivalência patrimonial</t>
  </si>
  <si>
    <t>-</t>
  </si>
  <si>
    <t>Resultado operacional antes dos efeitos financeiros</t>
  </si>
  <si>
    <t>RESULTADO FINANCEIRO:</t>
  </si>
  <si>
    <t>Despesas financeiras</t>
  </si>
  <si>
    <t>Receitas financeiras</t>
  </si>
  <si>
    <t>Variação cambial, líquida</t>
  </si>
  <si>
    <t>SOBRA LÍQUIDA ANTES DOS EFEITOS FISCAIS</t>
  </si>
  <si>
    <t>IMPOSTO DE RENDA E CONTRIBUIÇÃO SOCIAL</t>
  </si>
  <si>
    <t>SOBRA LÍQUIDA DO EXERCÍCIO</t>
  </si>
  <si>
    <t>Sobras atribuíveis a:</t>
  </si>
  <si>
    <t>Controladora (Cooperativa)</t>
  </si>
  <si>
    <t>Participações de não controladores</t>
  </si>
  <si>
    <t>ANÁLISE HORIZONTAL</t>
  </si>
  <si>
    <t>ANÁLISE VERTICAL</t>
  </si>
  <si>
    <t>DEMONSTRAÇÃO DAS SOBRAS E PERDAS
PARA OS EXERCÍCIOS FINDOS EM 31 DE DEZEMBRO DE 2021 E DE 2020</t>
  </si>
  <si>
    <t>REFERÊNCIAS DA CONTROLADORA</t>
  </si>
  <si>
    <t>MARGEM LÍQUIDA</t>
  </si>
  <si>
    <t>RETORNO DO ATIVO</t>
  </si>
  <si>
    <t>RETORNO SOBRE O CAPITAL</t>
  </si>
  <si>
    <t>LIQUIDEZ CORRENTE</t>
  </si>
  <si>
    <t>LIQUIDEZ SECA</t>
  </si>
  <si>
    <t>ENDIVIDAMENTO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</si>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</sst>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_);\(#,##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 val="double"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1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44" fontId="0" fillId="0" borderId="0" xfId="1" applyFont="1" applyBorder="1"/>
    <xf numFmtId="0" fontId="2" fillId="0" borderId="9" xfId="0" applyFont="1" applyBorder="1"/>
    <xf numFmtId="0" fontId="2" fillId="0" borderId="10" xfId="0" applyFont="1" applyBorder="1"/>
    <xf numFmtId="44" fontId="2" fillId="0" borderId="10" xfId="0" applyNumberFormat="1" applyFont="1" applyBorder="1"/>
    <xf numFmtId="44" fontId="2" fillId="0" borderId="10" xfId="1" applyFont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6" fillId="0" borderId="5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" fontId="7" fillId="0" borderId="0" xfId="0" applyNumberFormat="1" applyFont="1" applyAlignment="1">
      <alignment horizontal="center" vertical="top" shrinkToFit="1"/>
    </xf>
    <xf numFmtId="1" fontId="7" fillId="0" borderId="0" xfId="0" applyNumberFormat="1" applyFont="1" applyAlignment="1">
      <alignment horizontal="center" vertical="center" shrinkToFit="1"/>
    </xf>
    <xf numFmtId="1" fontId="7" fillId="0" borderId="0" xfId="0" applyNumberFormat="1" applyFont="1" applyAlignment="1">
      <alignment horizontal="center" shrinkToFit="1"/>
    </xf>
    <xf numFmtId="0" fontId="0" fillId="0" borderId="5" xfId="0" applyBorder="1" applyAlignment="1">
      <alignment wrapText="1"/>
    </xf>
    <xf numFmtId="1" fontId="7" fillId="0" borderId="18" xfId="0" applyNumberFormat="1" applyFont="1" applyBorder="1" applyAlignment="1">
      <alignment vertical="top" shrinkToFit="1"/>
    </xf>
    <xf numFmtId="1" fontId="7" fillId="0" borderId="19" xfId="0" applyNumberFormat="1" applyFont="1" applyBorder="1" applyAlignment="1">
      <alignment vertical="top" shrinkToFit="1"/>
    </xf>
    <xf numFmtId="1" fontId="7" fillId="0" borderId="0" xfId="0" applyNumberFormat="1" applyFont="1" applyAlignment="1">
      <alignment vertical="top" shrinkToFit="1"/>
    </xf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1" fontId="7" fillId="0" borderId="6" xfId="0" applyNumberFormat="1" applyFont="1" applyBorder="1" applyAlignment="1">
      <alignment vertical="top" shrinkToFit="1"/>
    </xf>
    <xf numFmtId="3" fontId="7" fillId="0" borderId="0" xfId="0" applyNumberFormat="1" applyFont="1" applyAlignment="1">
      <alignment vertical="top" shrinkToFit="1"/>
    </xf>
    <xf numFmtId="3" fontId="7" fillId="0" borderId="6" xfId="0" applyNumberFormat="1" applyFont="1" applyBorder="1" applyAlignment="1">
      <alignment vertical="top" shrinkToFit="1"/>
    </xf>
    <xf numFmtId="164" fontId="7" fillId="0" borderId="0" xfId="0" applyNumberFormat="1" applyFont="1" applyAlignment="1">
      <alignment vertical="center" shrinkToFit="1"/>
    </xf>
    <xf numFmtId="164" fontId="7" fillId="0" borderId="6" xfId="0" applyNumberFormat="1" applyFont="1" applyBorder="1" applyAlignment="1">
      <alignment vertical="center" shrinkToFit="1"/>
    </xf>
    <xf numFmtId="3" fontId="8" fillId="0" borderId="0" xfId="0" applyNumberFormat="1" applyFont="1" applyAlignment="1">
      <alignment vertical="top" shrinkToFit="1"/>
    </xf>
    <xf numFmtId="0" fontId="4" fillId="0" borderId="0" xfId="0" applyFont="1" applyAlignment="1">
      <alignment vertical="center" wrapText="1"/>
    </xf>
    <xf numFmtId="3" fontId="8" fillId="0" borderId="6" xfId="0" applyNumberFormat="1" applyFont="1" applyBorder="1" applyAlignment="1">
      <alignment vertical="top" shrinkToFit="1"/>
    </xf>
    <xf numFmtId="164" fontId="7" fillId="0" borderId="0" xfId="0" applyNumberFormat="1" applyFont="1" applyAlignment="1">
      <alignment shrinkToFit="1"/>
    </xf>
    <xf numFmtId="0" fontId="0" fillId="0" borderId="0" xfId="0" applyAlignment="1">
      <alignment vertical="top" wrapText="1"/>
    </xf>
    <xf numFmtId="164" fontId="7" fillId="0" borderId="6" xfId="0" applyNumberFormat="1" applyFont="1" applyBorder="1" applyAlignment="1">
      <alignment shrinkToFit="1"/>
    </xf>
    <xf numFmtId="164" fontId="7" fillId="0" borderId="0" xfId="0" applyNumberFormat="1" applyFont="1" applyAlignment="1">
      <alignment vertical="top" shrinkToFit="1"/>
    </xf>
    <xf numFmtId="0" fontId="0" fillId="0" borderId="0" xfId="0" applyAlignment="1">
      <alignment wrapText="1"/>
    </xf>
    <xf numFmtId="164" fontId="7" fillId="0" borderId="6" xfId="0" applyNumberFormat="1" applyFont="1" applyBorder="1" applyAlignment="1">
      <alignment vertical="top" shrinkToFit="1"/>
    </xf>
    <xf numFmtId="0" fontId="4" fillId="0" borderId="0" xfId="0" applyFont="1" applyAlignment="1">
      <alignment wrapText="1"/>
    </xf>
    <xf numFmtId="164" fontId="8" fillId="0" borderId="0" xfId="0" applyNumberFormat="1" applyFont="1" applyAlignment="1">
      <alignment vertical="top" shrinkToFit="1"/>
    </xf>
    <xf numFmtId="164" fontId="8" fillId="0" borderId="6" xfId="0" applyNumberFormat="1" applyFont="1" applyBorder="1" applyAlignment="1">
      <alignment vertical="top" shrinkToFit="1"/>
    </xf>
    <xf numFmtId="0" fontId="6" fillId="0" borderId="0" xfId="0" applyFont="1" applyAlignment="1">
      <alignment vertical="center" wrapText="1"/>
    </xf>
    <xf numFmtId="0" fontId="6" fillId="0" borderId="6" xfId="0" applyFont="1" applyBorder="1" applyAlignment="1">
      <alignment vertical="center" wrapText="1"/>
    </xf>
    <xf numFmtId="3" fontId="8" fillId="0" borderId="0" xfId="0" applyNumberFormat="1" applyFont="1" applyAlignment="1">
      <alignment vertical="center" shrinkToFit="1"/>
    </xf>
    <xf numFmtId="0" fontId="4" fillId="0" borderId="0" xfId="0" applyFont="1" applyAlignment="1">
      <alignment vertical="top" wrapText="1"/>
    </xf>
    <xf numFmtId="3" fontId="8" fillId="0" borderId="6" xfId="0" applyNumberFormat="1" applyFont="1" applyBorder="1" applyAlignment="1">
      <alignment vertical="center" shrinkToFit="1"/>
    </xf>
    <xf numFmtId="3" fontId="7" fillId="0" borderId="0" xfId="0" applyNumberFormat="1" applyFont="1" applyAlignment="1">
      <alignment vertical="center" shrinkToFit="1"/>
    </xf>
    <xf numFmtId="3" fontId="7" fillId="0" borderId="6" xfId="0" applyNumberFormat="1" applyFont="1" applyBorder="1" applyAlignment="1">
      <alignment vertical="center" shrinkToFit="1"/>
    </xf>
    <xf numFmtId="0" fontId="0" fillId="0" borderId="6" xfId="0" applyBorder="1" applyAlignment="1">
      <alignment wrapText="1"/>
    </xf>
    <xf numFmtId="164" fontId="9" fillId="0" borderId="0" xfId="0" applyNumberFormat="1" applyFont="1" applyAlignment="1">
      <alignment vertical="center" shrinkToFit="1"/>
    </xf>
    <xf numFmtId="0" fontId="5" fillId="0" borderId="0" xfId="0" applyFont="1" applyAlignment="1">
      <alignment vertical="center" wrapText="1"/>
    </xf>
    <xf numFmtId="164" fontId="9" fillId="0" borderId="6" xfId="0" applyNumberFormat="1" applyFont="1" applyBorder="1" applyAlignment="1">
      <alignment vertical="center" shrinkToFit="1"/>
    </xf>
    <xf numFmtId="3" fontId="9" fillId="0" borderId="0" xfId="0" applyNumberFormat="1" applyFont="1" applyAlignment="1">
      <alignment vertical="top" shrinkToFit="1"/>
    </xf>
    <xf numFmtId="3" fontId="9" fillId="0" borderId="6" xfId="0" applyNumberFormat="1" applyFont="1" applyBorder="1" applyAlignment="1">
      <alignment vertical="top" shrinkToFit="1"/>
    </xf>
    <xf numFmtId="0" fontId="2" fillId="0" borderId="1" xfId="0" applyFont="1" applyBorder="1" applyAlignment="1">
      <alignment horizontal="right"/>
    </xf>
    <xf numFmtId="9" fontId="0" fillId="0" borderId="0" xfId="3" applyFont="1" applyBorder="1"/>
    <xf numFmtId="10" fontId="0" fillId="0" borderId="0" xfId="3" applyNumberFormat="1" applyFont="1" applyBorder="1"/>
    <xf numFmtId="10" fontId="0" fillId="0" borderId="6" xfId="3" applyNumberFormat="1" applyFont="1" applyBorder="1"/>
    <xf numFmtId="9" fontId="0" fillId="0" borderId="10" xfId="3" applyFont="1" applyBorder="1"/>
    <xf numFmtId="10" fontId="0" fillId="0" borderId="10" xfId="3" applyNumberFormat="1" applyFont="1" applyBorder="1"/>
    <xf numFmtId="10" fontId="0" fillId="0" borderId="11" xfId="3" applyNumberFormat="1" applyFont="1" applyBorder="1"/>
    <xf numFmtId="0" fontId="0" fillId="0" borderId="0" xfId="0" applyBorder="1" applyAlignment="1">
      <alignment horizontal="center" vertical="top" wrapText="1"/>
    </xf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top" wrapText="1"/>
    </xf>
    <xf numFmtId="1" fontId="7" fillId="0" borderId="0" xfId="0" applyNumberFormat="1" applyFont="1" applyBorder="1" applyAlignment="1">
      <alignment vertical="top" shrinkToFit="1"/>
    </xf>
    <xf numFmtId="1" fontId="7" fillId="0" borderId="0" xfId="0" applyNumberFormat="1" applyFont="1" applyBorder="1" applyAlignment="1">
      <alignment horizontal="center" vertical="top" shrinkToFit="1"/>
    </xf>
    <xf numFmtId="3" fontId="7" fillId="0" borderId="0" xfId="0" applyNumberFormat="1" applyFont="1" applyBorder="1" applyAlignment="1">
      <alignment vertical="top" shrinkToFit="1"/>
    </xf>
    <xf numFmtId="1" fontId="7" fillId="0" borderId="0" xfId="0" applyNumberFormat="1" applyFont="1" applyBorder="1" applyAlignment="1">
      <alignment horizontal="center" vertical="center" shrinkToFit="1"/>
    </xf>
    <xf numFmtId="164" fontId="7" fillId="0" borderId="0" xfId="0" applyNumberFormat="1" applyFont="1" applyBorder="1" applyAlignment="1">
      <alignment vertical="center" shrinkToFit="1"/>
    </xf>
    <xf numFmtId="0" fontId="0" fillId="0" borderId="0" xfId="0" applyBorder="1" applyAlignment="1">
      <alignment horizontal="left" vertical="center" wrapText="1"/>
    </xf>
    <xf numFmtId="3" fontId="8" fillId="0" borderId="0" xfId="0" applyNumberFormat="1" applyFont="1" applyBorder="1" applyAlignment="1">
      <alignment vertical="top" shrinkToFit="1"/>
    </xf>
    <xf numFmtId="1" fontId="7" fillId="0" borderId="0" xfId="0" applyNumberFormat="1" applyFont="1" applyBorder="1" applyAlignment="1">
      <alignment horizontal="center" shrinkToFit="1"/>
    </xf>
    <xf numFmtId="0" fontId="0" fillId="0" borderId="0" xfId="0" applyBorder="1" applyAlignment="1">
      <alignment vertical="top" wrapText="1"/>
    </xf>
    <xf numFmtId="164" fontId="7" fillId="0" borderId="0" xfId="0" applyNumberFormat="1" applyFont="1" applyBorder="1" applyAlignment="1">
      <alignment vertical="top" shrinkToFi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164" fontId="8" fillId="0" borderId="0" xfId="0" applyNumberFormat="1" applyFont="1" applyBorder="1" applyAlignment="1">
      <alignment vertical="top" shrinkToFit="1"/>
    </xf>
    <xf numFmtId="0" fontId="0" fillId="0" borderId="0" xfId="0" applyBorder="1" applyAlignment="1">
      <alignment horizontal="left" vertical="top" wrapText="1"/>
    </xf>
    <xf numFmtId="3" fontId="8" fillId="0" borderId="0" xfId="0" applyNumberFormat="1" applyFont="1" applyBorder="1" applyAlignment="1">
      <alignment vertical="center" shrinkToFit="1"/>
    </xf>
    <xf numFmtId="3" fontId="7" fillId="0" borderId="0" xfId="0" applyNumberFormat="1" applyFont="1" applyBorder="1" applyAlignment="1">
      <alignment vertical="center" shrinkToFit="1"/>
    </xf>
    <xf numFmtId="164" fontId="9" fillId="0" borderId="0" xfId="0" applyNumberFormat="1" applyFont="1" applyBorder="1" applyAlignment="1">
      <alignment vertical="center" shrinkToFit="1"/>
    </xf>
    <xf numFmtId="3" fontId="9" fillId="0" borderId="0" xfId="0" applyNumberFormat="1" applyFont="1" applyBorder="1" applyAlignment="1">
      <alignment vertical="top" shrinkToFit="1"/>
    </xf>
    <xf numFmtId="10" fontId="7" fillId="0" borderId="0" xfId="3" applyNumberFormat="1" applyFont="1" applyBorder="1" applyAlignment="1">
      <alignment vertical="top" shrinkToFit="1"/>
    </xf>
    <xf numFmtId="10" fontId="7" fillId="0" borderId="0" xfId="3" applyNumberFormat="1" applyFont="1" applyBorder="1" applyAlignment="1">
      <alignment vertical="center" shrinkToFit="1"/>
    </xf>
    <xf numFmtId="10" fontId="7" fillId="0" borderId="0" xfId="3" applyNumberFormat="1" applyFont="1" applyBorder="1" applyAlignment="1">
      <alignment shrinkToFit="1"/>
    </xf>
    <xf numFmtId="43" fontId="7" fillId="0" borderId="0" xfId="4" applyFont="1" applyBorder="1" applyAlignment="1">
      <alignment vertical="center" shrinkToFit="1"/>
    </xf>
    <xf numFmtId="43" fontId="7" fillId="0" borderId="0" xfId="4" applyFont="1" applyBorder="1" applyAlignment="1">
      <alignment vertical="top" shrinkToFit="1"/>
    </xf>
    <xf numFmtId="0" fontId="0" fillId="0" borderId="0" xfId="0" applyBorder="1" applyAlignment="1">
      <alignment horizontal="left" vertical="top"/>
    </xf>
    <xf numFmtId="0" fontId="10" fillId="0" borderId="5" xfId="0" applyFont="1" applyBorder="1" applyAlignment="1">
      <alignment vertical="top" wrapText="1"/>
    </xf>
    <xf numFmtId="0" fontId="0" fillId="0" borderId="6" xfId="0" applyBorder="1" applyAlignment="1">
      <alignment vertical="top"/>
    </xf>
    <xf numFmtId="10" fontId="7" fillId="0" borderId="6" xfId="3" applyNumberFormat="1" applyFont="1" applyBorder="1" applyAlignment="1">
      <alignment vertical="top" shrinkToFit="1"/>
    </xf>
    <xf numFmtId="10" fontId="7" fillId="0" borderId="6" xfId="3" applyNumberFormat="1" applyFont="1" applyBorder="1" applyAlignment="1">
      <alignment vertical="center" shrinkToFit="1"/>
    </xf>
    <xf numFmtId="43" fontId="7" fillId="0" borderId="6" xfId="4" applyFont="1" applyBorder="1" applyAlignment="1">
      <alignment vertical="center" shrinkToFit="1"/>
    </xf>
    <xf numFmtId="43" fontId="7" fillId="0" borderId="6" xfId="4" applyFont="1" applyBorder="1" applyAlignment="1">
      <alignment vertical="top" shrinkToFit="1"/>
    </xf>
    <xf numFmtId="0" fontId="10" fillId="0" borderId="9" xfId="0" applyFont="1" applyBorder="1" applyAlignment="1">
      <alignment vertical="top" wrapText="1"/>
    </xf>
    <xf numFmtId="0" fontId="0" fillId="0" borderId="10" xfId="0" applyBorder="1" applyAlignment="1">
      <alignment horizontal="left" vertical="center" wrapText="1"/>
    </xf>
    <xf numFmtId="10" fontId="7" fillId="0" borderId="10" xfId="3" applyNumberFormat="1" applyFont="1" applyBorder="1" applyAlignment="1">
      <alignment vertical="top" shrinkToFit="1"/>
    </xf>
    <xf numFmtId="10" fontId="7" fillId="0" borderId="11" xfId="3" applyNumberFormat="1" applyFont="1" applyBorder="1" applyAlignment="1">
      <alignment vertical="top" shrinkToFi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10" fontId="0" fillId="0" borderId="0" xfId="0" applyNumberFormat="1"/>
    <xf numFmtId="43" fontId="0" fillId="0" borderId="0" xfId="0" applyNumberFormat="1"/>
  </cellXfs>
  <cellStyles count="5">
    <cellStyle name="Moeda" xfId="1" builtinId="4"/>
    <cellStyle name="Normal" xfId="0" builtinId="0"/>
    <cellStyle name="Normal 2" xfId="2"/>
    <cellStyle name="Porcentagem" xfId="3" builtinId="5"/>
    <cellStyle name="Vírgula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topLeftCell="E19" workbookViewId="0">
      <selection activeCell="F10" sqref="F10"/>
    </sheetView>
  </sheetViews>
  <sheetFormatPr defaultRowHeight="15" x14ac:dyDescent="0.25"/>
  <cols>
    <col min="2" max="2" width="18.5703125" customWidth="1"/>
    <col min="3" max="3" width="18.42578125" customWidth="1"/>
    <col min="4" max="4" width="20.5703125" bestFit="1" customWidth="1"/>
    <col min="5" max="6" width="18.5703125" customWidth="1"/>
    <col min="7" max="9" width="18.42578125" customWidth="1"/>
    <col min="10" max="10" width="21.28515625" customWidth="1"/>
    <col min="11" max="12" width="21.42578125" customWidth="1"/>
    <col min="13" max="16" width="18.28515625" customWidth="1"/>
    <col min="17" max="17" width="18.140625" customWidth="1"/>
    <col min="18" max="18" width="18.28515625" customWidth="1"/>
  </cols>
  <sheetData>
    <row r="1" spans="2:16" x14ac:dyDescent="0.25">
      <c r="B1" s="108" t="s">
        <v>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10"/>
    </row>
    <row r="2" spans="2:16" x14ac:dyDescent="0.25">
      <c r="B2" s="111" t="s">
        <v>1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3"/>
    </row>
    <row r="3" spans="2:16" x14ac:dyDescent="0.25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6"/>
      <c r="P3" s="117"/>
    </row>
    <row r="4" spans="2:16" x14ac:dyDescent="0.25">
      <c r="B4" s="4" t="s">
        <v>2</v>
      </c>
      <c r="C4" s="1"/>
      <c r="D4" s="1" t="s">
        <v>79</v>
      </c>
      <c r="E4" s="1">
        <v>2021</v>
      </c>
      <c r="F4" s="64" t="s">
        <v>80</v>
      </c>
      <c r="G4" s="1">
        <v>2020</v>
      </c>
      <c r="H4" s="64" t="s">
        <v>80</v>
      </c>
      <c r="I4" s="1"/>
      <c r="J4" s="1" t="s">
        <v>23</v>
      </c>
      <c r="K4" s="1"/>
      <c r="L4" s="1" t="s">
        <v>79</v>
      </c>
      <c r="M4" s="1">
        <v>2021</v>
      </c>
      <c r="N4" s="1" t="s">
        <v>80</v>
      </c>
      <c r="O4" s="1">
        <v>2020</v>
      </c>
      <c r="P4" s="5" t="s">
        <v>80</v>
      </c>
    </row>
    <row r="5" spans="2:16" x14ac:dyDescent="0.25">
      <c r="B5" s="2"/>
      <c r="P5" s="3"/>
    </row>
    <row r="6" spans="2:16" x14ac:dyDescent="0.25">
      <c r="B6" s="2" t="s">
        <v>3</v>
      </c>
      <c r="E6" s="6"/>
      <c r="F6" s="6"/>
      <c r="G6" s="6"/>
      <c r="H6" s="6"/>
      <c r="J6" t="s">
        <v>24</v>
      </c>
      <c r="P6" s="3"/>
    </row>
    <row r="7" spans="2:16" x14ac:dyDescent="0.25">
      <c r="B7" s="2" t="s">
        <v>4</v>
      </c>
      <c r="D7" s="65">
        <f>E7/G7</f>
        <v>1.3218298189069817</v>
      </c>
      <c r="E7" s="6">
        <v>1505966</v>
      </c>
      <c r="F7" s="66" t="s">
        <v>89</v>
      </c>
      <c r="G7" s="6">
        <v>1139304</v>
      </c>
      <c r="H7" s="66">
        <f>G7/$G$45</f>
        <v>0.2234930748384325</v>
      </c>
      <c r="J7" t="s">
        <v>25</v>
      </c>
      <c r="L7" s="65">
        <f>M7/O7</f>
        <v>1.3997769177723431</v>
      </c>
      <c r="M7" s="6">
        <v>1485852</v>
      </c>
      <c r="N7" s="66">
        <f>M7/$M$45</f>
        <v>0.21917002399457536</v>
      </c>
      <c r="O7" s="6">
        <v>1061492</v>
      </c>
      <c r="P7" s="67">
        <f>O7/$O$45</f>
        <v>0.20822898102385087</v>
      </c>
    </row>
    <row r="8" spans="2:16" x14ac:dyDescent="0.25">
      <c r="B8" s="2" t="s">
        <v>5</v>
      </c>
      <c r="D8" s="65">
        <f t="shared" ref="D8:D45" si="0">E8/G8</f>
        <v>1.3765390168523632</v>
      </c>
      <c r="E8" s="6">
        <v>468121</v>
      </c>
      <c r="F8" s="66">
        <f t="shared" ref="F8:F45" si="1">E8/$E$45</f>
        <v>6.9050006866339733E-2</v>
      </c>
      <c r="G8" s="6">
        <v>340071</v>
      </c>
      <c r="H8" s="66">
        <f t="shared" ref="H8:H45" si="2">G8/$G$45</f>
        <v>6.6710477145152283E-2</v>
      </c>
      <c r="J8" t="s">
        <v>26</v>
      </c>
      <c r="L8" s="65">
        <f t="shared" ref="L8:L45" si="3">M8/O8</f>
        <v>1.9948616996429882</v>
      </c>
      <c r="M8" s="6">
        <v>239152</v>
      </c>
      <c r="N8" s="66">
        <f t="shared" ref="N8:N45" si="4">M8/$M$45</f>
        <v>3.5276023169434567E-2</v>
      </c>
      <c r="O8" s="6">
        <v>119884</v>
      </c>
      <c r="P8" s="67">
        <f t="shared" ref="P8:P45" si="5">O8/$O$45</f>
        <v>2.3517203295986534E-2</v>
      </c>
    </row>
    <row r="9" spans="2:16" x14ac:dyDescent="0.25">
      <c r="B9" s="2" t="s">
        <v>6</v>
      </c>
      <c r="D9" s="65">
        <f t="shared" si="0"/>
        <v>1.460330473385566</v>
      </c>
      <c r="E9" s="6">
        <v>2399377</v>
      </c>
      <c r="F9" s="66">
        <f t="shared" si="1"/>
        <v>0.35391917543741386</v>
      </c>
      <c r="G9" s="6">
        <v>1643037</v>
      </c>
      <c r="H9" s="66">
        <f t="shared" si="2"/>
        <v>0.32230852450558733</v>
      </c>
      <c r="J9" t="s">
        <v>27</v>
      </c>
      <c r="L9" s="65">
        <f t="shared" si="3"/>
        <v>0.5089961153138417</v>
      </c>
      <c r="M9" s="6">
        <v>9958</v>
      </c>
      <c r="N9" s="66">
        <f t="shared" si="4"/>
        <v>1.4688509346408535E-3</v>
      </c>
      <c r="O9" s="6">
        <v>19564</v>
      </c>
      <c r="P9" s="67">
        <f t="shared" si="5"/>
        <v>3.8377979153405004E-3</v>
      </c>
    </row>
    <row r="10" spans="2:16" x14ac:dyDescent="0.25">
      <c r="B10" s="2" t="s">
        <v>7</v>
      </c>
      <c r="D10" s="65">
        <f t="shared" si="0"/>
        <v>1.5517191455477228</v>
      </c>
      <c r="E10" s="6">
        <v>728813</v>
      </c>
      <c r="F10" s="66">
        <f t="shared" si="1"/>
        <v>0.10750327939630493</v>
      </c>
      <c r="G10" s="6">
        <v>469681</v>
      </c>
      <c r="H10" s="66">
        <f t="shared" si="2"/>
        <v>9.2135594084800737E-2</v>
      </c>
      <c r="J10" t="s">
        <v>28</v>
      </c>
      <c r="L10" s="65">
        <f t="shared" si="3"/>
        <v>1.1837469115909336</v>
      </c>
      <c r="M10" s="6">
        <v>22039</v>
      </c>
      <c r="N10" s="66">
        <f t="shared" si="4"/>
        <v>3.2508541623367916E-3</v>
      </c>
      <c r="O10" s="6">
        <v>18618</v>
      </c>
      <c r="P10" s="67">
        <f t="shared" si="5"/>
        <v>3.6522245751282683E-3</v>
      </c>
    </row>
    <row r="11" spans="2:16" x14ac:dyDescent="0.25">
      <c r="B11" s="2" t="s">
        <v>8</v>
      </c>
      <c r="D11" s="65">
        <f t="shared" si="0"/>
        <v>1.197768152118053</v>
      </c>
      <c r="E11" s="6">
        <v>81574</v>
      </c>
      <c r="F11" s="66">
        <f t="shared" si="1"/>
        <v>1.2032541287647419E-2</v>
      </c>
      <c r="G11" s="6">
        <v>68105</v>
      </c>
      <c r="H11" s="66">
        <f t="shared" si="2"/>
        <v>1.3359907331029687E-2</v>
      </c>
      <c r="J11" t="s">
        <v>29</v>
      </c>
      <c r="L11" s="65">
        <f t="shared" si="3"/>
        <v>1.7272648760687453E-4</v>
      </c>
      <c r="M11" s="6">
        <v>2</v>
      </c>
      <c r="N11" s="66">
        <f t="shared" si="4"/>
        <v>2.9500922567600994E-7</v>
      </c>
      <c r="O11" s="6">
        <v>11579</v>
      </c>
      <c r="P11" s="67">
        <f t="shared" si="5"/>
        <v>2.271409837544861E-3</v>
      </c>
    </row>
    <row r="12" spans="2:16" x14ac:dyDescent="0.25">
      <c r="B12" s="2" t="s">
        <v>9</v>
      </c>
      <c r="D12" s="65">
        <f t="shared" si="0"/>
        <v>0.1119716838200721</v>
      </c>
      <c r="E12" s="6">
        <v>8573</v>
      </c>
      <c r="F12" s="66">
        <f t="shared" si="1"/>
        <v>1.2645570458602166E-3</v>
      </c>
      <c r="G12" s="6">
        <v>76564</v>
      </c>
      <c r="H12" s="66">
        <f t="shared" si="2"/>
        <v>1.501927824525302E-2</v>
      </c>
      <c r="J12" t="s">
        <v>30</v>
      </c>
      <c r="L12" s="65">
        <f t="shared" si="3"/>
        <v>1.7470083760924597</v>
      </c>
      <c r="M12" s="6">
        <v>1537584</v>
      </c>
      <c r="N12" s="66">
        <f t="shared" si="4"/>
        <v>0.22680073262591105</v>
      </c>
      <c r="O12" s="6">
        <v>880124</v>
      </c>
      <c r="P12" s="67">
        <f t="shared" si="5"/>
        <v>0.1726506876119987</v>
      </c>
    </row>
    <row r="13" spans="2:16" x14ac:dyDescent="0.25">
      <c r="B13" s="2" t="s">
        <v>10</v>
      </c>
      <c r="D13" s="65">
        <f t="shared" si="0"/>
        <v>0.95215242461141747</v>
      </c>
      <c r="E13" s="6">
        <v>26586</v>
      </c>
      <c r="F13" s="66">
        <f t="shared" si="1"/>
        <v>3.9215576369112E-3</v>
      </c>
      <c r="G13" s="6">
        <v>27922</v>
      </c>
      <c r="H13" s="66">
        <f t="shared" si="2"/>
        <v>5.4773560310845152E-3</v>
      </c>
      <c r="J13" t="s">
        <v>31</v>
      </c>
      <c r="L13" s="65">
        <f t="shared" si="3"/>
        <v>1.6865524676162504</v>
      </c>
      <c r="M13" s="6">
        <v>99343</v>
      </c>
      <c r="N13" s="66">
        <f t="shared" si="4"/>
        <v>1.4653550753165928E-2</v>
      </c>
      <c r="O13" s="6">
        <v>58903</v>
      </c>
      <c r="P13" s="67">
        <f t="shared" si="5"/>
        <v>1.1554784839874335E-2</v>
      </c>
    </row>
    <row r="14" spans="2:16" x14ac:dyDescent="0.25">
      <c r="B14" s="2" t="s">
        <v>11</v>
      </c>
      <c r="D14" s="65">
        <f t="shared" si="0"/>
        <v>1.386307589162862</v>
      </c>
      <c r="E14" s="6">
        <f>SUM(E7:E13)</f>
        <v>5219010</v>
      </c>
      <c r="F14" s="66">
        <f t="shared" si="1"/>
        <v>0.76982804944767635</v>
      </c>
      <c r="G14" s="6">
        <f>SUM(G7:G13)</f>
        <v>3764684</v>
      </c>
      <c r="H14" s="66">
        <f t="shared" si="2"/>
        <v>0.7385042121813401</v>
      </c>
      <c r="J14" t="s">
        <v>32</v>
      </c>
      <c r="L14" s="65">
        <f t="shared" si="3"/>
        <v>0.98271092669432913</v>
      </c>
      <c r="M14" s="6">
        <v>2842</v>
      </c>
      <c r="N14" s="66">
        <f t="shared" si="4"/>
        <v>4.1920810968561017E-4</v>
      </c>
      <c r="O14" s="6">
        <v>2892</v>
      </c>
      <c r="P14" s="67">
        <f t="shared" si="5"/>
        <v>5.6731300200187735E-4</v>
      </c>
    </row>
    <row r="15" spans="2:16" x14ac:dyDescent="0.25">
      <c r="B15" s="2"/>
      <c r="D15" s="65"/>
      <c r="E15" s="6"/>
      <c r="F15" s="66"/>
      <c r="G15" s="6"/>
      <c r="H15" s="66"/>
      <c r="J15" t="s">
        <v>33</v>
      </c>
      <c r="L15" s="65">
        <f t="shared" si="3"/>
        <v>1.3021403350235119</v>
      </c>
      <c r="M15" s="6">
        <v>77812</v>
      </c>
      <c r="N15" s="66">
        <f t="shared" si="4"/>
        <v>1.1477628934150844E-2</v>
      </c>
      <c r="O15" s="6">
        <v>59757</v>
      </c>
      <c r="P15" s="67">
        <f t="shared" si="5"/>
        <v>1.1722310878501447E-2</v>
      </c>
    </row>
    <row r="16" spans="2:16" x14ac:dyDescent="0.25">
      <c r="B16" s="2"/>
      <c r="D16" s="65"/>
      <c r="E16" s="6"/>
      <c r="F16" s="66"/>
      <c r="G16" s="6"/>
      <c r="H16" s="66"/>
      <c r="J16" t="s">
        <v>34</v>
      </c>
      <c r="L16" s="65">
        <f t="shared" si="3"/>
        <v>1.9136690647482015</v>
      </c>
      <c r="M16" s="6">
        <v>9310</v>
      </c>
      <c r="N16" s="66">
        <f t="shared" si="4"/>
        <v>1.3732679455218263E-3</v>
      </c>
      <c r="O16" s="6">
        <v>4865</v>
      </c>
      <c r="P16" s="67">
        <f t="shared" si="5"/>
        <v>9.5434915447411238E-4</v>
      </c>
    </row>
    <row r="17" spans="2:16" x14ac:dyDescent="0.25">
      <c r="B17" s="2"/>
      <c r="D17" s="65"/>
      <c r="E17" s="6"/>
      <c r="F17" s="66"/>
      <c r="G17" s="6"/>
      <c r="H17" s="66"/>
      <c r="J17" t="s">
        <v>35</v>
      </c>
      <c r="L17" s="65">
        <f t="shared" si="3"/>
        <v>0</v>
      </c>
      <c r="M17" s="6">
        <v>0</v>
      </c>
      <c r="N17" s="66">
        <f t="shared" si="4"/>
        <v>0</v>
      </c>
      <c r="O17" s="6">
        <v>10695</v>
      </c>
      <c r="P17" s="67">
        <f t="shared" si="5"/>
        <v>2.0979988092704282E-3</v>
      </c>
    </row>
    <row r="18" spans="2:16" x14ac:dyDescent="0.25">
      <c r="B18" s="2"/>
      <c r="D18" s="65"/>
      <c r="E18" s="6"/>
      <c r="F18" s="66"/>
      <c r="G18" s="6"/>
      <c r="H18" s="66"/>
      <c r="J18" t="s">
        <v>36</v>
      </c>
      <c r="L18" s="65">
        <f t="shared" si="3"/>
        <v>1.5133677980901166</v>
      </c>
      <c r="M18" s="6">
        <v>109191</v>
      </c>
      <c r="N18" s="66">
        <f t="shared" si="4"/>
        <v>1.6106176180394602E-2</v>
      </c>
      <c r="O18" s="6">
        <v>72151</v>
      </c>
      <c r="P18" s="67">
        <f t="shared" si="5"/>
        <v>1.4153596268131898E-2</v>
      </c>
    </row>
    <row r="19" spans="2:16" x14ac:dyDescent="0.25">
      <c r="B19" s="2"/>
      <c r="D19" s="65"/>
      <c r="E19" s="6"/>
      <c r="F19" s="66"/>
      <c r="G19" s="6"/>
      <c r="H19" s="66"/>
      <c r="J19" t="s">
        <v>37</v>
      </c>
      <c r="L19" s="65">
        <f t="shared" si="3"/>
        <v>1.5483938110530209</v>
      </c>
      <c r="M19" s="6">
        <f>SUM(M7:M18)</f>
        <v>3593085</v>
      </c>
      <c r="N19" s="66">
        <f t="shared" si="4"/>
        <v>0.52999661181904312</v>
      </c>
      <c r="O19" s="6">
        <f>SUM(O7:O18)</f>
        <v>2320524</v>
      </c>
      <c r="P19" s="67">
        <f t="shared" si="5"/>
        <v>0.45520865721210385</v>
      </c>
    </row>
    <row r="20" spans="2:16" x14ac:dyDescent="0.25">
      <c r="B20" s="2"/>
      <c r="D20" s="65"/>
      <c r="E20" s="6"/>
      <c r="F20" s="66"/>
      <c r="G20" s="6"/>
      <c r="H20" s="66"/>
      <c r="L20" s="65"/>
      <c r="M20" s="6"/>
      <c r="N20" s="66"/>
      <c r="O20" s="6"/>
      <c r="P20" s="67"/>
    </row>
    <row r="21" spans="2:16" x14ac:dyDescent="0.25">
      <c r="B21" s="2"/>
      <c r="D21" s="65"/>
      <c r="E21" s="6"/>
      <c r="F21" s="66"/>
      <c r="G21" s="6"/>
      <c r="H21" s="66"/>
      <c r="L21" s="65"/>
      <c r="M21" s="6"/>
      <c r="N21" s="66"/>
      <c r="O21" s="6"/>
      <c r="P21" s="67"/>
    </row>
    <row r="22" spans="2:16" x14ac:dyDescent="0.25">
      <c r="B22" s="2" t="s">
        <v>12</v>
      </c>
      <c r="D22" s="65"/>
      <c r="E22" s="6"/>
      <c r="F22" s="66"/>
      <c r="G22" s="6"/>
      <c r="H22" s="66"/>
      <c r="J22" t="s">
        <v>38</v>
      </c>
      <c r="L22" s="65"/>
      <c r="N22" s="66"/>
      <c r="O22" s="6"/>
      <c r="P22" s="67"/>
    </row>
    <row r="23" spans="2:16" x14ac:dyDescent="0.25">
      <c r="B23" s="2" t="s">
        <v>5</v>
      </c>
      <c r="D23" s="65">
        <f t="shared" si="0"/>
        <v>2.1688320959451741</v>
      </c>
      <c r="E23" s="6">
        <v>30381</v>
      </c>
      <c r="F23" s="66">
        <f t="shared" si="1"/>
        <v>4.4813376426314291E-3</v>
      </c>
      <c r="G23" s="6">
        <v>14008</v>
      </c>
      <c r="H23" s="66">
        <f t="shared" si="2"/>
        <v>2.7478978326563961E-3</v>
      </c>
      <c r="J23" t="s">
        <v>25</v>
      </c>
      <c r="L23" s="65">
        <f t="shared" si="3"/>
        <v>1.0440039494145017</v>
      </c>
      <c r="M23" s="6">
        <v>1291056</v>
      </c>
      <c r="N23" s="66">
        <f t="shared" si="4"/>
        <v>0.19043671543218335</v>
      </c>
      <c r="O23" s="6">
        <v>1236639</v>
      </c>
      <c r="P23" s="67">
        <f t="shared" si="5"/>
        <v>0.24258692374916996</v>
      </c>
    </row>
    <row r="24" spans="2:16" x14ac:dyDescent="0.25">
      <c r="B24" s="2" t="s">
        <v>7</v>
      </c>
      <c r="D24" s="65">
        <f t="shared" si="0"/>
        <v>0.92447005556698914</v>
      </c>
      <c r="E24" s="6">
        <v>26952</v>
      </c>
      <c r="F24" s="66">
        <f t="shared" si="1"/>
        <v>3.9755443252099103E-3</v>
      </c>
      <c r="G24" s="6">
        <v>29154</v>
      </c>
      <c r="H24" s="66">
        <f t="shared" si="2"/>
        <v>5.7190329392678881E-3</v>
      </c>
      <c r="J24" t="s">
        <v>39</v>
      </c>
      <c r="L24" s="65">
        <f t="shared" si="3"/>
        <v>0.51921434671221178</v>
      </c>
      <c r="M24" s="6">
        <v>1824</v>
      </c>
      <c r="N24" s="66">
        <f t="shared" si="4"/>
        <v>2.6904841381652106E-4</v>
      </c>
      <c r="O24" s="6">
        <v>3513</v>
      </c>
      <c r="P24" s="67">
        <f t="shared" si="5"/>
        <v>6.8913228770145051E-4</v>
      </c>
    </row>
    <row r="25" spans="2:16" x14ac:dyDescent="0.25">
      <c r="B25" s="2" t="s">
        <v>8</v>
      </c>
      <c r="D25" s="65">
        <f t="shared" si="0"/>
        <v>0.9026231721775787</v>
      </c>
      <c r="E25" s="6">
        <v>109629</v>
      </c>
      <c r="F25" s="66">
        <f t="shared" si="1"/>
        <v>1.6170783200817648E-2</v>
      </c>
      <c r="G25" s="6">
        <v>121456</v>
      </c>
      <c r="H25" s="66">
        <f t="shared" si="2"/>
        <v>2.3825576753506227E-2</v>
      </c>
      <c r="J25" t="s">
        <v>32</v>
      </c>
      <c r="L25" s="65">
        <f t="shared" si="3"/>
        <v>1.4937608712092565</v>
      </c>
      <c r="M25" s="6">
        <v>59256</v>
      </c>
      <c r="N25" s="66">
        <f t="shared" si="4"/>
        <v>8.7405333383288233E-3</v>
      </c>
      <c r="O25" s="6">
        <v>39669</v>
      </c>
      <c r="P25" s="67">
        <f t="shared" si="5"/>
        <v>7.7817218106543814E-3</v>
      </c>
    </row>
    <row r="26" spans="2:16" x14ac:dyDescent="0.25">
      <c r="B26" s="2" t="s">
        <v>13</v>
      </c>
      <c r="D26" s="65"/>
      <c r="E26" s="6">
        <v>0</v>
      </c>
      <c r="F26" s="66">
        <f t="shared" si="1"/>
        <v>0</v>
      </c>
      <c r="G26" s="6">
        <v>0</v>
      </c>
      <c r="H26" s="66">
        <f t="shared" si="2"/>
        <v>0</v>
      </c>
      <c r="J26" t="s">
        <v>40</v>
      </c>
      <c r="L26" s="65">
        <f t="shared" si="3"/>
        <v>1.6218552113640254</v>
      </c>
      <c r="M26" s="6">
        <v>37906</v>
      </c>
      <c r="N26" s="66">
        <f t="shared" si="4"/>
        <v>5.591309854237417E-3</v>
      </c>
      <c r="O26" s="6">
        <v>23372</v>
      </c>
      <c r="P26" s="67">
        <f t="shared" si="5"/>
        <v>4.584799267907288E-3</v>
      </c>
    </row>
    <row r="27" spans="2:16" x14ac:dyDescent="0.25">
      <c r="B27" s="2" t="s">
        <v>14</v>
      </c>
      <c r="D27" s="65">
        <f t="shared" si="0"/>
        <v>1.6875290292614955</v>
      </c>
      <c r="E27" s="6">
        <v>14533</v>
      </c>
      <c r="F27" s="66">
        <f t="shared" si="1"/>
        <v>2.1436845383747262E-3</v>
      </c>
      <c r="G27" s="6">
        <v>8612</v>
      </c>
      <c r="H27" s="66">
        <f t="shared" si="2"/>
        <v>1.6893843614246775E-3</v>
      </c>
      <c r="J27" t="s">
        <v>41</v>
      </c>
      <c r="L27" s="65"/>
      <c r="M27" s="6">
        <v>0</v>
      </c>
      <c r="N27" s="66">
        <f t="shared" si="4"/>
        <v>0</v>
      </c>
      <c r="O27" s="6">
        <v>0</v>
      </c>
      <c r="P27" s="67">
        <f t="shared" si="5"/>
        <v>0</v>
      </c>
    </row>
    <row r="28" spans="2:16" x14ac:dyDescent="0.25">
      <c r="B28" s="2" t="s">
        <v>10</v>
      </c>
      <c r="D28" s="65">
        <f t="shared" si="0"/>
        <v>0.86073941764316397</v>
      </c>
      <c r="E28" s="6">
        <v>55899</v>
      </c>
      <c r="F28" s="66">
        <f t="shared" si="1"/>
        <v>8.2453603530316406E-3</v>
      </c>
      <c r="G28" s="6">
        <v>64943</v>
      </c>
      <c r="H28" s="66">
        <f t="shared" si="2"/>
        <v>1.2739629422201908E-2</v>
      </c>
      <c r="J28" t="s">
        <v>42</v>
      </c>
      <c r="L28" s="65">
        <f t="shared" si="3"/>
        <v>2.0791274041564476</v>
      </c>
      <c r="M28" s="6">
        <v>16107</v>
      </c>
      <c r="N28" s="66">
        <f t="shared" si="4"/>
        <v>2.3758567989817462E-3</v>
      </c>
      <c r="O28" s="6">
        <v>7747</v>
      </c>
      <c r="P28" s="67">
        <f t="shared" si="5"/>
        <v>1.5197004932602156E-3</v>
      </c>
    </row>
    <row r="29" spans="2:16" x14ac:dyDescent="0.25">
      <c r="B29" s="2"/>
      <c r="D29" s="65"/>
      <c r="E29" s="6"/>
      <c r="F29" s="66"/>
      <c r="G29" s="6"/>
      <c r="H29" s="66">
        <f t="shared" si="2"/>
        <v>0</v>
      </c>
      <c r="J29" t="s">
        <v>36</v>
      </c>
      <c r="L29" s="65">
        <f t="shared" si="3"/>
        <v>0.51487845766974016</v>
      </c>
      <c r="M29" s="6">
        <v>29484</v>
      </c>
      <c r="N29" s="66">
        <f t="shared" si="4"/>
        <v>4.3490260049157386E-3</v>
      </c>
      <c r="O29" s="6">
        <v>57264</v>
      </c>
      <c r="P29" s="67">
        <f t="shared" si="5"/>
        <v>1.1233268238808956E-2</v>
      </c>
    </row>
    <row r="30" spans="2:16" x14ac:dyDescent="0.25">
      <c r="B30" s="2" t="s">
        <v>15</v>
      </c>
      <c r="D30" s="65">
        <f t="shared" si="0"/>
        <v>1.1249883319331653</v>
      </c>
      <c r="E30" s="6">
        <v>12052</v>
      </c>
      <c r="F30" s="66">
        <f>E30/$E$45</f>
        <v>1.7777255939236359E-3</v>
      </c>
      <c r="G30" s="6">
        <v>10713</v>
      </c>
      <c r="H30" s="66">
        <f t="shared" si="2"/>
        <v>2.1015298030588212E-3</v>
      </c>
      <c r="J30" t="s">
        <v>43</v>
      </c>
      <c r="L30" s="65">
        <f t="shared" si="3"/>
        <v>1.0492828554806155</v>
      </c>
      <c r="M30" s="6">
        <f>SUM(M23:M29)</f>
        <v>1435633</v>
      </c>
      <c r="N30" s="66">
        <f t="shared" si="4"/>
        <v>0.2117624898424636</v>
      </c>
      <c r="O30" s="6">
        <f>SUM(O23:O29)</f>
        <v>1368204</v>
      </c>
      <c r="P30" s="67">
        <f t="shared" si="5"/>
        <v>0.26839554584750225</v>
      </c>
    </row>
    <row r="31" spans="2:16" x14ac:dyDescent="0.25">
      <c r="B31" s="2" t="s">
        <v>16</v>
      </c>
      <c r="D31" s="65">
        <f t="shared" si="0"/>
        <v>0.66234110169491522</v>
      </c>
      <c r="E31" s="6">
        <v>10004</v>
      </c>
      <c r="F31" s="66">
        <f t="shared" si="1"/>
        <v>1.4756361468314019E-3</v>
      </c>
      <c r="G31" s="6">
        <v>15104</v>
      </c>
      <c r="H31" s="66">
        <f t="shared" si="2"/>
        <v>2.9628961211052404E-3</v>
      </c>
      <c r="L31" s="65"/>
      <c r="M31" s="6"/>
      <c r="N31" s="66"/>
      <c r="O31" s="6"/>
      <c r="P31" s="67"/>
    </row>
    <row r="32" spans="2:16" x14ac:dyDescent="0.25">
      <c r="B32" s="2" t="s">
        <v>17</v>
      </c>
      <c r="D32" s="65">
        <f t="shared" si="0"/>
        <v>1.2406511737643033</v>
      </c>
      <c r="E32" s="6">
        <v>1188421</v>
      </c>
      <c r="F32" s="66">
        <f t="shared" si="1"/>
        <v>0.17529757949355471</v>
      </c>
      <c r="G32" s="6">
        <v>957901</v>
      </c>
      <c r="H32" s="66">
        <f t="shared" si="2"/>
        <v>0.18790791560532513</v>
      </c>
      <c r="J32" t="s">
        <v>44</v>
      </c>
      <c r="L32" s="65"/>
      <c r="M32" s="6"/>
      <c r="N32" s="66"/>
      <c r="O32" s="6"/>
      <c r="P32" s="67"/>
    </row>
    <row r="33" spans="2:16" x14ac:dyDescent="0.25">
      <c r="B33" s="2" t="s">
        <v>21</v>
      </c>
      <c r="D33" s="65">
        <f t="shared" si="0"/>
        <v>1.9535920726672171</v>
      </c>
      <c r="E33" s="6">
        <v>23658</v>
      </c>
      <c r="F33" s="66">
        <f t="shared" si="1"/>
        <v>3.4896641305215219E-3</v>
      </c>
      <c r="G33" s="6">
        <v>12110</v>
      </c>
      <c r="H33" s="66">
        <f t="shared" si="2"/>
        <v>2.3755741543024667E-3</v>
      </c>
      <c r="J33" t="s">
        <v>45</v>
      </c>
      <c r="L33" s="65">
        <f t="shared" si="3"/>
        <v>1.1919489631960754</v>
      </c>
      <c r="M33" s="6">
        <v>250736</v>
      </c>
      <c r="N33" s="66">
        <f t="shared" si="4"/>
        <v>3.6984716604550015E-2</v>
      </c>
      <c r="O33" s="6">
        <v>210358</v>
      </c>
      <c r="P33" s="67">
        <f t="shared" si="5"/>
        <v>4.1265155074381367E-2</v>
      </c>
    </row>
    <row r="34" spans="2:16" x14ac:dyDescent="0.25">
      <c r="B34" s="2" t="s">
        <v>18</v>
      </c>
      <c r="D34" s="65">
        <f t="shared" si="0"/>
        <v>0.99521946979574094</v>
      </c>
      <c r="E34" s="6">
        <v>4580</v>
      </c>
      <c r="F34" s="66">
        <f t="shared" si="1"/>
        <v>6.7557112679806275E-4</v>
      </c>
      <c r="G34" s="6">
        <v>4602</v>
      </c>
      <c r="H34" s="66">
        <f t="shared" si="2"/>
        <v>9.027574118992529E-4</v>
      </c>
      <c r="J34" t="s">
        <v>46</v>
      </c>
      <c r="L34" s="65">
        <f t="shared" si="3"/>
        <v>1</v>
      </c>
      <c r="M34" s="6">
        <v>759</v>
      </c>
      <c r="N34" s="66">
        <f t="shared" si="4"/>
        <v>1.1195600114404578E-4</v>
      </c>
      <c r="O34" s="6">
        <v>759</v>
      </c>
      <c r="P34" s="67">
        <f t="shared" si="5"/>
        <v>1.4889023807725617E-4</v>
      </c>
    </row>
    <row r="35" spans="2:16" x14ac:dyDescent="0.25">
      <c r="B35" s="2" t="s">
        <v>19</v>
      </c>
      <c r="D35" s="65">
        <f t="shared" si="0"/>
        <v>0.89306138009912317</v>
      </c>
      <c r="E35" s="6">
        <v>84330</v>
      </c>
      <c r="F35" s="66">
        <f t="shared" si="1"/>
        <v>1.243906400062896E-2</v>
      </c>
      <c r="G35" s="6">
        <v>94428</v>
      </c>
      <c r="H35" s="66">
        <f t="shared" si="2"/>
        <v>1.852359341391192E-2</v>
      </c>
      <c r="J35" t="s">
        <v>47</v>
      </c>
      <c r="L35" s="65">
        <f t="shared" si="3"/>
        <v>1.2814936325319479</v>
      </c>
      <c r="M35" s="6">
        <v>1389776</v>
      </c>
      <c r="N35" s="66">
        <f t="shared" si="4"/>
        <v>0.2049983708115512</v>
      </c>
      <c r="O35" s="6">
        <v>1084497</v>
      </c>
      <c r="P35" s="67">
        <f t="shared" si="5"/>
        <v>0.21274178725173926</v>
      </c>
    </row>
    <row r="36" spans="2:16" x14ac:dyDescent="0.25">
      <c r="B36" s="2" t="s">
        <v>20</v>
      </c>
      <c r="D36" s="65">
        <f t="shared" si="0"/>
        <v>1.1705946823442215</v>
      </c>
      <c r="E36" s="6">
        <f>SUM(E23:E35)</f>
        <v>1560439</v>
      </c>
      <c r="F36" s="66">
        <f t="shared" si="1"/>
        <v>0.23017195055232365</v>
      </c>
      <c r="G36" s="6">
        <f>SUM(G23:G35)</f>
        <v>1333031</v>
      </c>
      <c r="H36" s="66">
        <f t="shared" si="2"/>
        <v>0.26149578781865995</v>
      </c>
      <c r="J36" t="s">
        <v>48</v>
      </c>
      <c r="L36" s="65">
        <f>M36/O36</f>
        <v>1.3880019718630314</v>
      </c>
      <c r="M36" s="6">
        <v>36603</v>
      </c>
      <c r="N36" s="66">
        <f t="shared" si="4"/>
        <v>5.3991113437094965E-3</v>
      </c>
      <c r="O36" s="6">
        <v>26371</v>
      </c>
      <c r="P36" s="67">
        <f t="shared" si="5"/>
        <v>5.1731020663179483E-3</v>
      </c>
    </row>
    <row r="37" spans="2:16" x14ac:dyDescent="0.25">
      <c r="B37" s="2"/>
      <c r="D37" s="65"/>
      <c r="F37" s="66"/>
      <c r="H37" s="66"/>
      <c r="J37" t="s">
        <v>49</v>
      </c>
      <c r="L37" s="65">
        <f t="shared" si="3"/>
        <v>0.97654922235393249</v>
      </c>
      <c r="M37" s="6">
        <v>68377</v>
      </c>
      <c r="N37" s="66">
        <f t="shared" si="4"/>
        <v>1.0085922912024266E-2</v>
      </c>
      <c r="O37" s="6">
        <v>70019</v>
      </c>
      <c r="P37" s="67">
        <f t="shared" si="5"/>
        <v>1.3735369670528855E-2</v>
      </c>
    </row>
    <row r="38" spans="2:16" x14ac:dyDescent="0.25">
      <c r="B38" s="2"/>
      <c r="D38" s="65"/>
      <c r="F38" s="66"/>
      <c r="H38" s="66"/>
      <c r="J38" t="s">
        <v>50</v>
      </c>
      <c r="L38" s="65">
        <f t="shared" si="3"/>
        <v>0.25473721844833752</v>
      </c>
      <c r="M38" s="6">
        <v>4275</v>
      </c>
      <c r="N38" s="66">
        <f t="shared" si="4"/>
        <v>6.3058221988247125E-4</v>
      </c>
      <c r="O38" s="6">
        <v>16782</v>
      </c>
      <c r="P38" s="67">
        <f t="shared" si="5"/>
        <v>3.2920632087121387E-3</v>
      </c>
    </row>
    <row r="39" spans="2:16" x14ac:dyDescent="0.25">
      <c r="B39" s="2"/>
      <c r="D39" s="65"/>
      <c r="F39" s="66"/>
      <c r="H39" s="66"/>
      <c r="J39" t="s">
        <v>51</v>
      </c>
      <c r="L39" s="65">
        <f t="shared" si="3"/>
        <v>1.2425776519641734</v>
      </c>
      <c r="M39" s="6">
        <f>SUM(M33:M38)</f>
        <v>1750526</v>
      </c>
      <c r="N39" s="66">
        <f t="shared" si="4"/>
        <v>0.25821065989286152</v>
      </c>
      <c r="O39" s="6">
        <f>SUM(O33:O38)</f>
        <v>1408786</v>
      </c>
      <c r="P39" s="67">
        <f t="shared" si="5"/>
        <v>0.27635636750975684</v>
      </c>
    </row>
    <row r="40" spans="2:16" x14ac:dyDescent="0.25">
      <c r="B40" s="2"/>
      <c r="D40" s="65"/>
      <c r="F40" s="66"/>
      <c r="H40" s="66"/>
      <c r="L40" s="65"/>
      <c r="M40" s="6"/>
      <c r="N40" s="66"/>
      <c r="O40" s="6"/>
      <c r="P40" s="67"/>
    </row>
    <row r="41" spans="2:16" x14ac:dyDescent="0.25">
      <c r="B41" s="2"/>
      <c r="D41" s="65"/>
      <c r="F41" s="66"/>
      <c r="H41" s="66"/>
      <c r="J41" t="s">
        <v>52</v>
      </c>
      <c r="L41" s="65">
        <f t="shared" si="3"/>
        <v>1.0199004975124377</v>
      </c>
      <c r="M41" s="6">
        <v>205</v>
      </c>
      <c r="N41" s="66">
        <f t="shared" si="4"/>
        <v>3.0238445631791021E-5</v>
      </c>
      <c r="O41" s="6">
        <v>201</v>
      </c>
      <c r="P41" s="67">
        <f t="shared" si="5"/>
        <v>3.9429430637059938E-5</v>
      </c>
    </row>
    <row r="42" spans="2:16" x14ac:dyDescent="0.25">
      <c r="B42" s="2"/>
      <c r="D42" s="65"/>
      <c r="F42" s="66"/>
      <c r="H42" s="66"/>
      <c r="L42" s="65"/>
      <c r="M42" s="6"/>
      <c r="N42" s="66"/>
      <c r="O42" s="6"/>
      <c r="P42" s="67"/>
    </row>
    <row r="43" spans="2:16" x14ac:dyDescent="0.25">
      <c r="B43" s="2"/>
      <c r="D43" s="65"/>
      <c r="F43" s="66"/>
      <c r="H43" s="66"/>
      <c r="J43" t="s">
        <v>53</v>
      </c>
      <c r="L43" s="65">
        <f t="shared" si="3"/>
        <v>1.2425458858030627</v>
      </c>
      <c r="M43" s="6">
        <f>SUM(M39,M41)</f>
        <v>1750731</v>
      </c>
      <c r="N43" s="66">
        <f t="shared" si="4"/>
        <v>0.25824089833849329</v>
      </c>
      <c r="O43" s="6">
        <f>SUM(O39,O41)</f>
        <v>1408987</v>
      </c>
      <c r="P43" s="67">
        <f t="shared" si="5"/>
        <v>0.2763957969403939</v>
      </c>
    </row>
    <row r="44" spans="2:16" x14ac:dyDescent="0.25">
      <c r="B44" s="2"/>
      <c r="D44" s="65"/>
      <c r="F44" s="66"/>
      <c r="H44" s="66"/>
      <c r="L44" s="65"/>
      <c r="M44" s="6"/>
      <c r="N44" s="66"/>
      <c r="O44" s="6"/>
      <c r="P44" s="67"/>
    </row>
    <row r="45" spans="2:16" ht="15.75" thickBot="1" x14ac:dyDescent="0.3">
      <c r="B45" s="7" t="s">
        <v>22</v>
      </c>
      <c r="C45" s="8"/>
      <c r="D45" s="68">
        <f t="shared" si="0"/>
        <v>1.3298995726516685</v>
      </c>
      <c r="E45" s="9">
        <f>SUM(E14,E36)</f>
        <v>6779449</v>
      </c>
      <c r="F45" s="69">
        <f t="shared" si="1"/>
        <v>1</v>
      </c>
      <c r="G45" s="9">
        <f>SUM(G14,G36)</f>
        <v>5097715</v>
      </c>
      <c r="H45" s="69">
        <f t="shared" si="2"/>
        <v>1</v>
      </c>
      <c r="I45" s="8"/>
      <c r="J45" s="8" t="s">
        <v>54</v>
      </c>
      <c r="K45" s="8"/>
      <c r="L45" s="68">
        <f t="shared" si="3"/>
        <v>1.3298995726516685</v>
      </c>
      <c r="M45" s="10">
        <f>SUM(M19,M30,M43)</f>
        <v>6779449</v>
      </c>
      <c r="N45" s="69">
        <f t="shared" si="4"/>
        <v>1</v>
      </c>
      <c r="O45" s="10">
        <f>SUM(O19,O30,O43)</f>
        <v>5097715</v>
      </c>
      <c r="P45" s="70">
        <f t="shared" si="5"/>
        <v>1</v>
      </c>
    </row>
  </sheetData>
  <mergeCells count="3">
    <mergeCell ref="B1:P1"/>
    <mergeCell ref="B2:P2"/>
    <mergeCell ref="B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opLeftCell="A16" workbookViewId="0">
      <selection activeCell="G8" sqref="G8"/>
    </sheetView>
  </sheetViews>
  <sheetFormatPr defaultRowHeight="15" x14ac:dyDescent="0.25"/>
  <cols>
    <col min="2" max="2" width="37.85546875" style="11" customWidth="1"/>
    <col min="3" max="3" width="13" style="11" customWidth="1"/>
    <col min="4" max="4" width="13.5703125" style="11" customWidth="1"/>
    <col min="5" max="5" width="14.140625" style="11" customWidth="1"/>
    <col min="6" max="6" width="5.140625" style="11" customWidth="1"/>
    <col min="7" max="7" width="13.7109375" style="11" customWidth="1"/>
    <col min="8" max="8" width="13.85546875" style="11" customWidth="1"/>
  </cols>
  <sheetData>
    <row r="1" spans="2:8" ht="15" customHeight="1" x14ac:dyDescent="0.25">
      <c r="B1" s="118" t="s">
        <v>0</v>
      </c>
      <c r="C1" s="119"/>
      <c r="D1" s="119"/>
      <c r="E1" s="119"/>
      <c r="F1" s="119"/>
      <c r="G1" s="119"/>
      <c r="H1" s="120"/>
    </row>
    <row r="2" spans="2:8" ht="30" customHeight="1" x14ac:dyDescent="0.25">
      <c r="B2" s="121" t="s">
        <v>81</v>
      </c>
      <c r="C2" s="122"/>
      <c r="D2" s="122"/>
      <c r="E2" s="122"/>
      <c r="F2" s="122"/>
      <c r="G2" s="122"/>
      <c r="H2" s="123"/>
    </row>
    <row r="3" spans="2:8" ht="15" customHeight="1" x14ac:dyDescent="0.25">
      <c r="B3" s="13"/>
      <c r="C3" s="14"/>
      <c r="D3" s="14"/>
      <c r="E3" s="14"/>
      <c r="F3" s="14"/>
      <c r="G3" s="14"/>
      <c r="H3" s="15"/>
    </row>
    <row r="4" spans="2:8" ht="15" customHeight="1" x14ac:dyDescent="0.25">
      <c r="B4" s="13"/>
      <c r="C4" s="14"/>
      <c r="D4" s="14"/>
      <c r="E4" s="14"/>
      <c r="F4" s="14"/>
      <c r="G4" s="14"/>
      <c r="H4" s="15"/>
    </row>
    <row r="5" spans="2:8" ht="15" customHeight="1" x14ac:dyDescent="0.25">
      <c r="B5" s="13"/>
      <c r="C5" s="124" t="s">
        <v>55</v>
      </c>
      <c r="D5" s="125" t="s">
        <v>56</v>
      </c>
      <c r="E5" s="125"/>
      <c r="F5" s="14"/>
      <c r="G5" s="125" t="s">
        <v>57</v>
      </c>
      <c r="H5" s="126"/>
    </row>
    <row r="6" spans="2:8" ht="15" customHeight="1" x14ac:dyDescent="0.25">
      <c r="B6" s="22"/>
      <c r="C6" s="125"/>
      <c r="D6" s="29">
        <v>2021</v>
      </c>
      <c r="E6" s="29">
        <v>2020</v>
      </c>
      <c r="F6" s="23"/>
      <c r="G6" s="29">
        <v>2021</v>
      </c>
      <c r="H6" s="30">
        <v>2020</v>
      </c>
    </row>
    <row r="7" spans="2:8" x14ac:dyDescent="0.25">
      <c r="B7" s="16"/>
      <c r="C7" s="24"/>
      <c r="D7" s="31"/>
      <c r="E7" s="32"/>
      <c r="F7" s="33"/>
      <c r="G7" s="31"/>
      <c r="H7" s="34"/>
    </row>
    <row r="8" spans="2:8" x14ac:dyDescent="0.25">
      <c r="B8" s="22" t="s">
        <v>60</v>
      </c>
      <c r="C8" s="25">
        <v>21</v>
      </c>
      <c r="D8" s="35">
        <v>8173678</v>
      </c>
      <c r="E8" s="35">
        <v>6062505</v>
      </c>
      <c r="F8" s="33"/>
      <c r="G8" s="35">
        <v>9083032</v>
      </c>
      <c r="H8" s="36">
        <v>6645663</v>
      </c>
    </row>
    <row r="9" spans="2:8" x14ac:dyDescent="0.25">
      <c r="B9" s="22"/>
      <c r="C9" s="25"/>
      <c r="D9" s="35"/>
      <c r="E9" s="35"/>
      <c r="F9" s="33"/>
      <c r="G9" s="35"/>
      <c r="H9" s="36"/>
    </row>
    <row r="10" spans="2:8" ht="30" x14ac:dyDescent="0.25">
      <c r="B10" s="22" t="s">
        <v>61</v>
      </c>
      <c r="C10" s="26">
        <v>22</v>
      </c>
      <c r="D10" s="37">
        <v>-7059394</v>
      </c>
      <c r="E10" s="37">
        <v>-5197083</v>
      </c>
      <c r="F10" s="33"/>
      <c r="G10" s="37">
        <v>-7788676</v>
      </c>
      <c r="H10" s="38">
        <v>-5672982</v>
      </c>
    </row>
    <row r="11" spans="2:8" x14ac:dyDescent="0.25">
      <c r="B11" s="22"/>
      <c r="C11" s="26"/>
      <c r="D11" s="37"/>
      <c r="E11" s="37"/>
      <c r="F11" s="33"/>
      <c r="G11" s="37"/>
      <c r="H11" s="38"/>
    </row>
    <row r="12" spans="2:8" x14ac:dyDescent="0.25">
      <c r="B12" s="22" t="s">
        <v>62</v>
      </c>
      <c r="C12" s="12"/>
      <c r="D12" s="39">
        <v>1114284</v>
      </c>
      <c r="E12" s="39">
        <v>865422</v>
      </c>
      <c r="F12" s="40"/>
      <c r="G12" s="39">
        <v>1294356</v>
      </c>
      <c r="H12" s="41">
        <v>972681</v>
      </c>
    </row>
    <row r="13" spans="2:8" x14ac:dyDescent="0.25">
      <c r="B13" s="22"/>
      <c r="C13" s="12"/>
      <c r="D13" s="35"/>
      <c r="E13" s="35"/>
      <c r="F13" s="33"/>
      <c r="G13" s="35"/>
      <c r="H13" s="36"/>
    </row>
    <row r="14" spans="2:8" x14ac:dyDescent="0.25">
      <c r="B14" s="22" t="s">
        <v>58</v>
      </c>
      <c r="C14" s="12"/>
      <c r="D14" s="35"/>
      <c r="E14" s="35"/>
      <c r="F14" s="33"/>
      <c r="G14" s="35"/>
      <c r="H14" s="36"/>
    </row>
    <row r="15" spans="2:8" ht="15" customHeight="1" x14ac:dyDescent="0.25">
      <c r="B15" s="22" t="s">
        <v>59</v>
      </c>
      <c r="C15" s="27">
        <v>22</v>
      </c>
      <c r="D15" s="42">
        <v>-168512</v>
      </c>
      <c r="E15" s="42">
        <v>-146517</v>
      </c>
      <c r="F15" s="43"/>
      <c r="G15" s="42">
        <v>-213835</v>
      </c>
      <c r="H15" s="44">
        <v>-187852</v>
      </c>
    </row>
    <row r="16" spans="2:8" x14ac:dyDescent="0.25">
      <c r="B16" s="22" t="s">
        <v>63</v>
      </c>
      <c r="C16" s="25">
        <v>22</v>
      </c>
      <c r="D16" s="45">
        <v>-256803</v>
      </c>
      <c r="E16" s="45">
        <v>-217992</v>
      </c>
      <c r="F16" s="46"/>
      <c r="G16" s="45">
        <v>-305565</v>
      </c>
      <c r="H16" s="47">
        <v>-256617</v>
      </c>
    </row>
    <row r="17" spans="2:8" x14ac:dyDescent="0.25">
      <c r="B17" s="22" t="s">
        <v>64</v>
      </c>
      <c r="C17" s="25">
        <v>22</v>
      </c>
      <c r="D17" s="45">
        <v>-174595</v>
      </c>
      <c r="E17" s="45">
        <v>-173225</v>
      </c>
      <c r="F17" s="46"/>
      <c r="G17" s="45">
        <v>-176424</v>
      </c>
      <c r="H17" s="47">
        <v>-174664</v>
      </c>
    </row>
    <row r="18" spans="2:8" x14ac:dyDescent="0.25">
      <c r="B18" s="22" t="s">
        <v>65</v>
      </c>
      <c r="C18" s="25">
        <v>24</v>
      </c>
      <c r="D18" s="39">
        <v>30359</v>
      </c>
      <c r="E18" s="39">
        <v>26642</v>
      </c>
      <c r="F18" s="48"/>
      <c r="G18" s="39">
        <v>24227</v>
      </c>
      <c r="H18" s="41">
        <v>18183</v>
      </c>
    </row>
    <row r="19" spans="2:8" x14ac:dyDescent="0.25">
      <c r="B19" s="28"/>
      <c r="C19" s="18"/>
      <c r="D19" s="49">
        <v>-569551</v>
      </c>
      <c r="E19" s="49">
        <v>-511092</v>
      </c>
      <c r="F19" s="48"/>
      <c r="G19" s="49">
        <v>-671597</v>
      </c>
      <c r="H19" s="50">
        <v>-600950</v>
      </c>
    </row>
    <row r="20" spans="2:8" x14ac:dyDescent="0.25">
      <c r="B20" s="28"/>
      <c r="C20" s="18"/>
      <c r="D20" s="45"/>
      <c r="E20" s="45"/>
      <c r="F20" s="46"/>
      <c r="G20" s="45"/>
      <c r="H20" s="47"/>
    </row>
    <row r="21" spans="2:8" x14ac:dyDescent="0.25">
      <c r="B21" s="22" t="s">
        <v>66</v>
      </c>
      <c r="C21" s="26">
        <v>11</v>
      </c>
      <c r="D21" s="37">
        <v>-145071</v>
      </c>
      <c r="E21" s="37">
        <v>-46362</v>
      </c>
      <c r="F21" s="43"/>
      <c r="G21" s="51" t="s">
        <v>67</v>
      </c>
      <c r="H21" s="52" t="s">
        <v>67</v>
      </c>
    </row>
    <row r="22" spans="2:8" x14ac:dyDescent="0.25">
      <c r="B22" s="22"/>
      <c r="C22" s="26"/>
      <c r="D22" s="37"/>
      <c r="E22" s="37"/>
      <c r="F22" s="43"/>
      <c r="G22" s="51"/>
      <c r="H22" s="52"/>
    </row>
    <row r="23" spans="2:8" ht="30" x14ac:dyDescent="0.25">
      <c r="B23" s="22" t="s">
        <v>68</v>
      </c>
      <c r="C23" s="17"/>
      <c r="D23" s="53">
        <v>399662</v>
      </c>
      <c r="E23" s="53">
        <v>307968</v>
      </c>
      <c r="F23" s="54"/>
      <c r="G23" s="53">
        <v>622759</v>
      </c>
      <c r="H23" s="55">
        <v>371731</v>
      </c>
    </row>
    <row r="24" spans="2:8" x14ac:dyDescent="0.25">
      <c r="B24" s="22"/>
      <c r="C24" s="17"/>
      <c r="D24" s="56"/>
      <c r="E24" s="56"/>
      <c r="F24" s="43"/>
      <c r="G24" s="56"/>
      <c r="H24" s="57"/>
    </row>
    <row r="25" spans="2:8" x14ac:dyDescent="0.25">
      <c r="B25" s="22" t="s">
        <v>69</v>
      </c>
      <c r="C25" s="18"/>
      <c r="D25" s="46"/>
      <c r="E25" s="46"/>
      <c r="F25" s="46"/>
      <c r="G25" s="46"/>
      <c r="H25" s="58"/>
    </row>
    <row r="26" spans="2:8" x14ac:dyDescent="0.25">
      <c r="B26" s="22" t="s">
        <v>70</v>
      </c>
      <c r="C26" s="25">
        <v>23</v>
      </c>
      <c r="D26" s="45">
        <v>-346853</v>
      </c>
      <c r="E26" s="45">
        <v>-256561</v>
      </c>
      <c r="F26" s="46"/>
      <c r="G26" s="45">
        <v>-576558</v>
      </c>
      <c r="H26" s="47">
        <v>-349122</v>
      </c>
    </row>
    <row r="27" spans="2:8" x14ac:dyDescent="0.25">
      <c r="B27" s="22" t="s">
        <v>71</v>
      </c>
      <c r="C27" s="25">
        <v>23</v>
      </c>
      <c r="D27" s="35">
        <v>354258</v>
      </c>
      <c r="E27" s="35">
        <v>238968</v>
      </c>
      <c r="F27" s="46"/>
      <c r="G27" s="35">
        <v>383147</v>
      </c>
      <c r="H27" s="36">
        <v>267040</v>
      </c>
    </row>
    <row r="28" spans="2:8" x14ac:dyDescent="0.25">
      <c r="B28" s="22" t="s">
        <v>72</v>
      </c>
      <c r="C28" s="25">
        <v>23</v>
      </c>
      <c r="D28" s="39">
        <v>27197</v>
      </c>
      <c r="E28" s="39">
        <v>6160</v>
      </c>
      <c r="F28" s="48"/>
      <c r="G28" s="39">
        <v>27197</v>
      </c>
      <c r="H28" s="41">
        <v>6160</v>
      </c>
    </row>
    <row r="29" spans="2:8" x14ac:dyDescent="0.25">
      <c r="B29" s="28"/>
      <c r="C29" s="18"/>
      <c r="D29" s="39">
        <v>34602</v>
      </c>
      <c r="E29" s="49">
        <v>-11433</v>
      </c>
      <c r="F29" s="48"/>
      <c r="G29" s="49">
        <v>-166214</v>
      </c>
      <c r="H29" s="50">
        <v>-75922</v>
      </c>
    </row>
    <row r="30" spans="2:8" x14ac:dyDescent="0.25">
      <c r="B30" s="28"/>
      <c r="C30" s="18"/>
      <c r="D30" s="35"/>
      <c r="E30" s="45"/>
      <c r="F30" s="46"/>
      <c r="G30" s="45"/>
      <c r="H30" s="47"/>
    </row>
    <row r="31" spans="2:8" ht="30" x14ac:dyDescent="0.25">
      <c r="B31" s="22" t="s">
        <v>73</v>
      </c>
      <c r="C31" s="12"/>
      <c r="D31" s="53">
        <v>434264</v>
      </c>
      <c r="E31" s="53">
        <v>296535</v>
      </c>
      <c r="F31" s="40"/>
      <c r="G31" s="53">
        <v>456545</v>
      </c>
      <c r="H31" s="55">
        <v>295809</v>
      </c>
    </row>
    <row r="32" spans="2:8" x14ac:dyDescent="0.25">
      <c r="B32" s="22"/>
      <c r="C32" s="12"/>
      <c r="D32" s="56"/>
      <c r="E32" s="56"/>
      <c r="F32" s="33"/>
      <c r="G32" s="56"/>
      <c r="H32" s="57"/>
    </row>
    <row r="33" spans="2:8" ht="30" x14ac:dyDescent="0.25">
      <c r="B33" s="22" t="s">
        <v>74</v>
      </c>
      <c r="C33" s="26">
        <v>28</v>
      </c>
      <c r="D33" s="59">
        <v>-17650</v>
      </c>
      <c r="E33" s="59">
        <v>-19930</v>
      </c>
      <c r="F33" s="60"/>
      <c r="G33" s="59">
        <v>-39927</v>
      </c>
      <c r="H33" s="61">
        <v>-19197</v>
      </c>
    </row>
    <row r="34" spans="2:8" x14ac:dyDescent="0.25">
      <c r="B34" s="22"/>
      <c r="C34" s="26"/>
      <c r="D34" s="59"/>
      <c r="E34" s="59"/>
      <c r="F34" s="60"/>
      <c r="G34" s="59"/>
      <c r="H34" s="61"/>
    </row>
    <row r="35" spans="2:8" x14ac:dyDescent="0.25">
      <c r="B35" s="22" t="s">
        <v>75</v>
      </c>
      <c r="C35" s="25">
        <v>20</v>
      </c>
      <c r="D35" s="62">
        <v>416614</v>
      </c>
      <c r="E35" s="62">
        <v>276605</v>
      </c>
      <c r="F35" s="60"/>
      <c r="G35" s="62">
        <v>416618</v>
      </c>
      <c r="H35" s="63">
        <v>276612</v>
      </c>
    </row>
    <row r="36" spans="2:8" x14ac:dyDescent="0.25">
      <c r="B36" s="22"/>
      <c r="C36" s="25"/>
      <c r="D36" s="39"/>
      <c r="E36" s="39"/>
      <c r="F36" s="33"/>
      <c r="G36" s="39"/>
      <c r="H36" s="41"/>
    </row>
    <row r="37" spans="2:8" x14ac:dyDescent="0.25">
      <c r="B37" s="22" t="s">
        <v>76</v>
      </c>
      <c r="C37" s="18"/>
      <c r="D37" s="46"/>
      <c r="E37" s="46"/>
      <c r="F37" s="46"/>
      <c r="G37" s="46"/>
      <c r="H37" s="58"/>
    </row>
    <row r="38" spans="2:8" x14ac:dyDescent="0.25">
      <c r="B38" s="22" t="s">
        <v>77</v>
      </c>
      <c r="C38" s="18"/>
      <c r="D38" s="46"/>
      <c r="E38" s="46"/>
      <c r="F38" s="46"/>
      <c r="G38" s="35">
        <v>416614</v>
      </c>
      <c r="H38" s="36">
        <v>276605</v>
      </c>
    </row>
    <row r="39" spans="2:8" ht="13.5" customHeight="1" x14ac:dyDescent="0.25">
      <c r="B39" s="22" t="s">
        <v>78</v>
      </c>
      <c r="C39" s="18"/>
      <c r="D39" s="46"/>
      <c r="E39" s="46"/>
      <c r="F39" s="46"/>
      <c r="G39" s="31">
        <v>4</v>
      </c>
      <c r="H39" s="34">
        <v>7</v>
      </c>
    </row>
    <row r="40" spans="2:8" ht="15.75" thickBot="1" x14ac:dyDescent="0.3">
      <c r="B40" s="19"/>
      <c r="C40" s="20"/>
      <c r="D40" s="20"/>
      <c r="E40" s="20"/>
      <c r="F40" s="20"/>
      <c r="G40" s="20"/>
      <c r="H40" s="21"/>
    </row>
  </sheetData>
  <mergeCells count="5">
    <mergeCell ref="B1:H1"/>
    <mergeCell ref="B2:H2"/>
    <mergeCell ref="C5:C6"/>
    <mergeCell ref="D5:E5"/>
    <mergeCell ref="G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"/>
  <sheetViews>
    <sheetView tabSelected="1" workbookViewId="0">
      <selection activeCell="D9" sqref="D9"/>
    </sheetView>
  </sheetViews>
  <sheetFormatPr defaultRowHeight="15" x14ac:dyDescent="0.25"/>
  <cols>
    <col min="2" max="2" width="37.85546875" customWidth="1"/>
    <col min="3" max="3" width="4.28515625" customWidth="1"/>
    <col min="4" max="4" width="13.5703125" customWidth="1"/>
    <col min="5" max="5" width="14.140625" customWidth="1"/>
  </cols>
  <sheetData>
    <row r="1" spans="2:6" x14ac:dyDescent="0.25">
      <c r="B1" s="118" t="s">
        <v>0</v>
      </c>
      <c r="C1" s="119"/>
      <c r="D1" s="119"/>
      <c r="E1" s="120"/>
    </row>
    <row r="2" spans="2:6" x14ac:dyDescent="0.25">
      <c r="B2" s="121" t="s">
        <v>82</v>
      </c>
      <c r="C2" s="122"/>
      <c r="D2" s="122"/>
      <c r="E2" s="123"/>
    </row>
    <row r="3" spans="2:6" x14ac:dyDescent="0.25">
      <c r="B3" s="13"/>
      <c r="C3" s="71"/>
      <c r="D3" s="71"/>
      <c r="E3" s="15"/>
    </row>
    <row r="4" spans="2:6" x14ac:dyDescent="0.25">
      <c r="B4" s="13"/>
      <c r="C4" s="82"/>
      <c r="D4" s="125" t="s">
        <v>57</v>
      </c>
      <c r="E4" s="126"/>
    </row>
    <row r="5" spans="2:6" x14ac:dyDescent="0.25">
      <c r="B5" s="22"/>
      <c r="C5" s="82"/>
      <c r="D5" s="29">
        <v>2021</v>
      </c>
      <c r="E5" s="30">
        <v>2020</v>
      </c>
    </row>
    <row r="6" spans="2:6" x14ac:dyDescent="0.25">
      <c r="B6" s="16"/>
      <c r="C6" s="73"/>
      <c r="D6" s="74"/>
      <c r="E6" s="99"/>
    </row>
    <row r="7" spans="2:6" x14ac:dyDescent="0.25">
      <c r="B7" s="98" t="s">
        <v>83</v>
      </c>
      <c r="C7" s="75"/>
      <c r="D7" s="92">
        <f>'Demonstração Sobras-Perdas'!G35/'Demonstração Sobras-Perdas'!G8</f>
        <v>4.5867723465027981E-2</v>
      </c>
      <c r="E7" s="100">
        <f>'Demonstração Sobras-Perdas'!H35/'Demonstração Sobras-Perdas'!H8</f>
        <v>4.1622935138299968E-2</v>
      </c>
      <c r="F7" s="127">
        <f>D7-E7</f>
        <v>4.244788326728012E-3</v>
      </c>
    </row>
    <row r="8" spans="2:6" x14ac:dyDescent="0.25">
      <c r="B8" s="98" t="s">
        <v>84</v>
      </c>
      <c r="C8" s="75"/>
      <c r="D8" s="92">
        <f>'Demonstração Sobras-Perdas'!G35/'Balanço Patrimonial'!E45</f>
        <v>6.1453076791343958E-2</v>
      </c>
      <c r="E8" s="100">
        <f>'Demonstração Sobras-Perdas'!H35/'Balanço Patrimonial'!G45</f>
        <v>5.4261958544171263E-2</v>
      </c>
      <c r="F8" s="127">
        <f>D8-E8</f>
        <v>7.1911182471726953E-3</v>
      </c>
    </row>
    <row r="9" spans="2:6" x14ac:dyDescent="0.25">
      <c r="B9" s="98" t="s">
        <v>85</v>
      </c>
      <c r="C9" s="77"/>
      <c r="D9" s="93">
        <f>'Demonstração Sobras-Perdas'!G35/'Balanço Patrimonial'!M43</f>
        <v>0.23796802592745545</v>
      </c>
      <c r="E9" s="101">
        <f>'Demonstração Sobras-Perdas'!H35/'Balanço Patrimonial'!O43</f>
        <v>0.19631976732219672</v>
      </c>
      <c r="F9" s="127">
        <f>D9-E9</f>
        <v>4.1648258605258726E-2</v>
      </c>
    </row>
    <row r="10" spans="2:6" x14ac:dyDescent="0.25">
      <c r="B10" s="98" t="s">
        <v>86</v>
      </c>
      <c r="C10" s="77"/>
      <c r="D10" s="95">
        <f>'Balanço Patrimonial'!E14/'Balanço Patrimonial'!M19</f>
        <v>1.4525150393046644</v>
      </c>
      <c r="E10" s="102">
        <f>'Balanço Patrimonial'!G14/'Balanço Patrimonial'!O19</f>
        <v>1.6223421951248942</v>
      </c>
      <c r="F10" s="128">
        <f>D10-E10</f>
        <v>-0.16982715582022978</v>
      </c>
    </row>
    <row r="11" spans="2:6" x14ac:dyDescent="0.25">
      <c r="B11" s="98" t="s">
        <v>87</v>
      </c>
      <c r="C11" s="79"/>
      <c r="D11" s="96">
        <f>('Balanço Patrimonial'!E14-'Balanço Patrimonial'!E9)/'Balanço Patrimonial'!M19</f>
        <v>0.78473874122098419</v>
      </c>
      <c r="E11" s="103">
        <f>('Balanço Patrimonial'!G14-'Balanço Patrimonial'!G9)/'Balanço Patrimonial'!O19</f>
        <v>0.91429651233945441</v>
      </c>
      <c r="F11" s="128">
        <f>D11-E11</f>
        <v>-0.12955777111847022</v>
      </c>
    </row>
    <row r="12" spans="2:6" ht="15.75" thickBot="1" x14ac:dyDescent="0.3">
      <c r="B12" s="104" t="s">
        <v>88</v>
      </c>
      <c r="C12" s="105"/>
      <c r="D12" s="106">
        <f>('Balanço Patrimonial'!M19+'Balanço Patrimonial'!M30)/'Balanço Patrimonial'!M45</f>
        <v>0.74175910166150671</v>
      </c>
      <c r="E12" s="107">
        <f>('Balanço Patrimonial'!O19+'Balanço Patrimonial'!O30)/'Balanço Patrimonial'!O45</f>
        <v>0.72360420305960615</v>
      </c>
      <c r="F12" s="127">
        <f>D12-E12</f>
        <v>1.815489860190056E-2</v>
      </c>
    </row>
    <row r="13" spans="2:6" x14ac:dyDescent="0.25">
      <c r="B13" s="72"/>
      <c r="C13" s="79"/>
      <c r="D13" s="92"/>
      <c r="E13" s="92"/>
    </row>
    <row r="14" spans="2:6" x14ac:dyDescent="0.25">
      <c r="B14" s="72"/>
      <c r="C14" s="81"/>
      <c r="D14" s="94"/>
      <c r="E14" s="94"/>
    </row>
    <row r="15" spans="2:6" x14ac:dyDescent="0.25">
      <c r="B15" s="72"/>
      <c r="C15" s="75"/>
      <c r="D15" s="83"/>
      <c r="E15" s="83"/>
    </row>
    <row r="16" spans="2:6" x14ac:dyDescent="0.25">
      <c r="B16" s="72"/>
      <c r="C16" s="75"/>
      <c r="D16" s="83"/>
      <c r="E16" s="83"/>
    </row>
    <row r="17" spans="2:5" x14ac:dyDescent="0.25">
      <c r="B17" s="72"/>
      <c r="C17" s="75"/>
      <c r="D17" s="80"/>
      <c r="E17" s="80"/>
    </row>
    <row r="18" spans="2:5" x14ac:dyDescent="0.25">
      <c r="B18" s="84"/>
      <c r="C18" s="85"/>
      <c r="D18" s="86"/>
      <c r="E18" s="86"/>
    </row>
    <row r="19" spans="2:5" x14ac:dyDescent="0.25">
      <c r="B19" s="84"/>
      <c r="C19" s="85"/>
      <c r="D19" s="83"/>
      <c r="E19" s="83"/>
    </row>
    <row r="20" spans="2:5" x14ac:dyDescent="0.25">
      <c r="B20" s="72"/>
      <c r="C20" s="77"/>
      <c r="D20" s="78"/>
      <c r="E20" s="78"/>
    </row>
    <row r="21" spans="2:5" x14ac:dyDescent="0.25">
      <c r="B21" s="72"/>
      <c r="C21" s="77"/>
      <c r="D21" s="78"/>
      <c r="E21" s="78"/>
    </row>
    <row r="22" spans="2:5" x14ac:dyDescent="0.25">
      <c r="B22" s="72"/>
      <c r="C22" s="87"/>
      <c r="D22" s="88"/>
      <c r="E22" s="88"/>
    </row>
    <row r="23" spans="2:5" x14ac:dyDescent="0.25">
      <c r="B23" s="72"/>
      <c r="C23" s="87"/>
      <c r="D23" s="89"/>
      <c r="E23" s="89"/>
    </row>
    <row r="24" spans="2:5" x14ac:dyDescent="0.25">
      <c r="B24" s="72"/>
      <c r="C24" s="85"/>
      <c r="D24" s="84"/>
      <c r="E24" s="84"/>
    </row>
    <row r="25" spans="2:5" x14ac:dyDescent="0.25">
      <c r="B25" s="72"/>
      <c r="C25" s="75"/>
      <c r="D25" s="83"/>
      <c r="E25" s="83"/>
    </row>
    <row r="26" spans="2:5" x14ac:dyDescent="0.25">
      <c r="B26" s="72"/>
      <c r="C26" s="75"/>
      <c r="D26" s="76"/>
      <c r="E26" s="76"/>
    </row>
    <row r="27" spans="2:5" x14ac:dyDescent="0.25">
      <c r="B27" s="72"/>
      <c r="C27" s="75"/>
      <c r="D27" s="80"/>
      <c r="E27" s="80"/>
    </row>
    <row r="28" spans="2:5" x14ac:dyDescent="0.25">
      <c r="B28" s="84"/>
      <c r="C28" s="85"/>
      <c r="D28" s="80"/>
      <c r="E28" s="86"/>
    </row>
    <row r="29" spans="2:5" x14ac:dyDescent="0.25">
      <c r="B29" s="84"/>
      <c r="C29" s="85"/>
      <c r="D29" s="76"/>
      <c r="E29" s="83"/>
    </row>
    <row r="30" spans="2:5" x14ac:dyDescent="0.25">
      <c r="B30" s="72"/>
      <c r="C30" s="79"/>
      <c r="D30" s="88"/>
      <c r="E30" s="88"/>
    </row>
    <row r="31" spans="2:5" x14ac:dyDescent="0.25">
      <c r="B31" s="72"/>
      <c r="C31" s="79"/>
      <c r="D31" s="89"/>
      <c r="E31" s="89"/>
    </row>
    <row r="32" spans="2:5" x14ac:dyDescent="0.25">
      <c r="B32" s="72"/>
      <c r="C32" s="77"/>
      <c r="D32" s="90"/>
      <c r="E32" s="90"/>
    </row>
    <row r="33" spans="2:5" x14ac:dyDescent="0.25">
      <c r="B33" s="72"/>
      <c r="C33" s="77"/>
      <c r="D33" s="90"/>
      <c r="E33" s="90"/>
    </row>
    <row r="34" spans="2:5" x14ac:dyDescent="0.25">
      <c r="B34" s="72"/>
      <c r="C34" s="75"/>
      <c r="D34" s="91"/>
      <c r="E34" s="91"/>
    </row>
    <row r="35" spans="2:5" x14ac:dyDescent="0.25">
      <c r="B35" s="72"/>
      <c r="C35" s="75"/>
      <c r="D35" s="80"/>
      <c r="E35" s="80"/>
    </row>
    <row r="36" spans="2:5" x14ac:dyDescent="0.25">
      <c r="B36" s="72"/>
      <c r="C36" s="85"/>
      <c r="D36" s="84"/>
      <c r="E36" s="84"/>
    </row>
    <row r="37" spans="2:5" x14ac:dyDescent="0.25">
      <c r="B37" s="72"/>
      <c r="C37" s="85"/>
      <c r="D37" s="84"/>
      <c r="E37" s="84"/>
    </row>
    <row r="38" spans="2:5" x14ac:dyDescent="0.25">
      <c r="B38" s="72"/>
      <c r="C38" s="85"/>
      <c r="D38" s="84"/>
      <c r="E38" s="84"/>
    </row>
    <row r="39" spans="2:5" x14ac:dyDescent="0.25">
      <c r="B39" s="97"/>
      <c r="C39" s="97"/>
      <c r="D39" s="97"/>
      <c r="E39" s="97"/>
    </row>
  </sheetData>
  <mergeCells count="3">
    <mergeCell ref="B1:E1"/>
    <mergeCell ref="B2:E2"/>
    <mergeCell ref="D4:E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Balanço Patrimonial</vt:lpstr>
      <vt:lpstr>Demonstração Sobras-Perdas</vt:lpstr>
      <vt:lpstr>Ref. da Controladora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2023-05-05T00:15:43Z</dcterms:created>
  <dcterms:modified xsi:type="dcterms:W3CDTF">2023-05-26T01:22:20Z</dcterms:modified>
</cp:coreProperties>
</file>