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08cb0730fe4697/Documentos/Excel com IA - DIO/"/>
    </mc:Choice>
  </mc:AlternateContent>
  <xr:revisionPtr revIDLastSave="0" documentId="14_{7D6427C5-98B4-4D74-A7A7-49E6BD3C88F8}" xr6:coauthVersionLast="47" xr6:coauthVersionMax="47" xr10:uidLastSave="{00000000-0000-0000-0000-000000000000}"/>
  <bookViews>
    <workbookView xWindow="-108" yWindow="-108" windowWidth="23256" windowHeight="12576" tabRatio="281" xr2:uid="{C68A897A-11DE-4A00-9B32-4AF79FA1F25B}"/>
  </bookViews>
  <sheets>
    <sheet name="Controle_Investimento" sheetId="1" r:id="rId1"/>
    <sheet name="Apoio" sheetId="2" r:id="rId2"/>
  </sheets>
  <definedNames>
    <definedName name="aporte">Controle_Investimento!$D$24</definedName>
    <definedName name="patrimonio">Controle_Investimento!$D$27</definedName>
    <definedName name="qtd_anos">Controle_Investimento!$D$25</definedName>
    <definedName name="rendimento_carteira">Controle_Investimento!$D$20</definedName>
    <definedName name="salario">Controle_Investimento!$D$19</definedName>
    <definedName name="sugestao_investimento">Controle_Investimento!$D$21</definedName>
    <definedName name="taxa_mensal">Controle_Investimento!$D$26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4" i="1"/>
  <c r="C45" i="1"/>
  <c r="C46" i="1"/>
  <c r="D46" i="1" s="1"/>
  <c r="C47" i="1"/>
  <c r="D47" i="1" s="1"/>
  <c r="C48" i="1"/>
  <c r="C43" i="1"/>
  <c r="B13" i="2"/>
  <c r="B14" i="2"/>
  <c r="B15" i="2"/>
  <c r="B16" i="2"/>
  <c r="B17" i="2"/>
  <c r="B18" i="2"/>
  <c r="B19" i="2"/>
  <c r="B20" i="2"/>
  <c r="B21" i="2"/>
  <c r="B22" i="2"/>
  <c r="B23" i="2"/>
  <c r="B12" i="2"/>
  <c r="B7" i="2"/>
  <c r="B8" i="2"/>
  <c r="B9" i="2"/>
  <c r="B10" i="2"/>
  <c r="B11" i="2"/>
  <c r="B6" i="2"/>
  <c r="D27" i="1"/>
  <c r="D28" i="1" s="1"/>
  <c r="D21" i="1"/>
  <c r="C31" i="1"/>
  <c r="D31" i="1" s="1"/>
  <c r="C32" i="1"/>
  <c r="D32" i="1" s="1"/>
  <c r="C33" i="1"/>
  <c r="D33" i="1" s="1"/>
  <c r="C34" i="1"/>
  <c r="D34" i="1" s="1"/>
  <c r="C35" i="1"/>
  <c r="D35" i="1" s="1"/>
  <c r="D43" i="1" l="1"/>
  <c r="D45" i="1"/>
  <c r="D48" i="1"/>
  <c r="D44" i="1"/>
  <c r="D49" i="1" l="1"/>
</calcChain>
</file>

<file path=xl/sharedStrings.xml><?xml version="1.0" encoding="utf-8"?>
<sst xmlns="http://schemas.openxmlformats.org/spreadsheetml/2006/main" count="70" uniqueCount="34">
  <si>
    <t>INVESTIMENTO MENSAL</t>
  </si>
  <si>
    <t>Por Quantos Anos?</t>
  </si>
  <si>
    <t>Taxa de Rendimentos Mensal?</t>
  </si>
  <si>
    <t>Quanto Investir por Mês?</t>
  </si>
  <si>
    <t>Patrimônio Acumulado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</si>
  <si>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</si>
  <si>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</si>
  <si>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</si>
  <si>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</si>
  <si>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</si>
  <si>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</si>
  <si>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</si>
  <si>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</si>
  <si>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</si>
  <si>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</si>
  <si>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</si>
  <si>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</si>
  <si>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</si>
  <si>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</si>
  <si>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</si>
  <si>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</si>
  <si>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</si>
  <si>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</si>
  <si>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</si>
  <si>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</si>
  <si>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</si>
  <si>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</si>
  <si>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</si>
  <si>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</si>
  <si>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</si>
  <si>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PERCENTUAL</t>
  </si>
  <si>
    <t>CHAVE</t>
  </si>
  <si>
    <t>Sugestão de Investimento (30%)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</si>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</sst>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hair">
        <color theme="0" tint="-0.14996795556505021"/>
      </top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63">
    <xf numFmtId="0" fontId="0" fillId="0" borderId="0" xfId="0"/>
    <xf numFmtId="0" fontId="2" fillId="2" borderId="2" xfId="0" applyFont="1" applyFill="1" applyBorder="1" applyAlignment="1">
      <alignment vertical="center"/>
    </xf>
    <xf numFmtId="0" fontId="5" fillId="0" borderId="0" xfId="0" applyFont="1"/>
    <xf numFmtId="0" fontId="6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5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indent="4"/>
    </xf>
    <xf numFmtId="8" fontId="0" fillId="6" borderId="6" xfId="0" applyNumberFormat="1" applyFont="1" applyFill="1" applyBorder="1" applyAlignment="1">
      <alignment horizontal="center"/>
    </xf>
    <xf numFmtId="8" fontId="0" fillId="6" borderId="7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left" indent="4"/>
    </xf>
    <xf numFmtId="8" fontId="0" fillId="6" borderId="9" xfId="0" applyNumberFormat="1" applyFont="1" applyFill="1" applyBorder="1" applyAlignment="1">
      <alignment horizontal="center"/>
    </xf>
    <xf numFmtId="8" fontId="0" fillId="6" borderId="10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horizontal="left" indent="4"/>
    </xf>
    <xf numFmtId="8" fontId="0" fillId="6" borderId="12" xfId="0" applyNumberFormat="1" applyFont="1" applyFill="1" applyBorder="1" applyAlignment="1">
      <alignment horizontal="center"/>
    </xf>
    <xf numFmtId="8" fontId="0" fillId="6" borderId="13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 indent="4"/>
    </xf>
    <xf numFmtId="0" fontId="1" fillId="0" borderId="6" xfId="0" applyFont="1" applyBorder="1" applyAlignment="1">
      <alignment horizontal="left" vertical="center" indent="4"/>
    </xf>
    <xf numFmtId="165" fontId="1" fillId="0" borderId="7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4"/>
    </xf>
    <xf numFmtId="0" fontId="1" fillId="0" borderId="9" xfId="0" applyFont="1" applyBorder="1" applyAlignment="1">
      <alignment horizontal="left" vertical="center" indent="4"/>
    </xf>
    <xf numFmtId="0" fontId="1" fillId="0" borderId="10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4"/>
    </xf>
    <xf numFmtId="0" fontId="3" fillId="6" borderId="9" xfId="0" applyFont="1" applyFill="1" applyBorder="1" applyAlignment="1">
      <alignment horizontal="left" vertical="center" indent="4"/>
    </xf>
    <xf numFmtId="8" fontId="3" fillId="6" borderId="10" xfId="0" applyNumberFormat="1" applyFont="1" applyFill="1" applyBorder="1" applyAlignment="1">
      <alignment horizontal="center"/>
    </xf>
    <xf numFmtId="0" fontId="3" fillId="6" borderId="11" xfId="0" applyFont="1" applyFill="1" applyBorder="1" applyAlignment="1">
      <alignment horizontal="left" vertical="center" indent="4"/>
    </xf>
    <xf numFmtId="0" fontId="3" fillId="6" borderId="12" xfId="0" applyFont="1" applyFill="1" applyBorder="1" applyAlignment="1">
      <alignment horizontal="left" vertical="center" indent="4"/>
    </xf>
    <xf numFmtId="8" fontId="3" fillId="6" borderId="13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left" indent="4"/>
    </xf>
    <xf numFmtId="0" fontId="1" fillId="6" borderId="6" xfId="0" applyFont="1" applyFill="1" applyBorder="1" applyAlignment="1">
      <alignment horizontal="left" indent="4"/>
    </xf>
    <xf numFmtId="165" fontId="0" fillId="0" borderId="14" xfId="0" applyNumberFormat="1" applyBorder="1" applyAlignment="1">
      <alignment horizontal="left"/>
    </xf>
    <xf numFmtId="0" fontId="1" fillId="6" borderId="8" xfId="0" applyFont="1" applyFill="1" applyBorder="1" applyAlignment="1">
      <alignment horizontal="left" indent="4"/>
    </xf>
    <xf numFmtId="0" fontId="1" fillId="6" borderId="9" xfId="0" applyFont="1" applyFill="1" applyBorder="1" applyAlignment="1">
      <alignment horizontal="left" indent="4"/>
    </xf>
    <xf numFmtId="10" fontId="0" fillId="0" borderId="10" xfId="0" applyNumberFormat="1" applyBorder="1" applyAlignment="1">
      <alignment horizontal="left"/>
    </xf>
    <xf numFmtId="0" fontId="1" fillId="6" borderId="11" xfId="0" applyFont="1" applyFill="1" applyBorder="1" applyAlignment="1">
      <alignment horizontal="left" indent="4"/>
    </xf>
    <xf numFmtId="0" fontId="1" fillId="6" borderId="12" xfId="0" applyFont="1" applyFill="1" applyBorder="1" applyAlignment="1">
      <alignment horizontal="left" indent="4"/>
    </xf>
    <xf numFmtId="165" fontId="0" fillId="6" borderId="13" xfId="0" applyNumberFormat="1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1" xfId="2" applyFont="1" applyBorder="1" applyAlignment="1">
      <alignment horizontal="center"/>
    </xf>
    <xf numFmtId="165" fontId="0" fillId="6" borderId="22" xfId="0" applyNumberFormat="1" applyFill="1" applyBorder="1" applyAlignment="1">
      <alignment horizontal="center"/>
    </xf>
    <xf numFmtId="0" fontId="9" fillId="7" borderId="23" xfId="0" applyFont="1" applyFill="1" applyBorder="1" applyAlignment="1">
      <alignment horizontal="left"/>
    </xf>
    <xf numFmtId="0" fontId="9" fillId="7" borderId="24" xfId="0" applyFont="1" applyFill="1" applyBorder="1" applyAlignment="1">
      <alignment horizontal="right"/>
    </xf>
    <xf numFmtId="165" fontId="9" fillId="7" borderId="25" xfId="0" applyNumberFormat="1" applyFont="1" applyFill="1" applyBorder="1" applyAlignment="1">
      <alignment horizontal="center"/>
    </xf>
    <xf numFmtId="0" fontId="8" fillId="5" borderId="1" xfId="3" applyBorder="1"/>
    <xf numFmtId="0" fontId="8" fillId="5" borderId="2" xfId="3" applyBorder="1" applyAlignment="1">
      <alignment horizontal="center"/>
    </xf>
    <xf numFmtId="0" fontId="8" fillId="5" borderId="3" xfId="3" applyBorder="1"/>
    <xf numFmtId="0" fontId="9" fillId="6" borderId="4" xfId="0" applyFont="1" applyFill="1" applyBorder="1"/>
    <xf numFmtId="165" fontId="9" fillId="6" borderId="15" xfId="0" applyNumberFormat="1" applyFont="1" applyFill="1" applyBorder="1" applyAlignment="1">
      <alignment horizontal="center"/>
    </xf>
    <xf numFmtId="0" fontId="0" fillId="6" borderId="16" xfId="0" applyFill="1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Controle_Investimento!$C$42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Controle_Investimento!$B$43:$B$48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Controle_Investimento!$C$43:$C$48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1A5-8198-1D5BC6112C0B}"/>
            </c:ext>
          </c:extLst>
        </c:ser>
        <c:ser>
          <c:idx val="1"/>
          <c:order val="1"/>
          <c:tx>
            <c:strRef>
              <c:f>Controle_Investimento!$D$42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Controle_Investimento!$B$43:$B$48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Controle_Investimento!$D$43:$D$48</c:f>
              <c:numCache>
                <c:formatCode>"R$"\ #,##0.00</c:formatCode>
                <c:ptCount val="6"/>
                <c:pt idx="0">
                  <c:v>403.2</c:v>
                </c:pt>
                <c:pt idx="1">
                  <c:v>441</c:v>
                </c:pt>
                <c:pt idx="2">
                  <c:v>100.8</c:v>
                </c:pt>
                <c:pt idx="3">
                  <c:v>63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1A5-8198-1D5BC6112C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14</xdr:row>
      <xdr:rowOff>51816</xdr:rowOff>
    </xdr:from>
    <xdr:ext cx="3962400" cy="23320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88C7156-3AF4-FD9D-812C-0DB24F0E6C0B}"/>
            </a:ext>
          </a:extLst>
        </xdr:cNvPr>
        <xdr:cNvSpPr txBox="1"/>
      </xdr:nvSpPr>
      <xdr:spPr>
        <a:xfrm>
          <a:off x="205740" y="2612136"/>
          <a:ext cx="396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  <xdr:twoCellAnchor>
    <xdr:from>
      <xdr:col>1</xdr:col>
      <xdr:colOff>1444487</xdr:colOff>
      <xdr:row>0</xdr:row>
      <xdr:rowOff>47708</xdr:rowOff>
    </xdr:from>
    <xdr:to>
      <xdr:col>3</xdr:col>
      <xdr:colOff>522468</xdr:colOff>
      <xdr:row>2</xdr:row>
      <xdr:rowOff>108668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7E40EF2-62EC-17CA-337B-FF02ECFB25F4}"/>
            </a:ext>
          </a:extLst>
        </xdr:cNvPr>
        <xdr:cNvSpPr txBox="1"/>
      </xdr:nvSpPr>
      <xdr:spPr>
        <a:xfrm>
          <a:off x="1861930" y="47708"/>
          <a:ext cx="4524625" cy="432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1"/>
              </a:solidFill>
            </a:rPr>
            <a:t>CONTROLE DE INVESTIMENTOS</a:t>
          </a:r>
        </a:p>
        <a:p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282592</xdr:colOff>
      <xdr:row>3</xdr:row>
      <xdr:rowOff>119269</xdr:rowOff>
    </xdr:from>
    <xdr:to>
      <xdr:col>4</xdr:col>
      <xdr:colOff>225287</xdr:colOff>
      <xdr:row>16</xdr:row>
      <xdr:rowOff>13252</xdr:rowOff>
    </xdr:to>
    <xdr:pic>
      <xdr:nvPicPr>
        <xdr:cNvPr id="2" name="Imagem 1" descr="Investimento em Fatores – As técnicas de nossa gestão">
          <a:extLst>
            <a:ext uri="{FF2B5EF4-FFF2-40B4-BE49-F238E27FC236}">
              <a16:creationId xmlns:a16="http://schemas.microsoft.com/office/drawing/2014/main" id="{D6B47C60-F4A1-E67F-2131-227423FE7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92" y="675860"/>
          <a:ext cx="6780817" cy="2305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155713</xdr:colOff>
      <xdr:row>49</xdr:row>
      <xdr:rowOff>109329</xdr:rowOff>
    </xdr:from>
    <xdr:to>
      <xdr:col>3</xdr:col>
      <xdr:colOff>833231</xdr:colOff>
      <xdr:row>68</xdr:row>
      <xdr:rowOff>155712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EE1175-61D5-6340-7CEE-714EB8CA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6569-CEE6-4897-BA74-C9AEB96A4C29}">
  <dimension ref="A1:XFD73"/>
  <sheetViews>
    <sheetView showGridLines="0" tabSelected="1" topLeftCell="A43" zoomScale="130" zoomScaleNormal="130" workbookViewId="0">
      <selection activeCell="E40" sqref="E40"/>
    </sheetView>
  </sheetViews>
  <sheetFormatPr defaultColWidth="0" defaultRowHeight="14.4" x14ac:dyDescent="0.3"/>
  <cols>
    <col min="1" max="1" width="6.109375" customWidth="1"/>
    <col min="2" max="2" width="41" customWidth="1"/>
    <col min="3" max="3" width="38.44140625" customWidth="1"/>
    <col min="4" max="4" width="14.21875" bestFit="1" customWidth="1"/>
    <col min="5" max="5" width="12.109375" customWidth="1"/>
    <col min="6" max="6" width="7.88671875" hidden="1" customWidth="1"/>
    <col min="7" max="9" width="8.88671875" hidden="1" customWidth="1"/>
    <col min="10" max="16383" width="8.88671875" hidden="1"/>
    <col min="16384" max="16384" width="6.88671875" hidden="1" customWidth="1"/>
  </cols>
  <sheetData>
    <row r="1" spans="1:9" x14ac:dyDescent="0.3">
      <c r="A1" s="5"/>
      <c r="B1" s="5"/>
      <c r="C1" s="5"/>
      <c r="D1" s="5"/>
      <c r="E1" s="5"/>
      <c r="F1" s="5"/>
      <c r="G1" s="5"/>
      <c r="H1" s="5"/>
      <c r="I1" s="5"/>
    </row>
    <row r="2" spans="1:9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/>
      <c r="B3" s="5"/>
      <c r="C3" s="5"/>
      <c r="D3" s="5"/>
      <c r="E3" s="5"/>
      <c r="F3" s="5"/>
      <c r="G3" s="5"/>
      <c r="H3" s="5"/>
      <c r="I3" s="5"/>
    </row>
    <row r="17" spans="1:4" ht="15" thickBot="1" x14ac:dyDescent="0.35"/>
    <row r="18" spans="1:4" ht="35.4" customHeight="1" x14ac:dyDescent="0.3">
      <c r="B18" s="9" t="s">
        <v>13</v>
      </c>
      <c r="C18" s="10"/>
      <c r="D18" s="11"/>
    </row>
    <row r="19" spans="1:4" ht="15.6" x14ac:dyDescent="0.3">
      <c r="B19" s="35" t="s">
        <v>14</v>
      </c>
      <c r="C19" s="36"/>
      <c r="D19" s="37">
        <v>4200</v>
      </c>
    </row>
    <row r="20" spans="1:4" ht="15.6" x14ac:dyDescent="0.3">
      <c r="B20" s="38" t="s">
        <v>15</v>
      </c>
      <c r="C20" s="39"/>
      <c r="D20" s="40">
        <v>6.0000000000000001E-3</v>
      </c>
    </row>
    <row r="21" spans="1:4" ht="16.2" thickBot="1" x14ac:dyDescent="0.35">
      <c r="B21" s="41" t="s">
        <v>32</v>
      </c>
      <c r="C21" s="42"/>
      <c r="D21" s="43">
        <f>D19*30%</f>
        <v>1260</v>
      </c>
    </row>
    <row r="22" spans="1:4" ht="15" thickBot="1" x14ac:dyDescent="0.35"/>
    <row r="23" spans="1:4" ht="33.6" customHeight="1" x14ac:dyDescent="0.3">
      <c r="B23" s="6" t="s">
        <v>0</v>
      </c>
      <c r="C23" s="12"/>
      <c r="D23" s="7"/>
    </row>
    <row r="24" spans="1:4" ht="18" customHeight="1" x14ac:dyDescent="0.3">
      <c r="B24" s="22" t="s">
        <v>3</v>
      </c>
      <c r="C24" s="23"/>
      <c r="D24" s="24">
        <v>1260</v>
      </c>
    </row>
    <row r="25" spans="1:4" ht="18" customHeight="1" x14ac:dyDescent="0.3">
      <c r="B25" s="25" t="s">
        <v>1</v>
      </c>
      <c r="C25" s="26"/>
      <c r="D25" s="27">
        <v>10</v>
      </c>
    </row>
    <row r="26" spans="1:4" ht="18" customHeight="1" x14ac:dyDescent="0.3">
      <c r="B26" s="25" t="s">
        <v>2</v>
      </c>
      <c r="C26" s="26"/>
      <c r="D26" s="28">
        <v>1.0789999999999999E-2</v>
      </c>
    </row>
    <row r="27" spans="1:4" ht="18" customHeight="1" x14ac:dyDescent="0.3">
      <c r="B27" s="29" t="s">
        <v>4</v>
      </c>
      <c r="C27" s="30"/>
      <c r="D27" s="31">
        <f>FV(taxa_mensal,qtd_anos*12,aporte*-1)</f>
        <v>306538.10778801696</v>
      </c>
    </row>
    <row r="28" spans="1:4" ht="18" customHeight="1" thickBot="1" x14ac:dyDescent="0.35">
      <c r="B28" s="32" t="s">
        <v>5</v>
      </c>
      <c r="C28" s="33"/>
      <c r="D28" s="34">
        <f>patrimonio*rendimento_carteira</f>
        <v>1839.2286467281017</v>
      </c>
    </row>
    <row r="29" spans="1:4" ht="15" thickBot="1" x14ac:dyDescent="0.35"/>
    <row r="30" spans="1:4" ht="23.4" x14ac:dyDescent="0.3">
      <c r="B30" s="4" t="s">
        <v>11</v>
      </c>
      <c r="C30" s="1"/>
      <c r="D30" s="3" t="s">
        <v>12</v>
      </c>
    </row>
    <row r="31" spans="1:4" ht="15.6" x14ac:dyDescent="0.3">
      <c r="A31" s="2">
        <v>2</v>
      </c>
      <c r="B31" s="13" t="s">
        <v>6</v>
      </c>
      <c r="C31" s="14">
        <f>FV($D$26,$A31*12,$D$24*-1)</f>
        <v>34306.810395032975</v>
      </c>
      <c r="D31" s="15">
        <f>C31*rendimento_carteira</f>
        <v>205.84086237019787</v>
      </c>
    </row>
    <row r="32" spans="1:4" ht="15.6" x14ac:dyDescent="0.3">
      <c r="A32" s="2">
        <v>5</v>
      </c>
      <c r="B32" s="16" t="s">
        <v>7</v>
      </c>
      <c r="C32" s="17">
        <f>FV($D$26,$A32*12,$D$24*-1)</f>
        <v>105558.91163809443</v>
      </c>
      <c r="D32" s="18">
        <f>C32*rendimento_carteira</f>
        <v>633.35346982856663</v>
      </c>
    </row>
    <row r="33" spans="1:4" ht="15.6" x14ac:dyDescent="0.3">
      <c r="A33" s="2">
        <v>10</v>
      </c>
      <c r="B33" s="16" t="s">
        <v>8</v>
      </c>
      <c r="C33" s="17">
        <f>FV($D$26,$A33*12,$D$24*-1)</f>
        <v>306538.10778801696</v>
      </c>
      <c r="D33" s="18">
        <f>C33*rendimento_carteira</f>
        <v>1839.2286467281017</v>
      </c>
    </row>
    <row r="34" spans="1:4" ht="15.6" x14ac:dyDescent="0.3">
      <c r="A34" s="2">
        <v>20</v>
      </c>
      <c r="B34" s="16" t="s">
        <v>9</v>
      </c>
      <c r="C34" s="17">
        <f>FV($D$26,$A34*12,$D$24*-1)</f>
        <v>1417749.9841223215</v>
      </c>
      <c r="D34" s="18">
        <f>C34*rendimento_carteira</f>
        <v>8506.4999047339297</v>
      </c>
    </row>
    <row r="35" spans="1:4" ht="16.2" thickBot="1" x14ac:dyDescent="0.35">
      <c r="A35" s="2">
        <v>30</v>
      </c>
      <c r="B35" s="19" t="s">
        <v>10</v>
      </c>
      <c r="C35" s="20">
        <f>FV($D$26,$A35*12,$D$24*-1)</f>
        <v>5445933.7653059401</v>
      </c>
      <c r="D35" s="21">
        <f>C35*rendimento_carteira</f>
        <v>32675.602591835643</v>
      </c>
    </row>
    <row r="38" spans="1:4" ht="15" thickBot="1" x14ac:dyDescent="0.35"/>
    <row r="39" spans="1:4" x14ac:dyDescent="0.3">
      <c r="B39" s="57" t="s">
        <v>20</v>
      </c>
      <c r="C39" s="58" t="s">
        <v>17</v>
      </c>
      <c r="D39" s="59"/>
    </row>
    <row r="40" spans="1:4" ht="15" thickBot="1" x14ac:dyDescent="0.35">
      <c r="B40" s="60" t="s">
        <v>19</v>
      </c>
      <c r="C40" s="61">
        <f>aporte</f>
        <v>1260</v>
      </c>
      <c r="D40" s="62"/>
    </row>
    <row r="41" spans="1:4" ht="15" thickBot="1" x14ac:dyDescent="0.35"/>
    <row r="42" spans="1:4" x14ac:dyDescent="0.3">
      <c r="B42" s="48" t="s">
        <v>21</v>
      </c>
      <c r="C42" s="49" t="s">
        <v>22</v>
      </c>
      <c r="D42" s="50" t="s">
        <v>23</v>
      </c>
    </row>
    <row r="43" spans="1:4" x14ac:dyDescent="0.3">
      <c r="B43" s="51" t="s">
        <v>24</v>
      </c>
      <c r="C43" s="52">
        <f>VLOOKUP($C$39&amp;"-"&amp;B43,Apoio!B5:E23,4,0)</f>
        <v>0.32</v>
      </c>
      <c r="D43" s="53">
        <f>C43*$C$40</f>
        <v>403.2</v>
      </c>
    </row>
    <row r="44" spans="1:4" x14ac:dyDescent="0.3">
      <c r="B44" s="51" t="s">
        <v>25</v>
      </c>
      <c r="C44" s="52">
        <f>VLOOKUP($C$39&amp;"-"&amp;B44,Apoio!B6:E24,4,0)</f>
        <v>0.35</v>
      </c>
      <c r="D44" s="53">
        <f t="shared" ref="D44:D48" si="0">C44*$C$40</f>
        <v>441</v>
      </c>
    </row>
    <row r="45" spans="1:4" x14ac:dyDescent="0.3">
      <c r="B45" s="51" t="s">
        <v>26</v>
      </c>
      <c r="C45" s="52">
        <f>VLOOKUP($C$39&amp;"-"&amp;B45,Apoio!B7:E25,4,0)</f>
        <v>0.08</v>
      </c>
      <c r="D45" s="53">
        <f t="shared" si="0"/>
        <v>100.8</v>
      </c>
    </row>
    <row r="46" spans="1:4" x14ac:dyDescent="0.3">
      <c r="B46" s="51" t="s">
        <v>27</v>
      </c>
      <c r="C46" s="52">
        <f>VLOOKUP($C$39&amp;"-"&amp;B46,Apoio!B8:E26,4,0)</f>
        <v>0.05</v>
      </c>
      <c r="D46" s="53">
        <f t="shared" si="0"/>
        <v>63</v>
      </c>
    </row>
    <row r="47" spans="1:4" x14ac:dyDescent="0.3">
      <c r="B47" s="51" t="s">
        <v>28</v>
      </c>
      <c r="C47" s="52">
        <f>VLOOKUP($C$39&amp;"-"&amp;B47,Apoio!B9:E27,4,0)</f>
        <v>0.1</v>
      </c>
      <c r="D47" s="53">
        <f t="shared" si="0"/>
        <v>126</v>
      </c>
    </row>
    <row r="48" spans="1:4" x14ac:dyDescent="0.3">
      <c r="B48" s="51" t="s">
        <v>29</v>
      </c>
      <c r="C48" s="52">
        <f>VLOOKUP($C$39&amp;"-"&amp;B48,Apoio!B10:E28,4,0)</f>
        <v>0.1</v>
      </c>
      <c r="D48" s="53">
        <f t="shared" si="0"/>
        <v>126</v>
      </c>
    </row>
    <row r="49" spans="2:4" ht="15" thickBot="1" x14ac:dyDescent="0.35">
      <c r="B49" s="54"/>
      <c r="C49" s="55" t="s">
        <v>33</v>
      </c>
      <c r="D49" s="56">
        <f>SUM(D43:D48)</f>
        <v>1260</v>
      </c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</sheetData>
  <mergeCells count="11">
    <mergeCell ref="A1:I3"/>
    <mergeCell ref="B24:C24"/>
    <mergeCell ref="B25:C25"/>
    <mergeCell ref="B26:C26"/>
    <mergeCell ref="B27:C27"/>
    <mergeCell ref="B28:C28"/>
    <mergeCell ref="B23:D23"/>
    <mergeCell ref="B19:C19"/>
    <mergeCell ref="B20:C20"/>
    <mergeCell ref="B21:C21"/>
    <mergeCell ref="B18:D18"/>
  </mergeCells>
  <dataValidations count="1">
    <dataValidation type="list" allowBlank="1" showInputMessage="1" showErrorMessage="1" sqref="C39" xr:uid="{81BDB438-37A0-496F-8CFB-4453A6E7642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F7F2-E402-4507-8BEC-48E55F31F3F9}">
  <dimension ref="B5:E23"/>
  <sheetViews>
    <sheetView workbookViewId="0">
      <selection activeCell="E12" sqref="E12:E17"/>
    </sheetView>
  </sheetViews>
  <sheetFormatPr defaultRowHeight="14.4" x14ac:dyDescent="0.3"/>
  <cols>
    <col min="2" max="2" width="26.21875" bestFit="1" customWidth="1"/>
    <col min="3" max="3" width="11.21875" bestFit="1" customWidth="1"/>
    <col min="4" max="4" width="17.6640625" bestFit="1" customWidth="1"/>
    <col min="5" max="5" width="11.88671875" bestFit="1" customWidth="1"/>
  </cols>
  <sheetData>
    <row r="5" spans="2:5" x14ac:dyDescent="0.3">
      <c r="B5" t="s">
        <v>31</v>
      </c>
      <c r="C5" t="s">
        <v>20</v>
      </c>
      <c r="D5" s="8" t="s">
        <v>21</v>
      </c>
      <c r="E5" t="s">
        <v>30</v>
      </c>
    </row>
    <row r="6" spans="2:5" x14ac:dyDescent="0.3">
      <c r="B6" t="str">
        <f>C6&amp;"-"&amp;D6</f>
        <v>Conservador-PAPEL</v>
      </c>
      <c r="C6" t="s">
        <v>16</v>
      </c>
      <c r="D6" s="8" t="s">
        <v>24</v>
      </c>
      <c r="E6" s="44">
        <v>0.3</v>
      </c>
    </row>
    <row r="7" spans="2:5" x14ac:dyDescent="0.3">
      <c r="B7" t="str">
        <f t="shared" ref="B7:B23" si="0">C7&amp;"-"&amp;D7</f>
        <v>Conservador-TIJOLO</v>
      </c>
      <c r="C7" t="s">
        <v>16</v>
      </c>
      <c r="D7" s="8" t="s">
        <v>25</v>
      </c>
      <c r="E7" s="44">
        <v>0.5</v>
      </c>
    </row>
    <row r="8" spans="2:5" x14ac:dyDescent="0.3">
      <c r="B8" t="str">
        <f t="shared" si="0"/>
        <v>Conservador-HÍBRIDOS</v>
      </c>
      <c r="C8" t="s">
        <v>16</v>
      </c>
      <c r="D8" s="8" t="s">
        <v>26</v>
      </c>
      <c r="E8" s="44">
        <v>0.1</v>
      </c>
    </row>
    <row r="9" spans="2:5" x14ac:dyDescent="0.3">
      <c r="B9" t="str">
        <f t="shared" si="0"/>
        <v>Conservador-FOFs</v>
      </c>
      <c r="C9" t="s">
        <v>16</v>
      </c>
      <c r="D9" s="8" t="s">
        <v>27</v>
      </c>
      <c r="E9" s="44">
        <v>0.1</v>
      </c>
    </row>
    <row r="10" spans="2:5" x14ac:dyDescent="0.3">
      <c r="B10" t="str">
        <f t="shared" si="0"/>
        <v>Conservador-DESENVOLVIMENTO</v>
      </c>
      <c r="C10" t="s">
        <v>16</v>
      </c>
      <c r="D10" s="8" t="s">
        <v>28</v>
      </c>
      <c r="E10" s="44">
        <v>0</v>
      </c>
    </row>
    <row r="11" spans="2:5" ht="15" thickBot="1" x14ac:dyDescent="0.35">
      <c r="B11" s="45" t="str">
        <f t="shared" si="0"/>
        <v>Conservador-HOTELARIAS</v>
      </c>
      <c r="C11" s="45" t="s">
        <v>16</v>
      </c>
      <c r="D11" s="46" t="s">
        <v>29</v>
      </c>
      <c r="E11" s="47">
        <v>0</v>
      </c>
    </row>
    <row r="12" spans="2:5" x14ac:dyDescent="0.3">
      <c r="B12" t="str">
        <f t="shared" si="0"/>
        <v>Moderado-PAPEL</v>
      </c>
      <c r="C12" t="s">
        <v>17</v>
      </c>
      <c r="D12" s="8" t="s">
        <v>24</v>
      </c>
      <c r="E12" s="44">
        <v>0.32</v>
      </c>
    </row>
    <row r="13" spans="2:5" x14ac:dyDescent="0.3">
      <c r="B13" t="str">
        <f t="shared" si="0"/>
        <v>Moderado-TIJOLO</v>
      </c>
      <c r="C13" t="s">
        <v>17</v>
      </c>
      <c r="D13" s="8" t="s">
        <v>25</v>
      </c>
      <c r="E13" s="44">
        <v>0.35</v>
      </c>
    </row>
    <row r="14" spans="2:5" x14ac:dyDescent="0.3">
      <c r="B14" t="str">
        <f t="shared" si="0"/>
        <v>Moderado-HÍBRIDOS</v>
      </c>
      <c r="C14" t="s">
        <v>17</v>
      </c>
      <c r="D14" s="8" t="s">
        <v>26</v>
      </c>
      <c r="E14" s="44">
        <v>0.08</v>
      </c>
    </row>
    <row r="15" spans="2:5" x14ac:dyDescent="0.3">
      <c r="B15" t="str">
        <f t="shared" si="0"/>
        <v>Moderado-FOFs</v>
      </c>
      <c r="C15" t="s">
        <v>17</v>
      </c>
      <c r="D15" s="8" t="s">
        <v>27</v>
      </c>
      <c r="E15" s="44">
        <v>0.05</v>
      </c>
    </row>
    <row r="16" spans="2:5" x14ac:dyDescent="0.3">
      <c r="B16" t="str">
        <f t="shared" si="0"/>
        <v>Moderado-DESENVOLVIMENTO</v>
      </c>
      <c r="C16" t="s">
        <v>17</v>
      </c>
      <c r="D16" s="8" t="s">
        <v>28</v>
      </c>
      <c r="E16" s="44">
        <v>0.1</v>
      </c>
    </row>
    <row r="17" spans="2:5" ht="15" thickBot="1" x14ac:dyDescent="0.35">
      <c r="B17" s="45" t="str">
        <f t="shared" si="0"/>
        <v>Moderado-HOTELARIAS</v>
      </c>
      <c r="C17" s="45" t="s">
        <v>17</v>
      </c>
      <c r="D17" s="46" t="s">
        <v>29</v>
      </c>
      <c r="E17" s="47">
        <v>0.1</v>
      </c>
    </row>
    <row r="18" spans="2:5" x14ac:dyDescent="0.3">
      <c r="B18" t="str">
        <f t="shared" si="0"/>
        <v>Agressivo-PAPEL</v>
      </c>
      <c r="C18" t="s">
        <v>18</v>
      </c>
      <c r="D18" s="8" t="s">
        <v>24</v>
      </c>
      <c r="E18" s="44">
        <v>0.5</v>
      </c>
    </row>
    <row r="19" spans="2:5" x14ac:dyDescent="0.3">
      <c r="B19" t="str">
        <f t="shared" si="0"/>
        <v>Agressivo-TIJOLO</v>
      </c>
      <c r="C19" t="s">
        <v>18</v>
      </c>
      <c r="D19" s="8" t="s">
        <v>25</v>
      </c>
      <c r="E19" s="44">
        <v>0.1</v>
      </c>
    </row>
    <row r="20" spans="2:5" x14ac:dyDescent="0.3">
      <c r="B20" t="str">
        <f t="shared" si="0"/>
        <v>Agressivo-HÍBRIDOS</v>
      </c>
      <c r="C20" t="s">
        <v>18</v>
      </c>
      <c r="D20" s="8" t="s">
        <v>26</v>
      </c>
      <c r="E20" s="44">
        <v>0.05</v>
      </c>
    </row>
    <row r="21" spans="2:5" x14ac:dyDescent="0.3">
      <c r="B21" t="str">
        <f t="shared" si="0"/>
        <v>Agressivo-FOFs</v>
      </c>
      <c r="C21" t="s">
        <v>18</v>
      </c>
      <c r="D21" s="8" t="s">
        <v>27</v>
      </c>
      <c r="E21" s="44">
        <v>0.05</v>
      </c>
    </row>
    <row r="22" spans="2:5" x14ac:dyDescent="0.3">
      <c r="B22" t="str">
        <f t="shared" si="0"/>
        <v>Agressivo-DESENVOLVIMENTO</v>
      </c>
      <c r="C22" t="s">
        <v>18</v>
      </c>
      <c r="D22" s="8" t="s">
        <v>28</v>
      </c>
      <c r="E22" s="44">
        <v>0.2</v>
      </c>
    </row>
    <row r="23" spans="2:5" x14ac:dyDescent="0.3">
      <c r="B23" t="str">
        <f t="shared" si="0"/>
        <v>Agressivo-HOTELARIAS</v>
      </c>
      <c r="C23" t="s">
        <v>18</v>
      </c>
      <c r="D23" s="8" t="s">
        <v>29</v>
      </c>
      <c r="E23" s="4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Controle_Investimento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vittori</dc:creator>
  <cp:lastModifiedBy>Douglas vittori</cp:lastModifiedBy>
  <dcterms:created xsi:type="dcterms:W3CDTF">2025-05-21T19:05:03Z</dcterms:created>
  <dcterms:modified xsi:type="dcterms:W3CDTF">2025-05-26T17:26:22Z</dcterms:modified>
</cp:coreProperties>
</file>