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40" windowHeight="10110"/>
  </bookViews>
  <sheets>
    <sheet name="Figueroa" sheetId="7" r:id="rId1"/>
    <sheet name="AlHabsi" sheetId="6" r:id="rId2"/>
    <sheet name="Four games" sheetId="4" r:id="rId3"/>
    <sheet name="Three games" sheetId="1" r:id="rId4"/>
    <sheet name="Sheet2" sheetId="2" r:id="rId5"/>
    <sheet name="Sheet3" sheetId="3" r:id="rId6"/>
    <sheet name="Mignolet Points" sheetId="5" r:id="rId7"/>
  </sheets>
  <calcPr calcId="125725"/>
</workbook>
</file>

<file path=xl/calcChain.xml><?xml version="1.0" encoding="utf-8"?>
<calcChain xmlns="http://schemas.openxmlformats.org/spreadsheetml/2006/main">
  <c r="AC59" i="7"/>
  <c r="AC58"/>
  <c r="AC57"/>
  <c r="AC56"/>
  <c r="AC55"/>
  <c r="AB54"/>
  <c r="AB53"/>
  <c r="AB52"/>
  <c r="AB51"/>
  <c r="AB50"/>
  <c r="AA54"/>
  <c r="AA53"/>
  <c r="AA52"/>
  <c r="AA51"/>
  <c r="AA50"/>
  <c r="Z54"/>
  <c r="Z53"/>
  <c r="Z52"/>
  <c r="Z51"/>
  <c r="Z50"/>
  <c r="Y54"/>
  <c r="Y53"/>
  <c r="Y52"/>
  <c r="Y51"/>
  <c r="Y50"/>
  <c r="X54"/>
  <c r="X53"/>
  <c r="X52"/>
  <c r="X51"/>
  <c r="X50"/>
  <c r="X49"/>
  <c r="AB49"/>
  <c r="AA49"/>
  <c r="Z49"/>
  <c r="Y49"/>
  <c r="V45"/>
  <c r="V46" s="1"/>
  <c r="T45"/>
  <c r="T46" s="1"/>
  <c r="W42"/>
  <c r="W43" s="1"/>
  <c r="U42"/>
  <c r="U43" s="1"/>
  <c r="R42"/>
  <c r="R43" s="1"/>
  <c r="Z41"/>
  <c r="AB41" s="1"/>
  <c r="Z39"/>
  <c r="AB39" s="1"/>
  <c r="Z37"/>
  <c r="Z36"/>
  <c r="Z42" s="1"/>
  <c r="U34"/>
  <c r="AA33"/>
  <c r="Z33"/>
  <c r="Z34" s="1"/>
  <c r="B10"/>
  <c r="B9"/>
  <c r="D8"/>
  <c r="B8"/>
  <c r="B13" s="1"/>
  <c r="B7"/>
  <c r="B14" s="1"/>
  <c r="AA33" i="6"/>
  <c r="Z33"/>
  <c r="Z34"/>
  <c r="AD43"/>
  <c r="AB42"/>
  <c r="V45"/>
  <c r="V46" s="1"/>
  <c r="T45"/>
  <c r="T46" s="1"/>
  <c r="W42"/>
  <c r="W43" s="1"/>
  <c r="U42"/>
  <c r="U43" s="1"/>
  <c r="R42"/>
  <c r="R43" s="1"/>
  <c r="Z41"/>
  <c r="AB41" s="1"/>
  <c r="Z39"/>
  <c r="AB39" s="1"/>
  <c r="Z37"/>
  <c r="Z36"/>
  <c r="Z42" s="1"/>
  <c r="U34"/>
  <c r="B10"/>
  <c r="B9"/>
  <c r="D8"/>
  <c r="B8"/>
  <c r="B13" s="1"/>
  <c r="B7"/>
  <c r="B14" s="1"/>
  <c r="AD43" i="5"/>
  <c r="X43"/>
  <c r="V47"/>
  <c r="V45"/>
  <c r="V46"/>
  <c r="T47"/>
  <c r="T46"/>
  <c r="T45"/>
  <c r="U44"/>
  <c r="W44"/>
  <c r="W42"/>
  <c r="U42"/>
  <c r="X42"/>
  <c r="W43"/>
  <c r="U43"/>
  <c r="R43"/>
  <c r="R42"/>
  <c r="B9"/>
  <c r="B8"/>
  <c r="D8"/>
  <c r="Z37"/>
  <c r="Z41"/>
  <c r="AB41" s="1"/>
  <c r="Z39"/>
  <c r="AB39" s="1"/>
  <c r="Z36"/>
  <c r="AB36" s="1"/>
  <c r="AB42" s="1"/>
  <c r="Z34"/>
  <c r="Z33"/>
  <c r="U34"/>
  <c r="AA33"/>
  <c r="B10"/>
  <c r="B13"/>
  <c r="B7"/>
  <c r="B14" s="1"/>
  <c r="B14" i="4"/>
  <c r="B13"/>
  <c r="J21"/>
  <c r="I21"/>
  <c r="H21"/>
  <c r="G21"/>
  <c r="F21"/>
  <c r="E21"/>
  <c r="D21"/>
  <c r="C21"/>
  <c r="H18"/>
  <c r="G18"/>
  <c r="F18"/>
  <c r="E18"/>
  <c r="D18"/>
  <c r="C18"/>
  <c r="B6"/>
  <c r="B5"/>
  <c r="B10" s="1"/>
  <c r="B14" i="1"/>
  <c r="B13"/>
  <c r="B35"/>
  <c r="B36"/>
  <c r="B34"/>
  <c r="B33"/>
  <c r="B32"/>
  <c r="K31"/>
  <c r="K30"/>
  <c r="K29"/>
  <c r="K28"/>
  <c r="K27"/>
  <c r="K26"/>
  <c r="K25"/>
  <c r="H30"/>
  <c r="J30"/>
  <c r="I30"/>
  <c r="G30"/>
  <c r="F30"/>
  <c r="E30"/>
  <c r="D30"/>
  <c r="C30"/>
  <c r="J29"/>
  <c r="I29"/>
  <c r="H29"/>
  <c r="G29"/>
  <c r="F29"/>
  <c r="E29"/>
  <c r="D29"/>
  <c r="C29"/>
  <c r="J28"/>
  <c r="I28"/>
  <c r="H28"/>
  <c r="G28"/>
  <c r="F28"/>
  <c r="E28"/>
  <c r="D28"/>
  <c r="C28"/>
  <c r="J27"/>
  <c r="I27"/>
  <c r="H27"/>
  <c r="G27"/>
  <c r="F27"/>
  <c r="J26"/>
  <c r="I26"/>
  <c r="H26"/>
  <c r="G26"/>
  <c r="F26"/>
  <c r="F25"/>
  <c r="E26"/>
  <c r="D27"/>
  <c r="E27"/>
  <c r="D26"/>
  <c r="C27"/>
  <c r="C26"/>
  <c r="J25"/>
  <c r="I25"/>
  <c r="H25"/>
  <c r="G25"/>
  <c r="E25"/>
  <c r="D25"/>
  <c r="C25"/>
  <c r="J21"/>
  <c r="B21"/>
  <c r="I21"/>
  <c r="B10"/>
  <c r="B9"/>
  <c r="B8"/>
  <c r="B7"/>
  <c r="J21" i="7" l="1"/>
  <c r="I21"/>
  <c r="H21"/>
  <c r="G21"/>
  <c r="F21"/>
  <c r="E21"/>
  <c r="D21"/>
  <c r="C21"/>
  <c r="B21" s="1"/>
  <c r="H18"/>
  <c r="G18"/>
  <c r="F18"/>
  <c r="E18"/>
  <c r="D18"/>
  <c r="C18"/>
  <c r="W44"/>
  <c r="U44"/>
  <c r="X43"/>
  <c r="T47"/>
  <c r="V47"/>
  <c r="AB36"/>
  <c r="AB42" s="1"/>
  <c r="AD43" s="1"/>
  <c r="X42"/>
  <c r="J21" i="6"/>
  <c r="I21"/>
  <c r="H21"/>
  <c r="G21"/>
  <c r="F21"/>
  <c r="E21"/>
  <c r="D21"/>
  <c r="C21"/>
  <c r="B21" s="1"/>
  <c r="H18"/>
  <c r="G18"/>
  <c r="F18"/>
  <c r="E18"/>
  <c r="D18"/>
  <c r="C18"/>
  <c r="W44"/>
  <c r="U44"/>
  <c r="X43"/>
  <c r="T47"/>
  <c r="V47"/>
  <c r="AB36"/>
  <c r="X42"/>
  <c r="J21" i="5"/>
  <c r="I21"/>
  <c r="H21"/>
  <c r="G21"/>
  <c r="F21"/>
  <c r="E21"/>
  <c r="D21"/>
  <c r="C21"/>
  <c r="B21" s="1"/>
  <c r="H18"/>
  <c r="G18"/>
  <c r="F18"/>
  <c r="E18"/>
  <c r="D18"/>
  <c r="C18"/>
  <c r="B8" i="4"/>
  <c r="B7"/>
  <c r="B9"/>
  <c r="B21"/>
  <c r="D21" i="1"/>
  <c r="E21"/>
  <c r="F21"/>
  <c r="G21"/>
  <c r="H21"/>
  <c r="C21"/>
  <c r="D18"/>
  <c r="E18"/>
  <c r="F18"/>
  <c r="G18"/>
  <c r="H18"/>
  <c r="C18"/>
  <c r="B18" s="1"/>
  <c r="J25" i="7" l="1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6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5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4"/>
  <c r="I25"/>
  <c r="H25"/>
  <c r="G25"/>
  <c r="F25"/>
  <c r="E25"/>
  <c r="D25"/>
  <c r="C25"/>
  <c r="B18"/>
  <c r="J26"/>
  <c r="I26"/>
  <c r="H26"/>
  <c r="G26"/>
  <c r="F26"/>
  <c r="D26"/>
  <c r="C26"/>
  <c r="E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B34" i="7" l="1"/>
  <c r="K26"/>
  <c r="B36"/>
  <c r="B35"/>
  <c r="B33"/>
  <c r="K25"/>
  <c r="K31" s="1"/>
  <c r="B32"/>
  <c r="B34" i="6"/>
  <c r="K26"/>
  <c r="B36"/>
  <c r="B35"/>
  <c r="B33"/>
  <c r="K25"/>
  <c r="K31" s="1"/>
  <c r="B32"/>
  <c r="B34" i="5"/>
  <c r="K26"/>
  <c r="B36"/>
  <c r="B35"/>
  <c r="B33"/>
  <c r="K25"/>
  <c r="K31" s="1"/>
  <c r="B32"/>
  <c r="B34" i="4"/>
  <c r="K26"/>
  <c r="B36"/>
  <c r="B35"/>
  <c r="B33"/>
  <c r="K25"/>
  <c r="K31" s="1"/>
  <c r="B32"/>
  <c r="Z42" i="5"/>
</calcChain>
</file>

<file path=xl/sharedStrings.xml><?xml version="1.0" encoding="utf-8"?>
<sst xmlns="http://schemas.openxmlformats.org/spreadsheetml/2006/main" count="276" uniqueCount="112">
  <si>
    <t>Wigan</t>
  </si>
  <si>
    <t>Wolves</t>
  </si>
  <si>
    <t>Total Goals Scored</t>
  </si>
  <si>
    <t>Total Goals Conceded</t>
  </si>
  <si>
    <t>Average Home Goals Scored</t>
  </si>
  <si>
    <t>Average Away Goals Scored</t>
  </si>
  <si>
    <t>Wigan Attack Strength</t>
  </si>
  <si>
    <t>Wolves Attack Strength</t>
  </si>
  <si>
    <t>Wigan Defence Weakness</t>
  </si>
  <si>
    <t>Wolves Defence Weakness</t>
  </si>
  <si>
    <t>Average Goals Scored</t>
  </si>
  <si>
    <t>Average Goals Conceded</t>
  </si>
  <si>
    <t>For Wolves v Wigan</t>
  </si>
  <si>
    <t>Wolves to score</t>
  </si>
  <si>
    <t>Wigan to score</t>
  </si>
  <si>
    <t>Poisson</t>
  </si>
  <si>
    <t>SUM</t>
  </si>
  <si>
    <t>Wigan win</t>
  </si>
  <si>
    <t>Wigan clean sheet</t>
  </si>
  <si>
    <t>Wolves win</t>
  </si>
  <si>
    <t>Wolves clean sheet</t>
  </si>
  <si>
    <t>Most likely score</t>
  </si>
  <si>
    <t>Wolves 1-2 Wigan</t>
  </si>
  <si>
    <t>Draw</t>
  </si>
  <si>
    <t>Southampton Attack</t>
  </si>
  <si>
    <t>Wigan Attack</t>
  </si>
  <si>
    <t>Southampton Defence</t>
  </si>
  <si>
    <t>Wigan Defence</t>
  </si>
  <si>
    <t>For Southampton - Wigan</t>
  </si>
  <si>
    <t>Southampton to score</t>
  </si>
  <si>
    <t>Southampton</t>
  </si>
  <si>
    <t>Southampton win</t>
  </si>
  <si>
    <t>Southampton clean sheet</t>
  </si>
  <si>
    <t>Southampton 1-2 Wigan</t>
  </si>
  <si>
    <t>ARS(A) 0-0</t>
  </si>
  <si>
    <t>SWA(A) 2-2</t>
  </si>
  <si>
    <t>LIV(H) 1-1</t>
  </si>
  <si>
    <t>WHU(A) 1-1</t>
  </si>
  <si>
    <t>WIG(H) 1-0</t>
  </si>
  <si>
    <t>MCI(A) 0-3</t>
  </si>
  <si>
    <t>NEW(H) 1-1</t>
  </si>
  <si>
    <t>STK(A) 0-0</t>
  </si>
  <si>
    <t>AVL(H) 0-1</t>
  </si>
  <si>
    <t>EVE(A) 1-2</t>
  </si>
  <si>
    <t>FUL(A) 3-1</t>
  </si>
  <si>
    <t>WBA(H) 2-4</t>
  </si>
  <si>
    <t>QPR(H) 0-0</t>
  </si>
  <si>
    <t>NOR(A) 1-2</t>
  </si>
  <si>
    <t>CHE(H) 1-3</t>
  </si>
  <si>
    <t>RDG(H) 3-0</t>
  </si>
  <si>
    <t>MUN(A) 1-3</t>
  </si>
  <si>
    <t>SOU(A) 1-0</t>
  </si>
  <si>
    <t>MCI(H) 1-0</t>
  </si>
  <si>
    <t>TOT(H) 1-2</t>
  </si>
  <si>
    <t>LIV(A) 0-3</t>
  </si>
  <si>
    <t>WHU(H) 3-0</t>
  </si>
  <si>
    <t>WIG(A) 3-2</t>
  </si>
  <si>
    <t>SWA(H) 0-0</t>
  </si>
  <si>
    <t>RDG(A) 1-2</t>
  </si>
  <si>
    <t>ARS(H) 0-1</t>
  </si>
  <si>
    <t>WBA(A) 1-2</t>
  </si>
  <si>
    <t>FUL(H) 2-2</t>
  </si>
  <si>
    <t>QPR(A) 1-3</t>
  </si>
  <si>
    <t>NOR(H) 1-1</t>
  </si>
  <si>
    <t>MUN(H) 0-1</t>
  </si>
  <si>
    <t>Date of match</t>
  </si>
  <si>
    <t>Round</t>
  </si>
  <si>
    <t>Oppponent</t>
  </si>
  <si>
    <t>Minutes Played</t>
  </si>
  <si>
    <t>Goals Scored</t>
  </si>
  <si>
    <t>Assists</t>
  </si>
  <si>
    <t>Clean Sheets</t>
  </si>
  <si>
    <t>Goals Conceded</t>
  </si>
  <si>
    <t>Own Goals</t>
  </si>
  <si>
    <t>Penalties Saved</t>
  </si>
  <si>
    <t>Penalties Missed</t>
  </si>
  <si>
    <t>Yellow Cards</t>
  </si>
  <si>
    <t>Red Cards</t>
  </si>
  <si>
    <t>Saves</t>
  </si>
  <si>
    <t>Bonus</t>
  </si>
  <si>
    <t>Points</t>
  </si>
  <si>
    <t>al habsi expects</t>
  </si>
  <si>
    <t>CHE(H) 0-2</t>
  </si>
  <si>
    <t>SOU(A) 2-0</t>
  </si>
  <si>
    <t>STK(H) 2-2</t>
  </si>
  <si>
    <t>MUN(A) 0-4</t>
  </si>
  <si>
    <t>FUL(H) 1-2</t>
  </si>
  <si>
    <t>SUN(A) 0-1</t>
  </si>
  <si>
    <t>EVE(H) 2-2</t>
  </si>
  <si>
    <t>SWA(A) 1-2</t>
  </si>
  <si>
    <t>WHU(H) 2-1</t>
  </si>
  <si>
    <t>TOT(A) 1-0</t>
  </si>
  <si>
    <t>WBA(H) 1-2</t>
  </si>
  <si>
    <t>RDG(H) 3-2</t>
  </si>
  <si>
    <t>MCI(H) 0-2</t>
  </si>
  <si>
    <t>NEW(A) 0-3</t>
  </si>
  <si>
    <t>QPR(H) 2-2</t>
  </si>
  <si>
    <t>AVL(A) 3-0</t>
  </si>
  <si>
    <t>MUN(H) 0-4</t>
  </si>
  <si>
    <t>FUL(A) 1-1</t>
  </si>
  <si>
    <t>SUN(H) 2-3</t>
  </si>
  <si>
    <t>STK(A) 2-2</t>
  </si>
  <si>
    <t>SOU(H) 2-2</t>
  </si>
  <si>
    <t>CHE(A) 1-4</t>
  </si>
  <si>
    <t>RDG(A) 3-0</t>
  </si>
  <si>
    <t>LIV(H) 0-4</t>
  </si>
  <si>
    <t>NEW(H) 2-1</t>
  </si>
  <si>
    <t>NOR(H) 1-0</t>
  </si>
  <si>
    <t>goals</t>
  </si>
  <si>
    <t>assists</t>
  </si>
  <si>
    <t>clean sheet</t>
  </si>
  <si>
    <t>bonus</t>
  </si>
</sst>
</file>

<file path=xl/styles.xml><?xml version="1.0" encoding="utf-8"?>
<styleSheet xmlns="http://schemas.openxmlformats.org/spreadsheetml/2006/main">
  <numFmts count="1">
    <numFmt numFmtId="8" formatCode="&quot;£&quot;#,##0.00;[Red]\-&quot;£&quot;#,##0.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textRotation="90"/>
    </xf>
    <xf numFmtId="22" fontId="0" fillId="0" borderId="0" xfId="0" applyNumberFormat="1"/>
    <xf numFmtId="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9"/>
  <sheetViews>
    <sheetView tabSelected="1" topLeftCell="S40" workbookViewId="0">
      <selection activeCell="AC59" sqref="AC59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  <col min="22" max="22" width="14.28515625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41505.5625</v>
      </c>
      <c r="N2">
        <v>1</v>
      </c>
      <c r="O2" t="s">
        <v>82</v>
      </c>
      <c r="P2">
        <v>90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0</v>
      </c>
      <c r="AD2" s="3">
        <v>5</v>
      </c>
      <c r="AE2">
        <v>1</v>
      </c>
    </row>
    <row r="3" spans="1:31">
      <c r="A3" t="s">
        <v>4</v>
      </c>
      <c r="B3">
        <v>3</v>
      </c>
      <c r="M3" s="2">
        <v>41511.625</v>
      </c>
      <c r="N3">
        <v>2</v>
      </c>
      <c r="O3" t="s">
        <v>83</v>
      </c>
      <c r="P3">
        <v>90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23</v>
      </c>
      <c r="AC3">
        <v>-3440</v>
      </c>
      <c r="AD3" s="3">
        <v>5</v>
      </c>
      <c r="AE3">
        <v>10</v>
      </c>
    </row>
    <row r="4" spans="1:31">
      <c r="A4" t="s">
        <v>5</v>
      </c>
      <c r="B4">
        <v>2</v>
      </c>
      <c r="M4" s="2">
        <v>41518.625</v>
      </c>
      <c r="N4">
        <v>3</v>
      </c>
      <c r="O4" t="s">
        <v>84</v>
      </c>
      <c r="P4">
        <v>90</v>
      </c>
      <c r="Q4">
        <v>0</v>
      </c>
      <c r="R4">
        <v>1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11</v>
      </c>
      <c r="AC4">
        <v>17162</v>
      </c>
      <c r="AD4" s="3">
        <v>5</v>
      </c>
      <c r="AE4">
        <v>2</v>
      </c>
    </row>
    <row r="5" spans="1:31">
      <c r="A5" t="s">
        <v>10</v>
      </c>
      <c r="B5">
        <v>2.5</v>
      </c>
      <c r="M5" s="2">
        <v>41532.625</v>
      </c>
      <c r="N5">
        <v>4</v>
      </c>
      <c r="O5" t="s">
        <v>85</v>
      </c>
      <c r="P5">
        <v>90</v>
      </c>
      <c r="Q5">
        <v>0</v>
      </c>
      <c r="R5">
        <v>0</v>
      </c>
      <c r="S5">
        <v>0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-894</v>
      </c>
      <c r="AD5" s="3">
        <v>5</v>
      </c>
      <c r="AE5">
        <v>5</v>
      </c>
    </row>
    <row r="6" spans="1:31">
      <c r="A6" t="s">
        <v>11</v>
      </c>
      <c r="B6">
        <v>2.5</v>
      </c>
      <c r="M6" s="2">
        <v>41539.625</v>
      </c>
      <c r="N6">
        <v>5</v>
      </c>
      <c r="O6" t="s">
        <v>86</v>
      </c>
      <c r="P6">
        <v>90</v>
      </c>
      <c r="Q6">
        <v>1</v>
      </c>
      <c r="R6">
        <v>1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</v>
      </c>
      <c r="AC6">
        <v>2934</v>
      </c>
      <c r="AD6" s="3">
        <v>5</v>
      </c>
      <c r="AE6">
        <v>3</v>
      </c>
    </row>
    <row r="7" spans="1:31">
      <c r="A7" t="s">
        <v>6</v>
      </c>
      <c r="B7">
        <f>3/B5</f>
        <v>1.2</v>
      </c>
      <c r="M7" s="2">
        <v>41546.625</v>
      </c>
      <c r="N7">
        <v>6</v>
      </c>
      <c r="O7" t="s">
        <v>87</v>
      </c>
      <c r="P7">
        <v>90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79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41553.625</v>
      </c>
      <c r="N8">
        <v>7</v>
      </c>
      <c r="O8" t="s">
        <v>88</v>
      </c>
      <c r="P8">
        <v>90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11</v>
      </c>
      <c r="AC8">
        <v>-889</v>
      </c>
      <c r="AD8" s="3">
        <v>5</v>
      </c>
      <c r="AE8">
        <v>2</v>
      </c>
    </row>
    <row r="9" spans="1:31">
      <c r="A9" t="s">
        <v>8</v>
      </c>
      <c r="B9">
        <f>2/B6</f>
        <v>0.8</v>
      </c>
      <c r="M9" s="2">
        <v>41567.625</v>
      </c>
      <c r="N9">
        <v>8</v>
      </c>
      <c r="O9" t="s">
        <v>89</v>
      </c>
      <c r="P9">
        <v>90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  <c r="AB9">
        <v>10</v>
      </c>
      <c r="AC9">
        <v>-834</v>
      </c>
      <c r="AD9" s="3">
        <v>5</v>
      </c>
      <c r="AE9">
        <v>3</v>
      </c>
    </row>
    <row r="10" spans="1:31">
      <c r="A10" t="s">
        <v>9</v>
      </c>
      <c r="B10">
        <f>3/B5</f>
        <v>1.2</v>
      </c>
      <c r="M10" s="2">
        <v>41574.625</v>
      </c>
      <c r="N10">
        <v>9</v>
      </c>
      <c r="O10" t="s">
        <v>90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18</v>
      </c>
      <c r="AC10">
        <v>-1121</v>
      </c>
      <c r="AD10" s="3">
        <v>5</v>
      </c>
      <c r="AE10">
        <v>3</v>
      </c>
    </row>
    <row r="11" spans="1:31">
      <c r="M11" s="2">
        <v>41581.625</v>
      </c>
      <c r="N11">
        <v>10</v>
      </c>
      <c r="O11" t="s">
        <v>91</v>
      </c>
      <c r="P11">
        <v>90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20</v>
      </c>
      <c r="AC11">
        <v>-2137</v>
      </c>
      <c r="AD11" s="3">
        <v>5</v>
      </c>
      <c r="AE11">
        <v>7</v>
      </c>
    </row>
    <row r="12" spans="1:31">
      <c r="A12" t="s">
        <v>12</v>
      </c>
      <c r="M12" s="2">
        <v>41588.625</v>
      </c>
      <c r="N12">
        <v>11</v>
      </c>
      <c r="O12" t="s">
        <v>92</v>
      </c>
      <c r="P12">
        <v>90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5</v>
      </c>
      <c r="AC12">
        <v>2670</v>
      </c>
      <c r="AD12" s="3">
        <v>5</v>
      </c>
      <c r="AE12">
        <v>2</v>
      </c>
    </row>
    <row r="13" spans="1:31">
      <c r="A13" t="s">
        <v>13</v>
      </c>
      <c r="B13">
        <f>B3*B8*B9</f>
        <v>1.9200000000000004</v>
      </c>
      <c r="M13" s="2">
        <v>41595.625</v>
      </c>
      <c r="N13">
        <v>12</v>
      </c>
      <c r="O13" t="s">
        <v>54</v>
      </c>
      <c r="P13">
        <v>90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10</v>
      </c>
      <c r="AC13">
        <v>-957</v>
      </c>
      <c r="AD13" s="3">
        <v>5</v>
      </c>
      <c r="AE13">
        <v>1</v>
      </c>
    </row>
    <row r="14" spans="1:31">
      <c r="A14" t="s">
        <v>14</v>
      </c>
      <c r="B14">
        <f>B4*B7*B10</f>
        <v>2.88</v>
      </c>
      <c r="M14" s="2">
        <v>41602.625</v>
      </c>
      <c r="N14">
        <v>13</v>
      </c>
      <c r="O14" t="s">
        <v>93</v>
      </c>
      <c r="P14">
        <v>90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17</v>
      </c>
      <c r="AC14">
        <v>848</v>
      </c>
      <c r="AD14" s="3">
        <v>5</v>
      </c>
      <c r="AE14">
        <v>0</v>
      </c>
    </row>
    <row r="15" spans="1:31">
      <c r="M15" s="2">
        <v>41606.833333333336</v>
      </c>
      <c r="N15">
        <v>14</v>
      </c>
      <c r="O15" t="s">
        <v>94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5</v>
      </c>
      <c r="AC15">
        <v>-2735</v>
      </c>
      <c r="AD15" s="3">
        <v>5</v>
      </c>
      <c r="AE15">
        <v>2</v>
      </c>
    </row>
    <row r="16" spans="1:31">
      <c r="A16" t="s">
        <v>15</v>
      </c>
      <c r="C16" s="7" t="s">
        <v>1</v>
      </c>
      <c r="D16" s="7"/>
      <c r="E16" s="7"/>
      <c r="F16" s="7"/>
      <c r="G16" s="7"/>
      <c r="H16" s="7"/>
      <c r="M16" s="2">
        <v>41611.833333333336</v>
      </c>
      <c r="N16">
        <v>15</v>
      </c>
      <c r="O16" t="s">
        <v>95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8</v>
      </c>
      <c r="AC16">
        <v>1715</v>
      </c>
      <c r="AD16" s="3">
        <v>5</v>
      </c>
      <c r="AE16">
        <v>2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41616.625</v>
      </c>
      <c r="N17">
        <v>16</v>
      </c>
      <c r="O17" t="s">
        <v>96</v>
      </c>
      <c r="P17">
        <v>90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8</v>
      </c>
      <c r="AC17">
        <v>154</v>
      </c>
      <c r="AD17" s="3">
        <v>5</v>
      </c>
      <c r="AE17">
        <v>1</v>
      </c>
    </row>
    <row r="18" spans="1:31">
      <c r="B18">
        <f>SUM(C18:H18)</f>
        <v>0.9861534547738493</v>
      </c>
      <c r="C18">
        <f>POISSON(C17,$B$13,FALSE)</f>
        <v>0.14660696213035052</v>
      </c>
      <c r="D18">
        <f t="shared" ref="D18:H18" si="0">POISSON(D17,$B$13,FALSE)</f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47</v>
      </c>
      <c r="P18">
        <v>90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5</v>
      </c>
      <c r="AC18">
        <v>-1463</v>
      </c>
      <c r="AD18" s="3">
        <v>5</v>
      </c>
      <c r="AE18">
        <v>3</v>
      </c>
    </row>
    <row r="19" spans="1:31">
      <c r="C19" s="7" t="s">
        <v>0</v>
      </c>
      <c r="D19" s="7"/>
      <c r="E19" s="7"/>
      <c r="F19" s="7"/>
      <c r="G19" s="7"/>
      <c r="H19" s="7"/>
      <c r="M19" s="2">
        <v>41630.53125</v>
      </c>
      <c r="N19">
        <v>18</v>
      </c>
      <c r="O19" t="s">
        <v>59</v>
      </c>
      <c r="P19">
        <v>90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4</v>
      </c>
      <c r="AC19">
        <v>-1902</v>
      </c>
      <c r="AD19" s="3">
        <v>5</v>
      </c>
      <c r="AE19">
        <v>3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43</v>
      </c>
      <c r="P20">
        <v>90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4</v>
      </c>
      <c r="AC20">
        <v>-1040</v>
      </c>
      <c r="AD20" s="3">
        <v>5</v>
      </c>
      <c r="AE20">
        <v>1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41637.625</v>
      </c>
      <c r="N21">
        <v>20</v>
      </c>
      <c r="O21" t="s">
        <v>97</v>
      </c>
      <c r="P21">
        <v>90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18</v>
      </c>
      <c r="AC21">
        <v>-1633</v>
      </c>
      <c r="AD21" s="3">
        <v>5</v>
      </c>
      <c r="AE21">
        <v>6</v>
      </c>
    </row>
    <row r="22" spans="1:31">
      <c r="A22" s="1"/>
      <c r="M22" s="2">
        <v>41275.625</v>
      </c>
      <c r="N22">
        <v>21</v>
      </c>
      <c r="O22" t="s">
        <v>98</v>
      </c>
      <c r="P22">
        <v>90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6</v>
      </c>
      <c r="AC22">
        <v>-1005</v>
      </c>
      <c r="AD22" s="3">
        <v>5</v>
      </c>
      <c r="AE22">
        <v>1</v>
      </c>
    </row>
    <row r="23" spans="1:31">
      <c r="C23" s="7" t="s">
        <v>0</v>
      </c>
      <c r="D23" s="7"/>
      <c r="E23" s="7"/>
      <c r="F23" s="7"/>
      <c r="G23" s="7"/>
      <c r="H23" s="7"/>
      <c r="I23" s="7"/>
      <c r="J23" s="7"/>
      <c r="M23" s="2">
        <v>41286.625</v>
      </c>
      <c r="N23">
        <v>22</v>
      </c>
      <c r="O23" t="s">
        <v>99</v>
      </c>
      <c r="P23">
        <v>90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-5966</v>
      </c>
      <c r="AD23" s="3">
        <v>5</v>
      </c>
      <c r="AE23">
        <v>2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100</v>
      </c>
      <c r="P24">
        <v>90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3</v>
      </c>
      <c r="AC24">
        <v>-3353</v>
      </c>
      <c r="AD24" s="3">
        <v>5</v>
      </c>
      <c r="AE24">
        <v>1</v>
      </c>
    </row>
    <row r="25" spans="1:31">
      <c r="A25" s="8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101</v>
      </c>
      <c r="P25">
        <v>90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6</v>
      </c>
      <c r="AC25">
        <v>-4140</v>
      </c>
      <c r="AD25" s="3">
        <v>5</v>
      </c>
      <c r="AE25">
        <v>1</v>
      </c>
    </row>
    <row r="26" spans="1:31">
      <c r="A26" s="8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102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-2324</v>
      </c>
      <c r="AD26" s="3">
        <v>5</v>
      </c>
      <c r="AE26">
        <v>1</v>
      </c>
    </row>
    <row r="27" spans="1:31">
      <c r="A27" s="8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103</v>
      </c>
      <c r="P27">
        <v>90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v>0</v>
      </c>
      <c r="AB27">
        <v>7</v>
      </c>
      <c r="AC27">
        <v>-2177</v>
      </c>
      <c r="AD27" s="3">
        <v>5</v>
      </c>
      <c r="AE27">
        <v>2</v>
      </c>
    </row>
    <row r="28" spans="1:31">
      <c r="A28" s="8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104</v>
      </c>
      <c r="P28">
        <v>90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15</v>
      </c>
      <c r="AC28">
        <v>-1316</v>
      </c>
      <c r="AD28" s="3">
        <v>5</v>
      </c>
      <c r="AE28">
        <v>6</v>
      </c>
    </row>
    <row r="29" spans="1:31">
      <c r="A29" s="8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41335.729166666664</v>
      </c>
      <c r="N29">
        <v>28</v>
      </c>
      <c r="O29" t="s">
        <v>105</v>
      </c>
      <c r="P29">
        <v>90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2</v>
      </c>
      <c r="AC29">
        <v>-582</v>
      </c>
      <c r="AD29" s="3">
        <v>5</v>
      </c>
      <c r="AE29">
        <v>0</v>
      </c>
    </row>
    <row r="30" spans="1:31">
      <c r="A30" s="8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41350.666666666664</v>
      </c>
      <c r="N30">
        <v>30</v>
      </c>
      <c r="O30" t="s">
        <v>106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-96</v>
      </c>
      <c r="AD30" s="3">
        <v>5</v>
      </c>
      <c r="AE30">
        <v>0</v>
      </c>
    </row>
    <row r="31" spans="1:31">
      <c r="K31">
        <f>SUM(K25:K30)</f>
        <v>0.97677201899775401</v>
      </c>
      <c r="M31" s="2">
        <v>41363.625</v>
      </c>
      <c r="N31">
        <v>31</v>
      </c>
      <c r="O31" t="s">
        <v>107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150</v>
      </c>
      <c r="AD31" s="3">
        <v>4.9000000000000004</v>
      </c>
      <c r="AE31">
        <v>0</v>
      </c>
    </row>
    <row r="32" spans="1:31">
      <c r="A32" t="s">
        <v>17</v>
      </c>
      <c r="B32">
        <f>SUM(D25:J25,E26:J26,F27:J27,G28:J28,H29:J29,I30:J30)</f>
        <v>0.5699986275164306</v>
      </c>
      <c r="M32" s="2"/>
      <c r="AD32" s="3"/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(SUM(Z2:Z6)/COUNT(Z2:Z6))</f>
        <v>0</v>
      </c>
      <c r="AA33">
        <f>(SUM(AA2:AA6)/COUNT(AA2:AA6))</f>
        <v>0.4</v>
      </c>
    </row>
    <row r="34" spans="1:30">
      <c r="A34" t="s">
        <v>19</v>
      </c>
      <c r="B34">
        <f>SUM(C26:C30,D27:D30,E28:E30,F29:F30,G29)</f>
        <v>0.24339187734248208</v>
      </c>
      <c r="U34">
        <f>CORREL(T2:T32, Z2:Z32)</f>
        <v>0.25820183151655701</v>
      </c>
      <c r="Z34">
        <f>Z33*0.333333333</f>
        <v>0</v>
      </c>
    </row>
    <row r="35" spans="1:30">
      <c r="A35" t="s">
        <v>20</v>
      </c>
      <c r="B35">
        <f>SUM(C25:C30)</f>
        <v>5.5357490301792232E-2</v>
      </c>
    </row>
    <row r="36" spans="1:30">
      <c r="A36" t="s">
        <v>23</v>
      </c>
      <c r="B36">
        <f>SUM(C25,D26,E27,F28,G29,H30)</f>
        <v>0.17160999344858832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-1</v>
      </c>
      <c r="AB41">
        <f>Z41*AA41</f>
        <v>-0.10658323450330624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2.6315626159115715E-2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AB42+Z34+AA33</f>
        <v>0.42631562615911572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  <row r="48" spans="1:30">
      <c r="R48">
        <v>0</v>
      </c>
      <c r="S48">
        <v>1</v>
      </c>
      <c r="T48">
        <v>2</v>
      </c>
      <c r="U48">
        <v>3</v>
      </c>
      <c r="V48">
        <v>4</v>
      </c>
      <c r="W48">
        <v>5</v>
      </c>
    </row>
    <row r="49" spans="17:29">
      <c r="Q49">
        <v>0</v>
      </c>
      <c r="R49" s="4">
        <v>8.2297470490201394E-3</v>
      </c>
      <c r="S49" s="4">
        <v>2.3701671501178002E-2</v>
      </c>
      <c r="T49" s="4">
        <v>3.4130406961696322E-2</v>
      </c>
      <c r="U49" s="4">
        <v>3.2765190683228466E-2</v>
      </c>
      <c r="V49" s="4">
        <v>2.3590937291924494E-2</v>
      </c>
      <c r="W49" s="4">
        <v>1.3588379880148507E-2</v>
      </c>
      <c r="X49">
        <f>S49*(S$48*0.2)</f>
        <v>4.7403343002356008E-3</v>
      </c>
      <c r="Y49">
        <f>T49*(T48*0.2)</f>
        <v>1.3652162784678529E-2</v>
      </c>
      <c r="Z49">
        <f>U49*(U48*0.2)</f>
        <v>1.9659114409937083E-2</v>
      </c>
      <c r="AA49">
        <f>V49*(V48*0.2)</f>
        <v>1.8872749833539596E-2</v>
      </c>
      <c r="AB49">
        <f>W49*(W48*0.2)</f>
        <v>1.3588379880148507E-2</v>
      </c>
    </row>
    <row r="50" spans="17:29">
      <c r="Q50">
        <v>1</v>
      </c>
      <c r="R50">
        <v>1.5801114334118668E-2</v>
      </c>
      <c r="S50">
        <v>4.5507209282261769E-2</v>
      </c>
      <c r="T50">
        <v>6.5530381366456947E-2</v>
      </c>
      <c r="U50">
        <v>6.2909166111798656E-2</v>
      </c>
      <c r="V50">
        <v>4.5294599600495034E-2</v>
      </c>
      <c r="W50">
        <v>2.6089689369885136E-2</v>
      </c>
      <c r="X50">
        <f>S50*(S$48*0.2)</f>
        <v>9.1014418564523535E-3</v>
      </c>
      <c r="Y50">
        <f>T50*(T$48*0.2)</f>
        <v>2.6212152546582781E-2</v>
      </c>
      <c r="Z50">
        <f>U50*(U$48*0.2)</f>
        <v>3.7745499667079199E-2</v>
      </c>
      <c r="AA50">
        <f>V50*(V$48*0.2)</f>
        <v>3.6235679680396031E-2</v>
      </c>
      <c r="AB50">
        <f>W50*(W$48*0.2)</f>
        <v>2.6089689369885136E-2</v>
      </c>
    </row>
    <row r="51" spans="17:29">
      <c r="Q51">
        <v>2</v>
      </c>
      <c r="R51" s="5">
        <v>1.5169069760753925E-2</v>
      </c>
      <c r="S51" s="5">
        <v>4.3686920910971309E-2</v>
      </c>
      <c r="T51" s="5">
        <v>6.2909166111798684E-2</v>
      </c>
      <c r="U51" s="5">
        <v>6.039279946732673E-2</v>
      </c>
      <c r="V51" s="5">
        <v>4.3482815616475247E-2</v>
      </c>
      <c r="W51" s="5">
        <v>2.5046101795089735E-2</v>
      </c>
      <c r="X51">
        <f>S51*(S$48*0.2)</f>
        <v>8.7373841821942622E-3</v>
      </c>
      <c r="Y51">
        <f>T51*(T$48*0.2)</f>
        <v>2.5163666444719474E-2</v>
      </c>
      <c r="Z51">
        <f>U51*(U$48*0.2)</f>
        <v>3.6235679680396045E-2</v>
      </c>
      <c r="AA51">
        <f>V51*(V$48*0.2)</f>
        <v>3.4786252493180202E-2</v>
      </c>
      <c r="AB51">
        <f>W51*(W$48*0.2)</f>
        <v>2.5046101795089735E-2</v>
      </c>
    </row>
    <row r="52" spans="17:29">
      <c r="Q52">
        <v>3</v>
      </c>
      <c r="R52" s="5">
        <v>9.7082046468825144E-3</v>
      </c>
      <c r="S52" s="5">
        <v>2.7959629383021642E-2</v>
      </c>
      <c r="T52" s="5">
        <v>4.0261866311551167E-2</v>
      </c>
      <c r="U52" s="5">
        <v>3.8651391659089117E-2</v>
      </c>
      <c r="V52" s="5">
        <v>2.7829001994544161E-2</v>
      </c>
      <c r="W52" s="5">
        <v>1.6029505148857433E-2</v>
      </c>
      <c r="X52">
        <f>S52*(S$48*0.2)</f>
        <v>5.5919258766043284E-3</v>
      </c>
      <c r="Y52">
        <f>T52*(T$48*0.2)</f>
        <v>1.6104746524620468E-2</v>
      </c>
      <c r="Z52">
        <f>U52*(U$48*0.2)</f>
        <v>2.3190834995453474E-2</v>
      </c>
      <c r="AA52">
        <f>V52*(V$48*0.2)</f>
        <v>2.2263201595635329E-2</v>
      </c>
      <c r="AB52">
        <f>W52*(W$48*0.2)</f>
        <v>1.6029505148857433E-2</v>
      </c>
    </row>
    <row r="53" spans="17:29">
      <c r="Q53">
        <v>4</v>
      </c>
      <c r="R53" s="6">
        <v>4.6599382305036073E-3</v>
      </c>
      <c r="S53" s="6">
        <v>1.342062210385039E-2</v>
      </c>
      <c r="T53" s="6">
        <v>1.9325695829544562E-2</v>
      </c>
      <c r="U53" s="6">
        <v>1.8552667996362775E-2</v>
      </c>
      <c r="V53" s="6">
        <v>1.3357920957381199E-2</v>
      </c>
      <c r="W53" s="6">
        <v>7.6941624714515688E-3</v>
      </c>
      <c r="X53">
        <f>S53*(S$48*0.2)</f>
        <v>2.684124420770078E-3</v>
      </c>
      <c r="Y53">
        <f>T53*(T$48*0.2)</f>
        <v>7.7302783318178251E-3</v>
      </c>
      <c r="Z53">
        <f>U53*(U$48*0.2)</f>
        <v>1.1131600797817666E-2</v>
      </c>
      <c r="AA53">
        <f>V53*(V$48*0.2)</f>
        <v>1.068633676590496E-2</v>
      </c>
      <c r="AB53">
        <f>W53*(W$48*0.2)</f>
        <v>7.6941624714515688E-3</v>
      </c>
    </row>
    <row r="54" spans="17:29">
      <c r="Q54">
        <v>5</v>
      </c>
      <c r="R54" s="6">
        <v>1.7894162805133858E-3</v>
      </c>
      <c r="S54" s="6">
        <v>5.1535188878785512E-3</v>
      </c>
      <c r="T54" s="6">
        <v>7.4210671985451135E-3</v>
      </c>
      <c r="U54" s="6">
        <v>7.1242245106033081E-3</v>
      </c>
      <c r="V54" s="6">
        <v>5.1294416476343821E-3</v>
      </c>
      <c r="W54" s="6">
        <v>2.9545583890374033E-3</v>
      </c>
      <c r="X54">
        <f>S54*(S$48*0.2)</f>
        <v>1.0307037775757102E-3</v>
      </c>
      <c r="Y54">
        <f>T54*(T$48*0.2)</f>
        <v>2.9684268794180455E-3</v>
      </c>
      <c r="Z54">
        <f>U54*(U$48*0.2)</f>
        <v>4.2745347063619854E-3</v>
      </c>
      <c r="AA54">
        <f>V54*(V$48*0.2)</f>
        <v>4.1035533181075058E-3</v>
      </c>
      <c r="AB54">
        <f>W54*(W$48*0.2)</f>
        <v>2.9545583890374033E-3</v>
      </c>
    </row>
    <row r="55" spans="17:29">
      <c r="AB55" t="s">
        <v>108</v>
      </c>
      <c r="AC55">
        <f>SUM(X49:AB54)*6</f>
        <v>2.8458286975436904</v>
      </c>
    </row>
    <row r="56" spans="17:29">
      <c r="AB56" t="s">
        <v>109</v>
      </c>
      <c r="AC56">
        <f>SUM(X49:AB54)*2*3</f>
        <v>2.8458286975436904</v>
      </c>
    </row>
    <row r="57" spans="17:29">
      <c r="AB57" t="s">
        <v>110</v>
      </c>
      <c r="AC57">
        <f>AB36</f>
        <v>0.54402533346878368</v>
      </c>
    </row>
    <row r="58" spans="17:29">
      <c r="AB58" t="s">
        <v>111</v>
      </c>
      <c r="AC58">
        <f>AA33</f>
        <v>0.4</v>
      </c>
    </row>
    <row r="59" spans="17:29">
      <c r="AC59">
        <f>SUM(AC55:AC58)</f>
        <v>6.6356827285561648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7"/>
  <sheetViews>
    <sheetView topLeftCell="X18" workbookViewId="0">
      <selection activeCell="AD43" sqref="AD43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  <col min="22" max="22" width="9.140625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41505.5625</v>
      </c>
      <c r="N2">
        <v>1</v>
      </c>
      <c r="O2" t="s">
        <v>82</v>
      </c>
      <c r="P2">
        <v>90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3</v>
      </c>
      <c r="AC2">
        <v>0</v>
      </c>
      <c r="AD2" s="3">
        <v>5</v>
      </c>
      <c r="AE2">
        <v>1</v>
      </c>
    </row>
    <row r="3" spans="1:31">
      <c r="A3" t="s">
        <v>4</v>
      </c>
      <c r="B3">
        <v>3</v>
      </c>
      <c r="M3" s="2">
        <v>41511.625</v>
      </c>
      <c r="N3">
        <v>2</v>
      </c>
      <c r="O3" t="s">
        <v>83</v>
      </c>
      <c r="P3">
        <v>90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</v>
      </c>
      <c r="AA3">
        <v>2</v>
      </c>
      <c r="AB3">
        <v>23</v>
      </c>
      <c r="AC3">
        <v>-3440</v>
      </c>
      <c r="AD3" s="3">
        <v>5</v>
      </c>
      <c r="AE3">
        <v>10</v>
      </c>
    </row>
    <row r="4" spans="1:31">
      <c r="A4" t="s">
        <v>5</v>
      </c>
      <c r="B4">
        <v>2</v>
      </c>
      <c r="M4" s="2">
        <v>41518.625</v>
      </c>
      <c r="N4">
        <v>3</v>
      </c>
      <c r="O4" t="s">
        <v>84</v>
      </c>
      <c r="P4">
        <v>90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11</v>
      </c>
      <c r="AC4">
        <v>17162</v>
      </c>
      <c r="AD4" s="3">
        <v>5</v>
      </c>
      <c r="AE4">
        <v>2</v>
      </c>
    </row>
    <row r="5" spans="1:31">
      <c r="A5" t="s">
        <v>10</v>
      </c>
      <c r="B5">
        <v>2.5</v>
      </c>
      <c r="M5" s="2">
        <v>41532.625</v>
      </c>
      <c r="N5">
        <v>4</v>
      </c>
      <c r="O5" t="s">
        <v>85</v>
      </c>
      <c r="P5">
        <v>90</v>
      </c>
      <c r="Q5">
        <v>0</v>
      </c>
      <c r="R5">
        <v>0</v>
      </c>
      <c r="S5">
        <v>0</v>
      </c>
      <c r="T5">
        <v>4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-894</v>
      </c>
      <c r="AD5" s="3">
        <v>5</v>
      </c>
      <c r="AE5">
        <v>5</v>
      </c>
    </row>
    <row r="6" spans="1:31">
      <c r="A6" t="s">
        <v>11</v>
      </c>
      <c r="B6">
        <v>2.5</v>
      </c>
      <c r="M6" s="2">
        <v>41539.625</v>
      </c>
      <c r="N6">
        <v>5</v>
      </c>
      <c r="O6" t="s">
        <v>86</v>
      </c>
      <c r="P6">
        <v>90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8</v>
      </c>
      <c r="AC6">
        <v>2934</v>
      </c>
      <c r="AD6" s="3">
        <v>5</v>
      </c>
      <c r="AE6">
        <v>3</v>
      </c>
    </row>
    <row r="7" spans="1:31">
      <c r="A7" t="s">
        <v>6</v>
      </c>
      <c r="B7">
        <f>3/B5</f>
        <v>1.2</v>
      </c>
      <c r="M7" s="2">
        <v>41546.625</v>
      </c>
      <c r="N7">
        <v>6</v>
      </c>
      <c r="O7" t="s">
        <v>87</v>
      </c>
      <c r="P7">
        <v>90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79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41553.625</v>
      </c>
      <c r="N8">
        <v>7</v>
      </c>
      <c r="O8" t="s">
        <v>88</v>
      </c>
      <c r="P8">
        <v>90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11</v>
      </c>
      <c r="AC8">
        <v>-889</v>
      </c>
      <c r="AD8" s="3">
        <v>5</v>
      </c>
      <c r="AE8">
        <v>2</v>
      </c>
    </row>
    <row r="9" spans="1:31">
      <c r="A9" t="s">
        <v>8</v>
      </c>
      <c r="B9">
        <f>2/B6</f>
        <v>0.8</v>
      </c>
      <c r="M9" s="2">
        <v>41567.625</v>
      </c>
      <c r="N9">
        <v>8</v>
      </c>
      <c r="O9" t="s">
        <v>89</v>
      </c>
      <c r="P9">
        <v>90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  <c r="AB9">
        <v>10</v>
      </c>
      <c r="AC9">
        <v>-834</v>
      </c>
      <c r="AD9" s="3">
        <v>5</v>
      </c>
      <c r="AE9">
        <v>3</v>
      </c>
    </row>
    <row r="10" spans="1:31">
      <c r="A10" t="s">
        <v>9</v>
      </c>
      <c r="B10">
        <f>3/B5</f>
        <v>1.2</v>
      </c>
      <c r="M10" s="2">
        <v>41574.625</v>
      </c>
      <c r="N10">
        <v>9</v>
      </c>
      <c r="O10" t="s">
        <v>90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18</v>
      </c>
      <c r="AC10">
        <v>-1121</v>
      </c>
      <c r="AD10" s="3">
        <v>5</v>
      </c>
      <c r="AE10">
        <v>3</v>
      </c>
    </row>
    <row r="11" spans="1:31">
      <c r="M11" s="2">
        <v>41581.625</v>
      </c>
      <c r="N11">
        <v>10</v>
      </c>
      <c r="O11" t="s">
        <v>91</v>
      </c>
      <c r="P11">
        <v>90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20</v>
      </c>
      <c r="AC11">
        <v>-2137</v>
      </c>
      <c r="AD11" s="3">
        <v>5</v>
      </c>
      <c r="AE11">
        <v>7</v>
      </c>
    </row>
    <row r="12" spans="1:31">
      <c r="A12" t="s">
        <v>12</v>
      </c>
      <c r="M12" s="2">
        <v>41588.625</v>
      </c>
      <c r="N12">
        <v>11</v>
      </c>
      <c r="O12" t="s">
        <v>92</v>
      </c>
      <c r="P12">
        <v>90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5</v>
      </c>
      <c r="AC12">
        <v>2670</v>
      </c>
      <c r="AD12" s="3">
        <v>5</v>
      </c>
      <c r="AE12">
        <v>2</v>
      </c>
    </row>
    <row r="13" spans="1:31">
      <c r="A13" t="s">
        <v>13</v>
      </c>
      <c r="B13">
        <f>B3*B8*B9</f>
        <v>1.9200000000000004</v>
      </c>
      <c r="M13" s="2">
        <v>41595.625</v>
      </c>
      <c r="N13">
        <v>12</v>
      </c>
      <c r="O13" t="s">
        <v>54</v>
      </c>
      <c r="P13">
        <v>90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10</v>
      </c>
      <c r="AC13">
        <v>-957</v>
      </c>
      <c r="AD13" s="3">
        <v>5</v>
      </c>
      <c r="AE13">
        <v>1</v>
      </c>
    </row>
    <row r="14" spans="1:31">
      <c r="A14" t="s">
        <v>14</v>
      </c>
      <c r="B14">
        <f>B4*B7*B10</f>
        <v>2.88</v>
      </c>
      <c r="M14" s="2">
        <v>41602.625</v>
      </c>
      <c r="N14">
        <v>13</v>
      </c>
      <c r="O14" t="s">
        <v>93</v>
      </c>
      <c r="P14">
        <v>90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17</v>
      </c>
      <c r="AC14">
        <v>848</v>
      </c>
      <c r="AD14" s="3">
        <v>5</v>
      </c>
      <c r="AE14">
        <v>0</v>
      </c>
    </row>
    <row r="15" spans="1:31">
      <c r="M15" s="2">
        <v>41606.833333333336</v>
      </c>
      <c r="N15">
        <v>14</v>
      </c>
      <c r="O15" t="s">
        <v>94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5</v>
      </c>
      <c r="AC15">
        <v>-2735</v>
      </c>
      <c r="AD15" s="3">
        <v>5</v>
      </c>
      <c r="AE15">
        <v>2</v>
      </c>
    </row>
    <row r="16" spans="1:31">
      <c r="A16" t="s">
        <v>15</v>
      </c>
      <c r="C16" s="7" t="s">
        <v>1</v>
      </c>
      <c r="D16" s="7"/>
      <c r="E16" s="7"/>
      <c r="F16" s="7"/>
      <c r="G16" s="7"/>
      <c r="H16" s="7"/>
      <c r="M16" s="2">
        <v>41611.833333333336</v>
      </c>
      <c r="N16">
        <v>15</v>
      </c>
      <c r="O16" t="s">
        <v>95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8</v>
      </c>
      <c r="AC16">
        <v>1715</v>
      </c>
      <c r="AD16" s="3">
        <v>5</v>
      </c>
      <c r="AE16">
        <v>2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41616.625</v>
      </c>
      <c r="N17">
        <v>16</v>
      </c>
      <c r="O17" t="s">
        <v>96</v>
      </c>
      <c r="P17">
        <v>90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8</v>
      </c>
      <c r="AC17">
        <v>154</v>
      </c>
      <c r="AD17" s="3">
        <v>5</v>
      </c>
      <c r="AE17">
        <v>1</v>
      </c>
    </row>
    <row r="18" spans="1:31">
      <c r="B18">
        <f>SUM(C18:H18)</f>
        <v>0.9861534547738493</v>
      </c>
      <c r="C18">
        <f>POISSON(C17,$B$13,FALSE)</f>
        <v>0.14660696213035052</v>
      </c>
      <c r="D18">
        <f t="shared" ref="D18:H18" si="0">POISSON(D17,$B$13,FALSE)</f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47</v>
      </c>
      <c r="P18">
        <v>90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5</v>
      </c>
      <c r="AC18">
        <v>-1463</v>
      </c>
      <c r="AD18" s="3">
        <v>5</v>
      </c>
      <c r="AE18">
        <v>3</v>
      </c>
    </row>
    <row r="19" spans="1:31">
      <c r="C19" s="7" t="s">
        <v>0</v>
      </c>
      <c r="D19" s="7"/>
      <c r="E19" s="7"/>
      <c r="F19" s="7"/>
      <c r="G19" s="7"/>
      <c r="H19" s="7"/>
      <c r="M19" s="2">
        <v>41630.53125</v>
      </c>
      <c r="N19">
        <v>18</v>
      </c>
      <c r="O19" t="s">
        <v>59</v>
      </c>
      <c r="P19">
        <v>90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4</v>
      </c>
      <c r="AC19">
        <v>-1902</v>
      </c>
      <c r="AD19" s="3">
        <v>5</v>
      </c>
      <c r="AE19">
        <v>3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43</v>
      </c>
      <c r="P20">
        <v>90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4</v>
      </c>
      <c r="AC20">
        <v>-1040</v>
      </c>
      <c r="AD20" s="3">
        <v>5</v>
      </c>
      <c r="AE20">
        <v>1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41637.625</v>
      </c>
      <c r="N21">
        <v>20</v>
      </c>
      <c r="O21" t="s">
        <v>97</v>
      </c>
      <c r="P21">
        <v>90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18</v>
      </c>
      <c r="AC21">
        <v>-1633</v>
      </c>
      <c r="AD21" s="3">
        <v>5</v>
      </c>
      <c r="AE21">
        <v>6</v>
      </c>
    </row>
    <row r="22" spans="1:31">
      <c r="A22" s="1"/>
      <c r="M22" s="2">
        <v>41275.625</v>
      </c>
      <c r="N22">
        <v>21</v>
      </c>
      <c r="O22" t="s">
        <v>98</v>
      </c>
      <c r="P22">
        <v>90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6</v>
      </c>
      <c r="AC22">
        <v>-1005</v>
      </c>
      <c r="AD22" s="3">
        <v>5</v>
      </c>
      <c r="AE22">
        <v>1</v>
      </c>
    </row>
    <row r="23" spans="1:31">
      <c r="C23" s="7" t="s">
        <v>0</v>
      </c>
      <c r="D23" s="7"/>
      <c r="E23" s="7"/>
      <c r="F23" s="7"/>
      <c r="G23" s="7"/>
      <c r="H23" s="7"/>
      <c r="I23" s="7"/>
      <c r="J23" s="7"/>
      <c r="M23" s="2">
        <v>41286.625</v>
      </c>
      <c r="N23">
        <v>22</v>
      </c>
      <c r="O23" t="s">
        <v>99</v>
      </c>
      <c r="P23">
        <v>90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-5966</v>
      </c>
      <c r="AD23" s="3">
        <v>5</v>
      </c>
      <c r="AE23">
        <v>2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100</v>
      </c>
      <c r="P24">
        <v>90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3</v>
      </c>
      <c r="AC24">
        <v>-3353</v>
      </c>
      <c r="AD24" s="3">
        <v>5</v>
      </c>
      <c r="AE24">
        <v>1</v>
      </c>
    </row>
    <row r="25" spans="1:31">
      <c r="A25" s="8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101</v>
      </c>
      <c r="P25">
        <v>90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6</v>
      </c>
      <c r="AC25">
        <v>-4140</v>
      </c>
      <c r="AD25" s="3">
        <v>5</v>
      </c>
      <c r="AE25">
        <v>1</v>
      </c>
    </row>
    <row r="26" spans="1:31">
      <c r="A26" s="8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102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-2324</v>
      </c>
      <c r="AD26" s="3">
        <v>5</v>
      </c>
      <c r="AE26">
        <v>1</v>
      </c>
    </row>
    <row r="27" spans="1:31">
      <c r="A27" s="8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103</v>
      </c>
      <c r="P27">
        <v>90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v>0</v>
      </c>
      <c r="AB27">
        <v>7</v>
      </c>
      <c r="AC27">
        <v>-2177</v>
      </c>
      <c r="AD27" s="3">
        <v>5</v>
      </c>
      <c r="AE27">
        <v>2</v>
      </c>
    </row>
    <row r="28" spans="1:31">
      <c r="A28" s="8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104</v>
      </c>
      <c r="P28">
        <v>90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15</v>
      </c>
      <c r="AC28">
        <v>-1316</v>
      </c>
      <c r="AD28" s="3">
        <v>5</v>
      </c>
      <c r="AE28">
        <v>6</v>
      </c>
    </row>
    <row r="29" spans="1:31">
      <c r="A29" s="8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41335.729166666664</v>
      </c>
      <c r="N29">
        <v>28</v>
      </c>
      <c r="O29" t="s">
        <v>105</v>
      </c>
      <c r="P29">
        <v>90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2</v>
      </c>
      <c r="AC29">
        <v>-582</v>
      </c>
      <c r="AD29" s="3">
        <v>5</v>
      </c>
      <c r="AE29">
        <v>0</v>
      </c>
    </row>
    <row r="30" spans="1:31">
      <c r="A30" s="8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41350.666666666664</v>
      </c>
      <c r="N30">
        <v>30</v>
      </c>
      <c r="O30" t="s">
        <v>106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-96</v>
      </c>
      <c r="AD30" s="3">
        <v>5</v>
      </c>
      <c r="AE30">
        <v>0</v>
      </c>
    </row>
    <row r="31" spans="1:31">
      <c r="K31">
        <f>SUM(K25:K30)</f>
        <v>0.97677201899775401</v>
      </c>
      <c r="M31" s="2">
        <v>41363.625</v>
      </c>
      <c r="N31">
        <v>31</v>
      </c>
      <c r="O31" t="s">
        <v>107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150</v>
      </c>
      <c r="AD31" s="3">
        <v>4.9000000000000004</v>
      </c>
      <c r="AE31">
        <v>0</v>
      </c>
    </row>
    <row r="32" spans="1:31">
      <c r="A32" t="s">
        <v>17</v>
      </c>
      <c r="B32">
        <f>SUM(D25:J25,E26:J26,F27:J27,G28:J28,H29:J29,I30:J30)</f>
        <v>0.5699986275164306</v>
      </c>
      <c r="M32" s="2"/>
      <c r="AD32" s="3"/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(SUM(Z2:Z6)/COUNT(Z2:Z6))</f>
        <v>3.6</v>
      </c>
      <c r="AA33">
        <f>(SUM(AA2:AA6)/COUNT(AA2:AA6))</f>
        <v>0.4</v>
      </c>
    </row>
    <row r="34" spans="1:30">
      <c r="A34" t="s">
        <v>19</v>
      </c>
      <c r="B34">
        <f>SUM(C26:C30,D27:D30,E28:E30,F29:F30,G29)</f>
        <v>0.24339187734248208</v>
      </c>
      <c r="U34">
        <f>CORREL(T2:T32, Z2:Z32)</f>
        <v>0.14652413961158087</v>
      </c>
      <c r="Z34">
        <f>Z33*0.333333333</f>
        <v>1.1999999988000001</v>
      </c>
    </row>
    <row r="35" spans="1:30">
      <c r="A35" t="s">
        <v>20</v>
      </c>
      <c r="B35">
        <f>SUM(C25:C30)</f>
        <v>5.5357490301792232E-2</v>
      </c>
    </row>
    <row r="36" spans="1:30">
      <c r="A36" t="s">
        <v>23</v>
      </c>
      <c r="B36">
        <f>SUM(C25,D26,E27,F28,G29,H30)</f>
        <v>0.17160999344858832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-1</v>
      </c>
      <c r="AB41">
        <f>Z41*AA41</f>
        <v>-0.10658323450330624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2.6315626159115715E-2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AB42+Z34+AA33</f>
        <v>1.626315624959116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3" workbookViewId="0">
      <selection activeCell="B3" sqref="B3"/>
    </sheetView>
  </sheetViews>
  <sheetFormatPr defaultRowHeight="15"/>
  <cols>
    <col min="1" max="1" width="26.28515625" bestFit="1" customWidth="1"/>
    <col min="2" max="3" width="9.140625" customWidth="1"/>
  </cols>
  <sheetData>
    <row r="1" spans="1:8">
      <c r="A1" t="s">
        <v>2</v>
      </c>
      <c r="B1">
        <v>9</v>
      </c>
    </row>
    <row r="2" spans="1:8">
      <c r="A2" t="s">
        <v>3</v>
      </c>
      <c r="B2">
        <v>9</v>
      </c>
    </row>
    <row r="3" spans="1:8">
      <c r="A3" t="s">
        <v>4</v>
      </c>
      <c r="B3">
        <v>3</v>
      </c>
    </row>
    <row r="4" spans="1:8">
      <c r="A4" t="s">
        <v>5</v>
      </c>
      <c r="B4">
        <v>1.5</v>
      </c>
    </row>
    <row r="5" spans="1:8">
      <c r="A5" t="s">
        <v>10</v>
      </c>
      <c r="B5">
        <f>9/4</f>
        <v>2.25</v>
      </c>
    </row>
    <row r="6" spans="1:8">
      <c r="A6" t="s">
        <v>11</v>
      </c>
      <c r="B6">
        <f>9/4</f>
        <v>2.25</v>
      </c>
    </row>
    <row r="7" spans="1:8">
      <c r="A7" t="s">
        <v>24</v>
      </c>
      <c r="B7">
        <f>1/B5</f>
        <v>0.44444444444444442</v>
      </c>
    </row>
    <row r="8" spans="1:8">
      <c r="A8" t="s">
        <v>25</v>
      </c>
      <c r="B8">
        <f>3/B5</f>
        <v>1.3333333333333333</v>
      </c>
    </row>
    <row r="9" spans="1:8">
      <c r="A9" t="s">
        <v>26</v>
      </c>
      <c r="B9">
        <f>3/B5</f>
        <v>1.3333333333333333</v>
      </c>
    </row>
    <row r="10" spans="1:8">
      <c r="A10" t="s">
        <v>27</v>
      </c>
      <c r="B10">
        <f>2/B5</f>
        <v>0.88888888888888884</v>
      </c>
    </row>
    <row r="12" spans="1:8">
      <c r="A12" t="s">
        <v>28</v>
      </c>
    </row>
    <row r="13" spans="1:8">
      <c r="A13" t="s">
        <v>29</v>
      </c>
      <c r="B13">
        <f>B3*B7*B10</f>
        <v>1.1851851851851851</v>
      </c>
    </row>
    <row r="14" spans="1:8">
      <c r="A14" t="s">
        <v>14</v>
      </c>
      <c r="B14">
        <f>B4*B8*B9</f>
        <v>2.6666666666666665</v>
      </c>
    </row>
    <row r="16" spans="1:8">
      <c r="A16" t="s">
        <v>15</v>
      </c>
      <c r="C16" s="7" t="s">
        <v>30</v>
      </c>
      <c r="D16" s="7"/>
      <c r="E16" s="7"/>
      <c r="F16" s="7"/>
      <c r="G16" s="7"/>
      <c r="H16" s="7"/>
    </row>
    <row r="17" spans="1:1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11">
      <c r="B18">
        <f>SUM(C18:H18)</f>
        <v>0.99859015351092373</v>
      </c>
      <c r="C18">
        <f t="shared" ref="C18:H18" si="0">POISSON(C17,$B$13,FALSE)</f>
        <v>0.30568956507808448</v>
      </c>
      <c r="D18">
        <f t="shared" si="0"/>
        <v>0.36229874379624827</v>
      </c>
      <c r="E18">
        <f t="shared" si="0"/>
        <v>0.21469555187925821</v>
      </c>
      <c r="F18">
        <f t="shared" si="0"/>
        <v>8.4817995804151378E-2</v>
      </c>
      <c r="G18">
        <f t="shared" si="0"/>
        <v>2.5131258016044853E-2</v>
      </c>
      <c r="H18">
        <f t="shared" si="0"/>
        <v>5.9570389371365572E-3</v>
      </c>
    </row>
    <row r="19" spans="1:11">
      <c r="C19" s="7" t="s">
        <v>0</v>
      </c>
      <c r="D19" s="7"/>
      <c r="E19" s="7"/>
      <c r="F19" s="7"/>
      <c r="G19" s="7"/>
      <c r="H19" s="7"/>
    </row>
    <row r="20" spans="1:1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</row>
    <row r="21" spans="1:11">
      <c r="B21">
        <f>SUM(C21:L21)</f>
        <v>0.99383156464410027</v>
      </c>
      <c r="C21">
        <f t="shared" ref="C21:J21" si="1">POISSON(C20,$B$14,FALSE)</f>
        <v>6.9483451222802847E-2</v>
      </c>
      <c r="D21">
        <f t="shared" si="1"/>
        <v>0.18528920326080758</v>
      </c>
      <c r="E21">
        <f t="shared" si="1"/>
        <v>0.2470522710144101</v>
      </c>
      <c r="F21">
        <f t="shared" si="1"/>
        <v>0.21960201867947562</v>
      </c>
      <c r="G21">
        <f t="shared" si="1"/>
        <v>0.14640134578631708</v>
      </c>
      <c r="H21">
        <f t="shared" si="1"/>
        <v>7.808071775270245E-2</v>
      </c>
      <c r="I21">
        <f t="shared" si="1"/>
        <v>3.4702541223423304E-2</v>
      </c>
      <c r="J21">
        <f t="shared" si="1"/>
        <v>1.3220015704161259E-2</v>
      </c>
    </row>
    <row r="22" spans="1:11">
      <c r="A22" s="1"/>
    </row>
    <row r="23" spans="1:11">
      <c r="C23" s="7" t="s">
        <v>0</v>
      </c>
      <c r="D23" s="7"/>
      <c r="E23" s="7"/>
      <c r="F23" s="7"/>
      <c r="G23" s="7"/>
      <c r="H23" s="7"/>
      <c r="I23" s="7"/>
      <c r="J23" s="7"/>
    </row>
    <row r="24" spans="1:1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</row>
    <row r="25" spans="1:11">
      <c r="A25" s="8" t="s">
        <v>30</v>
      </c>
      <c r="B25">
        <v>0</v>
      </c>
      <c r="C25">
        <f t="shared" ref="C25:J25" si="2">$C$18*C21</f>
        <v>2.1240365984422898E-2</v>
      </c>
      <c r="D25">
        <f t="shared" si="2"/>
        <v>5.6640975958461064E-2</v>
      </c>
      <c r="E25">
        <f t="shared" si="2"/>
        <v>7.552130127794808E-2</v>
      </c>
      <c r="F25">
        <f t="shared" si="2"/>
        <v>6.7130045580398284E-2</v>
      </c>
      <c r="G25">
        <f t="shared" si="2"/>
        <v>4.4753363720265525E-2</v>
      </c>
      <c r="H25">
        <f t="shared" si="2"/>
        <v>2.3868460650808283E-2</v>
      </c>
      <c r="I25">
        <f t="shared" si="2"/>
        <v>1.0608204733692568E-2</v>
      </c>
      <c r="J25">
        <f t="shared" si="2"/>
        <v>4.0412208509305022E-3</v>
      </c>
      <c r="K25">
        <f t="shared" ref="K25:K30" si="3">SUM(C25:J25)</f>
        <v>0.30380393875692718</v>
      </c>
    </row>
    <row r="26" spans="1:11">
      <c r="A26" s="8"/>
      <c r="B26">
        <v>1</v>
      </c>
      <c r="C26">
        <f>D18*$C$21</f>
        <v>2.5173767092649364E-2</v>
      </c>
      <c r="D26">
        <f>D18*D21</f>
        <v>6.7130045580398298E-2</v>
      </c>
      <c r="E26">
        <f>E21*D18</f>
        <v>8.9506727440531064E-2</v>
      </c>
      <c r="F26">
        <f>$D$18*F21</f>
        <v>7.9561535502694264E-2</v>
      </c>
      <c r="G26">
        <f>$D$18*G21</f>
        <v>5.3041023668462847E-2</v>
      </c>
      <c r="H26">
        <f>$D$18*H21</f>
        <v>2.8288545956513519E-2</v>
      </c>
      <c r="I26">
        <f>$D$18*I21</f>
        <v>1.2572687091783783E-2</v>
      </c>
      <c r="J26">
        <f>$D$18*J21</f>
        <v>4.7895950825842986E-3</v>
      </c>
      <c r="K26">
        <f t="shared" si="3"/>
        <v>0.36006392741561744</v>
      </c>
    </row>
    <row r="27" spans="1:11">
      <c r="A27" s="8"/>
      <c r="B27">
        <v>2</v>
      </c>
      <c r="C27">
        <f>E18*$C$21</f>
        <v>1.4917787906755176E-2</v>
      </c>
      <c r="D27">
        <f>E18*D21</f>
        <v>3.9780767751347132E-2</v>
      </c>
      <c r="E27">
        <f>E18*E21</f>
        <v>5.304102366846284E-2</v>
      </c>
      <c r="F27">
        <f>$E$18*F21</f>
        <v>4.7147576594189188E-2</v>
      </c>
      <c r="G27">
        <f>$E$18*G21</f>
        <v>3.1431717729459456E-2</v>
      </c>
      <c r="H27">
        <f>$E$18*H21</f>
        <v>1.6763582789045047E-2</v>
      </c>
      <c r="I27">
        <f>$E$18*I21</f>
        <v>7.4504812395755748E-3</v>
      </c>
      <c r="J27">
        <f>$E$18*J21</f>
        <v>2.8382785674573616E-3</v>
      </c>
      <c r="K27">
        <f t="shared" si="3"/>
        <v>0.21337121624629177</v>
      </c>
    </row>
    <row r="28" spans="1:11">
      <c r="A28" s="8"/>
      <c r="B28">
        <v>3</v>
      </c>
      <c r="C28">
        <f t="shared" ref="C28:J28" si="4">$F$18*C21</f>
        <v>5.8934470742736484E-3</v>
      </c>
      <c r="D28">
        <f t="shared" si="4"/>
        <v>1.5715858864729728E-2</v>
      </c>
      <c r="E28">
        <f t="shared" si="4"/>
        <v>2.0954478486306306E-2</v>
      </c>
      <c r="F28">
        <f t="shared" si="4"/>
        <v>1.8626203098938934E-2</v>
      </c>
      <c r="G28">
        <f t="shared" si="4"/>
        <v>1.2417468732625957E-2</v>
      </c>
      <c r="H28">
        <f t="shared" si="4"/>
        <v>6.6226499907338443E-3</v>
      </c>
      <c r="I28">
        <f t="shared" si="4"/>
        <v>2.943399995881708E-3</v>
      </c>
      <c r="J28">
        <f t="shared" si="4"/>
        <v>1.1212952365263649E-3</v>
      </c>
      <c r="K28">
        <f t="shared" si="3"/>
        <v>8.4294801480016501E-2</v>
      </c>
    </row>
    <row r="29" spans="1:11">
      <c r="A29" s="8"/>
      <c r="B29">
        <v>4</v>
      </c>
      <c r="C29">
        <f t="shared" ref="C29:J29" si="5">$G$18*C21</f>
        <v>1.7462065405255255E-3</v>
      </c>
      <c r="D29">
        <f t="shared" si="5"/>
        <v>4.6565507747347345E-3</v>
      </c>
      <c r="E29">
        <f t="shared" si="5"/>
        <v>6.2087343663129796E-3</v>
      </c>
      <c r="F29">
        <f t="shared" si="5"/>
        <v>5.5188749922782032E-3</v>
      </c>
      <c r="G29">
        <f t="shared" si="5"/>
        <v>3.6792499948521355E-3</v>
      </c>
      <c r="H29">
        <f t="shared" si="5"/>
        <v>1.9622666639211393E-3</v>
      </c>
      <c r="I29">
        <f t="shared" si="5"/>
        <v>8.7211851729828392E-4</v>
      </c>
      <c r="J29">
        <f t="shared" si="5"/>
        <v>3.3223562563744149E-4</v>
      </c>
      <c r="K29">
        <f t="shared" si="3"/>
        <v>2.497623747556044E-2</v>
      </c>
    </row>
    <row r="30" spans="1:11">
      <c r="A30" s="8"/>
      <c r="B30">
        <v>5</v>
      </c>
      <c r="C30">
        <f t="shared" ref="C30:J30" si="6">$H$18*C21</f>
        <v>4.1391562442086527E-4</v>
      </c>
      <c r="D30">
        <f t="shared" si="6"/>
        <v>1.1037749984556407E-3</v>
      </c>
      <c r="E30">
        <f t="shared" si="6"/>
        <v>1.4716999979408542E-3</v>
      </c>
      <c r="F30">
        <f t="shared" si="6"/>
        <v>1.3081777759474259E-3</v>
      </c>
      <c r="G30">
        <f t="shared" si="6"/>
        <v>8.7211851729828392E-4</v>
      </c>
      <c r="H30">
        <f t="shared" si="6"/>
        <v>4.6512987589241811E-4</v>
      </c>
      <c r="I30">
        <f t="shared" si="6"/>
        <v>2.0672438928551911E-4</v>
      </c>
      <c r="J30">
        <f t="shared" si="6"/>
        <v>7.8752148299245382E-5</v>
      </c>
      <c r="K30">
        <f t="shared" si="3"/>
        <v>5.9202933275402528E-3</v>
      </c>
    </row>
    <row r="31" spans="1:11">
      <c r="K31">
        <f>SUM(K25:K30)</f>
        <v>0.99243041470195348</v>
      </c>
    </row>
    <row r="32" spans="1:11">
      <c r="A32" t="s">
        <v>17</v>
      </c>
      <c r="B32">
        <f>SUM(D25:J25,E26:J26,F27:J27,G28:J28,H29:J29,I30:J30)</f>
        <v>0.68251223573501008</v>
      </c>
    </row>
    <row r="33" spans="1:2">
      <c r="A33" t="s">
        <v>18</v>
      </c>
      <c r="B33">
        <f>SUM(C25:J25)</f>
        <v>0.30380393875692718</v>
      </c>
    </row>
    <row r="34" spans="1:2">
      <c r="A34" t="s">
        <v>31</v>
      </c>
      <c r="B34">
        <f>SUM(C26:C30,D27:D30,E28:E30,F29:F30,G29)</f>
        <v>0.14854329224152973</v>
      </c>
    </row>
    <row r="35" spans="1:2">
      <c r="A35" t="s">
        <v>32</v>
      </c>
      <c r="B35">
        <f>SUM(C25:C30)</f>
        <v>6.9385490223047477E-2</v>
      </c>
    </row>
    <row r="36" spans="1:2">
      <c r="A36" t="s">
        <v>23</v>
      </c>
      <c r="B36">
        <f>SUM(C25,D26,E27,F28,G29,H30)</f>
        <v>0.16418201820296752</v>
      </c>
    </row>
    <row r="37" spans="1:2">
      <c r="A37" t="s">
        <v>21</v>
      </c>
      <c r="B37" t="s">
        <v>33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E15" sqref="E15"/>
    </sheetView>
  </sheetViews>
  <sheetFormatPr defaultRowHeight="15"/>
  <cols>
    <col min="1" max="1" width="26.28515625" bestFit="1" customWidth="1"/>
    <col min="2" max="3" width="9.140625" customWidth="1"/>
  </cols>
  <sheetData>
    <row r="1" spans="1:8">
      <c r="A1" t="s">
        <v>2</v>
      </c>
      <c r="B1">
        <v>5</v>
      </c>
    </row>
    <row r="2" spans="1:8">
      <c r="A2" t="s">
        <v>3</v>
      </c>
      <c r="B2">
        <v>5</v>
      </c>
    </row>
    <row r="3" spans="1:8">
      <c r="A3" t="s">
        <v>4</v>
      </c>
      <c r="B3">
        <v>3</v>
      </c>
    </row>
    <row r="4" spans="1:8">
      <c r="A4" t="s">
        <v>5</v>
      </c>
      <c r="B4">
        <v>2</v>
      </c>
    </row>
    <row r="5" spans="1:8">
      <c r="A5" t="s">
        <v>10</v>
      </c>
      <c r="B5">
        <v>2.5</v>
      </c>
    </row>
    <row r="6" spans="1:8">
      <c r="A6" t="s">
        <v>11</v>
      </c>
      <c r="B6">
        <v>2.5</v>
      </c>
    </row>
    <row r="7" spans="1:8">
      <c r="A7" t="s">
        <v>6</v>
      </c>
      <c r="B7">
        <f>3/B5</f>
        <v>1.2</v>
      </c>
    </row>
    <row r="8" spans="1:8">
      <c r="A8" t="s">
        <v>7</v>
      </c>
      <c r="B8">
        <f>2/B5</f>
        <v>0.8</v>
      </c>
    </row>
    <row r="9" spans="1:8">
      <c r="A9" t="s">
        <v>8</v>
      </c>
      <c r="B9">
        <f>2/B5</f>
        <v>0.8</v>
      </c>
    </row>
    <row r="10" spans="1:8">
      <c r="A10" t="s">
        <v>9</v>
      </c>
      <c r="B10">
        <f>3/B5</f>
        <v>1.2</v>
      </c>
    </row>
    <row r="12" spans="1:8">
      <c r="A12" t="s">
        <v>12</v>
      </c>
    </row>
    <row r="13" spans="1:8">
      <c r="A13" t="s">
        <v>13</v>
      </c>
      <c r="B13">
        <f>B3*B8*B9</f>
        <v>1.9200000000000004</v>
      </c>
    </row>
    <row r="14" spans="1:8">
      <c r="A14" t="s">
        <v>14</v>
      </c>
      <c r="B14">
        <f>B4*B7*B10</f>
        <v>2.88</v>
      </c>
    </row>
    <row r="16" spans="1:8">
      <c r="A16" t="s">
        <v>15</v>
      </c>
      <c r="C16" s="7" t="s">
        <v>1</v>
      </c>
      <c r="D16" s="7"/>
      <c r="E16" s="7"/>
      <c r="F16" s="7"/>
      <c r="G16" s="7"/>
      <c r="H16" s="7"/>
    </row>
    <row r="17" spans="1:1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11">
      <c r="B18">
        <f>SUM(C18:H18)</f>
        <v>0.9861534547738493</v>
      </c>
      <c r="C18">
        <f>POISSON(C17,$B$13,FALSE)</f>
        <v>0.14660696213035052</v>
      </c>
      <c r="D18">
        <f t="shared" ref="D18:H18" si="0">POISSON(D17,$B$13,FALSE)</f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</row>
    <row r="19" spans="1:11">
      <c r="C19" s="7" t="s">
        <v>0</v>
      </c>
      <c r="D19" s="7"/>
      <c r="E19" s="7"/>
      <c r="F19" s="7"/>
      <c r="G19" s="7"/>
      <c r="H19" s="7"/>
    </row>
    <row r="20" spans="1:1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</row>
    <row r="21" spans="1:1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</row>
    <row r="22" spans="1:11">
      <c r="A22" s="1"/>
    </row>
    <row r="23" spans="1:11">
      <c r="C23" s="7" t="s">
        <v>0</v>
      </c>
      <c r="D23" s="7"/>
      <c r="E23" s="7"/>
      <c r="F23" s="7"/>
      <c r="G23" s="7"/>
      <c r="H23" s="7"/>
      <c r="I23" s="7"/>
      <c r="J23" s="7"/>
    </row>
    <row r="24" spans="1:1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</row>
    <row r="25" spans="1:11">
      <c r="A25" s="8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</row>
    <row r="26" spans="1:11">
      <c r="A26" s="8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</row>
    <row r="27" spans="1:11">
      <c r="A27" s="8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</row>
    <row r="28" spans="1:11">
      <c r="A28" s="8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</row>
    <row r="29" spans="1:11">
      <c r="A29" s="8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</row>
    <row r="30" spans="1:11">
      <c r="A30" s="8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</row>
    <row r="31" spans="1:11">
      <c r="K31">
        <f>SUM(K25:K30)</f>
        <v>0.97677201899775401</v>
      </c>
    </row>
    <row r="32" spans="1:11">
      <c r="A32" t="s">
        <v>17</v>
      </c>
      <c r="B32">
        <f>SUM(D25:J25,E26:J26,F27:J27,G28:J28,H29:J29,I30:J30)</f>
        <v>0.5699986275164306</v>
      </c>
    </row>
    <row r="33" spans="1:2">
      <c r="A33" t="s">
        <v>18</v>
      </c>
      <c r="B33">
        <f>SUM(C25:J25)</f>
        <v>0.14521226661628395</v>
      </c>
    </row>
    <row r="34" spans="1:2">
      <c r="A34" t="s">
        <v>19</v>
      </c>
      <c r="B34">
        <f>SUM(C26:C30,D27:D30,E28:E30,F29:F30,G29)</f>
        <v>0.24339187734248208</v>
      </c>
    </row>
    <row r="35" spans="1:2">
      <c r="A35" t="s">
        <v>20</v>
      </c>
      <c r="B35">
        <f>SUM(C25:C30)</f>
        <v>5.5357490301792232E-2</v>
      </c>
    </row>
    <row r="36" spans="1:2">
      <c r="A36" t="s">
        <v>23</v>
      </c>
      <c r="B36">
        <f>SUM(C25,D26,E27,F28,G29,H30)</f>
        <v>0.17160999344858832</v>
      </c>
    </row>
    <row r="37" spans="1:2">
      <c r="A37" t="s">
        <v>21</v>
      </c>
      <c r="B37" t="s">
        <v>22</v>
      </c>
    </row>
  </sheetData>
  <mergeCells count="4">
    <mergeCell ref="C16:H16"/>
    <mergeCell ref="C19:H19"/>
    <mergeCell ref="A25:A30"/>
    <mergeCell ref="C23:J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7"/>
  <sheetViews>
    <sheetView topLeftCell="W16" workbookViewId="0">
      <selection activeCell="AD43" sqref="AD43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41504.625</v>
      </c>
      <c r="N2">
        <v>1</v>
      </c>
      <c r="O2" t="s">
        <v>34</v>
      </c>
      <c r="P2">
        <v>90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0</v>
      </c>
      <c r="AB2">
        <v>11</v>
      </c>
      <c r="AC2">
        <v>0</v>
      </c>
      <c r="AD2" s="3">
        <v>5</v>
      </c>
      <c r="AE2">
        <v>7</v>
      </c>
    </row>
    <row r="3" spans="1:31">
      <c r="A3" t="s">
        <v>4</v>
      </c>
      <c r="B3">
        <v>3</v>
      </c>
      <c r="M3" s="2">
        <v>41518.625</v>
      </c>
      <c r="N3">
        <v>3</v>
      </c>
      <c r="O3" t="s">
        <v>35</v>
      </c>
      <c r="P3">
        <v>90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0</v>
      </c>
      <c r="AB3">
        <v>9</v>
      </c>
      <c r="AC3">
        <v>483</v>
      </c>
      <c r="AD3" s="3">
        <v>5</v>
      </c>
      <c r="AE3">
        <v>2</v>
      </c>
    </row>
    <row r="4" spans="1:31">
      <c r="A4" t="s">
        <v>5</v>
      </c>
      <c r="B4">
        <v>2</v>
      </c>
      <c r="M4" s="2">
        <v>41532.729166666664</v>
      </c>
      <c r="N4">
        <v>4</v>
      </c>
      <c r="O4" t="s">
        <v>36</v>
      </c>
      <c r="P4">
        <v>90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9</v>
      </c>
      <c r="AC4">
        <v>-337</v>
      </c>
      <c r="AD4" s="3">
        <v>5</v>
      </c>
      <c r="AE4">
        <v>3</v>
      </c>
    </row>
    <row r="5" spans="1:31">
      <c r="A5" t="s">
        <v>10</v>
      </c>
      <c r="B5">
        <v>2.5</v>
      </c>
      <c r="M5" s="2">
        <v>41539.625</v>
      </c>
      <c r="N5">
        <v>5</v>
      </c>
      <c r="O5" t="s">
        <v>37</v>
      </c>
      <c r="P5">
        <v>90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7</v>
      </c>
      <c r="AC5">
        <v>657</v>
      </c>
      <c r="AD5" s="3">
        <v>5</v>
      </c>
      <c r="AE5">
        <v>2</v>
      </c>
    </row>
    <row r="6" spans="1:31">
      <c r="A6" t="s">
        <v>11</v>
      </c>
      <c r="B6">
        <v>2.5</v>
      </c>
      <c r="M6" s="2">
        <v>41546.625</v>
      </c>
      <c r="N6">
        <v>6</v>
      </c>
      <c r="O6" t="s">
        <v>38</v>
      </c>
      <c r="P6">
        <v>90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</v>
      </c>
      <c r="AA6">
        <v>0</v>
      </c>
      <c r="AB6">
        <v>19</v>
      </c>
      <c r="AC6">
        <v>3166</v>
      </c>
      <c r="AD6" s="3">
        <v>5</v>
      </c>
      <c r="AE6">
        <v>7</v>
      </c>
    </row>
    <row r="7" spans="1:31">
      <c r="A7" t="s">
        <v>6</v>
      </c>
      <c r="B7">
        <f>3/B5</f>
        <v>1.2</v>
      </c>
      <c r="M7" s="2">
        <v>41553.53125</v>
      </c>
      <c r="N7">
        <v>7</v>
      </c>
      <c r="O7" t="s">
        <v>39</v>
      </c>
      <c r="P7">
        <v>90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v>5</v>
      </c>
      <c r="AC7">
        <v>828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41568.5625</v>
      </c>
      <c r="N8">
        <v>8</v>
      </c>
      <c r="O8" t="s">
        <v>40</v>
      </c>
      <c r="P8">
        <v>90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>
        <v>0</v>
      </c>
      <c r="AB8">
        <v>9</v>
      </c>
      <c r="AC8">
        <v>723</v>
      </c>
      <c r="AD8" s="3">
        <v>5</v>
      </c>
      <c r="AE8">
        <v>3</v>
      </c>
    </row>
    <row r="9" spans="1:31">
      <c r="A9" t="s">
        <v>8</v>
      </c>
      <c r="B9">
        <f>2/B6</f>
        <v>0.8</v>
      </c>
      <c r="M9" s="2">
        <v>41574.625</v>
      </c>
      <c r="N9">
        <v>9</v>
      </c>
      <c r="O9" t="s">
        <v>41</v>
      </c>
      <c r="P9">
        <v>90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</v>
      </c>
      <c r="AA9">
        <v>1</v>
      </c>
      <c r="AB9">
        <v>16</v>
      </c>
      <c r="AC9">
        <v>-428</v>
      </c>
      <c r="AD9" s="3">
        <v>5</v>
      </c>
      <c r="AE9">
        <v>8</v>
      </c>
    </row>
    <row r="10" spans="1:31">
      <c r="A10" t="s">
        <v>9</v>
      </c>
      <c r="B10">
        <f>3/B5</f>
        <v>1.2</v>
      </c>
      <c r="M10" s="2">
        <v>41581.625</v>
      </c>
      <c r="N10">
        <v>10</v>
      </c>
      <c r="O10" t="s">
        <v>42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6</v>
      </c>
      <c r="AC10">
        <v>15548</v>
      </c>
      <c r="AD10" s="3">
        <v>5</v>
      </c>
      <c r="AE10">
        <v>3</v>
      </c>
    </row>
    <row r="11" spans="1:31">
      <c r="M11" s="2">
        <v>41588.625</v>
      </c>
      <c r="N11">
        <v>11</v>
      </c>
      <c r="O11" t="s">
        <v>43</v>
      </c>
      <c r="P11">
        <v>90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0</v>
      </c>
      <c r="AB11">
        <v>5</v>
      </c>
      <c r="AC11">
        <v>-549</v>
      </c>
      <c r="AD11" s="3">
        <v>5</v>
      </c>
      <c r="AE11">
        <v>2</v>
      </c>
    </row>
    <row r="12" spans="1:31">
      <c r="A12" t="s">
        <v>12</v>
      </c>
      <c r="M12" s="2">
        <v>41596.666666666664</v>
      </c>
      <c r="N12">
        <v>12</v>
      </c>
      <c r="O12" t="s">
        <v>44</v>
      </c>
      <c r="P12">
        <v>90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17</v>
      </c>
      <c r="AC12">
        <v>-671</v>
      </c>
      <c r="AD12" s="3">
        <v>5</v>
      </c>
      <c r="AE12">
        <v>4</v>
      </c>
    </row>
    <row r="13" spans="1:31">
      <c r="A13" t="s">
        <v>13</v>
      </c>
      <c r="B13">
        <f>B3*B8*B9</f>
        <v>1.9200000000000004</v>
      </c>
      <c r="M13" s="2">
        <v>41602.53125</v>
      </c>
      <c r="N13">
        <v>13</v>
      </c>
      <c r="O13" t="s">
        <v>45</v>
      </c>
      <c r="P13">
        <v>90</v>
      </c>
      <c r="Q13">
        <v>0</v>
      </c>
      <c r="R13">
        <v>0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5</v>
      </c>
      <c r="AC13">
        <v>5279</v>
      </c>
      <c r="AD13" s="3">
        <v>5</v>
      </c>
      <c r="AE13">
        <v>0</v>
      </c>
    </row>
    <row r="14" spans="1:31">
      <c r="A14" t="s">
        <v>14</v>
      </c>
      <c r="B14">
        <f>B4*B7*B10</f>
        <v>2.88</v>
      </c>
      <c r="M14" s="2">
        <v>41605.822916666664</v>
      </c>
      <c r="N14">
        <v>14</v>
      </c>
      <c r="O14" t="s">
        <v>46</v>
      </c>
      <c r="P14">
        <v>90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</v>
      </c>
      <c r="AA14">
        <v>0</v>
      </c>
      <c r="AB14">
        <v>14</v>
      </c>
      <c r="AC14">
        <v>4293</v>
      </c>
      <c r="AD14" s="3">
        <v>5</v>
      </c>
      <c r="AE14">
        <v>8</v>
      </c>
    </row>
    <row r="15" spans="1:31">
      <c r="M15" s="2">
        <v>41610.666666666664</v>
      </c>
      <c r="N15">
        <v>15</v>
      </c>
      <c r="O15" t="s">
        <v>47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4</v>
      </c>
      <c r="AC15">
        <v>10233</v>
      </c>
      <c r="AD15" s="3">
        <v>5.0999999999999996</v>
      </c>
      <c r="AE15">
        <v>1</v>
      </c>
    </row>
    <row r="16" spans="1:31">
      <c r="A16" t="s">
        <v>15</v>
      </c>
      <c r="C16" s="7" t="s">
        <v>1</v>
      </c>
      <c r="D16" s="7"/>
      <c r="E16" s="7"/>
      <c r="F16" s="7"/>
      <c r="G16" s="7"/>
      <c r="H16" s="7"/>
      <c r="M16" s="2">
        <v>41616.625</v>
      </c>
      <c r="N16">
        <v>16</v>
      </c>
      <c r="O16" t="s">
        <v>48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4</v>
      </c>
      <c r="AC16">
        <v>12638</v>
      </c>
      <c r="AD16" s="3">
        <v>5.0999999999999996</v>
      </c>
      <c r="AE16">
        <v>1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41619.822916666664</v>
      </c>
      <c r="N17">
        <v>16</v>
      </c>
      <c r="O17" t="s">
        <v>49</v>
      </c>
      <c r="P17">
        <v>90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18</v>
      </c>
      <c r="AC17">
        <v>12638</v>
      </c>
      <c r="AD17" s="3">
        <v>5.0999999999999996</v>
      </c>
      <c r="AE17">
        <v>6</v>
      </c>
    </row>
    <row r="18" spans="1:31">
      <c r="B18">
        <f>SUM(C18:H18)</f>
        <v>0.9861534547738493</v>
      </c>
      <c r="C18">
        <f>POISSON(C17,$B$13,FALSE)</f>
        <v>0.14660696213035052</v>
      </c>
      <c r="D18">
        <f t="shared" ref="D18:H18" si="0">POISSON(D17,$B$13,FALSE)</f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50</v>
      </c>
      <c r="P18">
        <v>90</v>
      </c>
      <c r="Q18">
        <v>0</v>
      </c>
      <c r="R18">
        <v>0</v>
      </c>
      <c r="S18">
        <v>0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4</v>
      </c>
      <c r="AC18">
        <v>-6788</v>
      </c>
      <c r="AD18" s="3">
        <v>5.0999999999999996</v>
      </c>
      <c r="AE18">
        <v>1</v>
      </c>
    </row>
    <row r="19" spans="1:31">
      <c r="C19" s="7" t="s">
        <v>0</v>
      </c>
      <c r="D19" s="7"/>
      <c r="E19" s="7"/>
      <c r="F19" s="7"/>
      <c r="G19" s="7"/>
      <c r="H19" s="7"/>
      <c r="M19" s="2">
        <v>41630.625</v>
      </c>
      <c r="N19">
        <v>18</v>
      </c>
      <c r="O19" t="s">
        <v>51</v>
      </c>
      <c r="P19">
        <v>90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19</v>
      </c>
      <c r="AC19">
        <v>-1139</v>
      </c>
      <c r="AD19" s="3">
        <v>5.0999999999999996</v>
      </c>
      <c r="AE19">
        <v>7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52</v>
      </c>
      <c r="P20">
        <v>90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8</v>
      </c>
      <c r="AA20">
        <v>1</v>
      </c>
      <c r="AB20">
        <v>21</v>
      </c>
      <c r="AC20">
        <v>-654</v>
      </c>
      <c r="AD20" s="3">
        <v>5.0999999999999996</v>
      </c>
      <c r="AE20">
        <v>9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41637.53125</v>
      </c>
      <c r="N21">
        <v>20</v>
      </c>
      <c r="O21" t="s">
        <v>53</v>
      </c>
      <c r="P21">
        <v>90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7</v>
      </c>
      <c r="AA21">
        <v>0</v>
      </c>
      <c r="AB21">
        <v>8</v>
      </c>
      <c r="AC21">
        <v>5896</v>
      </c>
      <c r="AD21" s="3">
        <v>5.0999999999999996</v>
      </c>
      <c r="AE21">
        <v>3</v>
      </c>
    </row>
    <row r="22" spans="1:31">
      <c r="A22" s="1"/>
      <c r="M22" s="2">
        <v>41276.822916666664</v>
      </c>
      <c r="N22">
        <v>21</v>
      </c>
      <c r="O22" t="s">
        <v>54</v>
      </c>
      <c r="P22">
        <v>90</v>
      </c>
      <c r="Q22">
        <v>0</v>
      </c>
      <c r="R22">
        <v>0</v>
      </c>
      <c r="S22">
        <v>0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7</v>
      </c>
      <c r="AA22">
        <v>0</v>
      </c>
      <c r="AB22">
        <v>7</v>
      </c>
      <c r="AC22">
        <v>10689</v>
      </c>
      <c r="AD22" s="3">
        <v>5.0999999999999996</v>
      </c>
      <c r="AE22">
        <v>3</v>
      </c>
    </row>
    <row r="23" spans="1:31">
      <c r="C23" s="7" t="s">
        <v>0</v>
      </c>
      <c r="D23" s="7"/>
      <c r="E23" s="7"/>
      <c r="F23" s="7"/>
      <c r="G23" s="7"/>
      <c r="H23" s="7"/>
      <c r="I23" s="7"/>
      <c r="J23" s="7"/>
      <c r="M23" s="2">
        <v>41286.625</v>
      </c>
      <c r="N23">
        <v>22</v>
      </c>
      <c r="O23" t="s">
        <v>55</v>
      </c>
      <c r="P23">
        <v>90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</v>
      </c>
      <c r="AA23">
        <v>0</v>
      </c>
      <c r="AB23">
        <v>18</v>
      </c>
      <c r="AC23">
        <v>41733</v>
      </c>
      <c r="AD23" s="3">
        <v>5.2</v>
      </c>
      <c r="AE23">
        <v>7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56</v>
      </c>
      <c r="P24">
        <v>90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5</v>
      </c>
      <c r="AA24">
        <v>0</v>
      </c>
      <c r="AB24">
        <v>15</v>
      </c>
      <c r="AC24">
        <v>23134</v>
      </c>
      <c r="AD24" s="3">
        <v>5.2</v>
      </c>
      <c r="AE24">
        <v>2</v>
      </c>
    </row>
    <row r="25" spans="1:31">
      <c r="A25" s="8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57</v>
      </c>
      <c r="P25">
        <v>90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</v>
      </c>
      <c r="AA25">
        <v>0</v>
      </c>
      <c r="AB25">
        <v>11</v>
      </c>
      <c r="AC25">
        <v>22107</v>
      </c>
      <c r="AD25" s="3">
        <v>5.3</v>
      </c>
      <c r="AE25">
        <v>7</v>
      </c>
    </row>
    <row r="26" spans="1:31">
      <c r="A26" s="8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58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6</v>
      </c>
      <c r="AC26">
        <v>37584</v>
      </c>
      <c r="AD26" s="3">
        <v>5.3</v>
      </c>
      <c r="AE26">
        <v>1</v>
      </c>
    </row>
    <row r="27" spans="1:31">
      <c r="A27" s="8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59</v>
      </c>
      <c r="P27">
        <v>90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7</v>
      </c>
      <c r="AA27">
        <v>0</v>
      </c>
      <c r="AB27">
        <v>6</v>
      </c>
      <c r="AC27">
        <v>-2477</v>
      </c>
      <c r="AD27" s="3">
        <v>5.4</v>
      </c>
      <c r="AE27">
        <v>4</v>
      </c>
    </row>
    <row r="28" spans="1:31">
      <c r="A28" s="8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60</v>
      </c>
      <c r="P28">
        <v>90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0</v>
      </c>
      <c r="AB28">
        <v>6</v>
      </c>
      <c r="AC28">
        <v>12838</v>
      </c>
      <c r="AD28" s="3">
        <v>5.4</v>
      </c>
      <c r="AE28">
        <v>2</v>
      </c>
    </row>
    <row r="29" spans="1:31">
      <c r="A29" s="8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41335.625</v>
      </c>
      <c r="N29">
        <v>28</v>
      </c>
      <c r="O29" t="s">
        <v>61</v>
      </c>
      <c r="P29">
        <v>90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7</v>
      </c>
      <c r="AC29">
        <v>4144</v>
      </c>
      <c r="AD29" s="3">
        <v>5.4</v>
      </c>
      <c r="AE29">
        <v>2</v>
      </c>
    </row>
    <row r="30" spans="1:31">
      <c r="A30" s="8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41342.625</v>
      </c>
      <c r="N30">
        <v>29</v>
      </c>
      <c r="O30" t="s">
        <v>62</v>
      </c>
      <c r="P30">
        <v>90</v>
      </c>
      <c r="Q30">
        <v>0</v>
      </c>
      <c r="R30">
        <v>0</v>
      </c>
      <c r="S30">
        <v>0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0</v>
      </c>
      <c r="AB30">
        <v>6</v>
      </c>
      <c r="AC30">
        <v>11428</v>
      </c>
      <c r="AD30" s="3">
        <v>5.4</v>
      </c>
      <c r="AE30">
        <v>2</v>
      </c>
    </row>
    <row r="31" spans="1:31">
      <c r="K31">
        <f>SUM(K25:K30)</f>
        <v>0.97677201899775401</v>
      </c>
      <c r="M31" s="2">
        <v>41350.5625</v>
      </c>
      <c r="N31">
        <v>30</v>
      </c>
      <c r="O31" t="s">
        <v>63</v>
      </c>
      <c r="P31">
        <v>90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7</v>
      </c>
      <c r="AC31">
        <v>967</v>
      </c>
      <c r="AD31" s="3">
        <v>5.4</v>
      </c>
      <c r="AE31">
        <v>2</v>
      </c>
    </row>
    <row r="32" spans="1:31">
      <c r="A32" t="s">
        <v>17</v>
      </c>
      <c r="B32">
        <f>SUM(D25:J25,E26:J26,F27:J27,G28:J28,H29:J29,I30:J30)</f>
        <v>0.5699986275164306</v>
      </c>
      <c r="M32" s="2">
        <v>41363.53125</v>
      </c>
      <c r="N32">
        <v>31</v>
      </c>
      <c r="O32" t="s">
        <v>64</v>
      </c>
      <c r="P32">
        <v>90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6</v>
      </c>
      <c r="AA32">
        <v>0</v>
      </c>
      <c r="AB32">
        <v>7</v>
      </c>
      <c r="AC32">
        <v>-14442</v>
      </c>
      <c r="AD32" s="3">
        <v>5.4</v>
      </c>
      <c r="AE32">
        <v>4</v>
      </c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(SUM(Z2:Z32)/COUNT(Z2:Z32))</f>
        <v>3.903225806451613</v>
      </c>
      <c r="AA33">
        <f>(SUM(AA2:AA32)/COUNT(AA2:AA32))</f>
        <v>6.4516129032258063E-2</v>
      </c>
    </row>
    <row r="34" spans="1:30">
      <c r="A34" t="s">
        <v>19</v>
      </c>
      <c r="B34">
        <f>SUM(C26:C30,D27:D30,E28:E30,F29:F30,G29)</f>
        <v>0.24339187734248208</v>
      </c>
      <c r="U34">
        <f>CORREL(T2:T32, Z2:Z32)</f>
        <v>-0.12832925531043832</v>
      </c>
      <c r="Z34">
        <f>Z33*0.333333333</f>
        <v>1.301075267516129</v>
      </c>
    </row>
    <row r="35" spans="1:30">
      <c r="A35" t="s">
        <v>20</v>
      </c>
      <c r="B35">
        <f>SUM(C25:C30)</f>
        <v>5.5357490301792232E-2</v>
      </c>
    </row>
    <row r="36" spans="1:30">
      <c r="A36" t="s">
        <v>23</v>
      </c>
      <c r="B36">
        <f>SUM(C25,D26,E27,F28,G29,H30)</f>
        <v>0.17160999344858832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-1</v>
      </c>
      <c r="AB41">
        <f>Z41*AA41</f>
        <v>-0.10658323450330624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2.6315626159115715E-2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AB42+Z34+AA33</f>
        <v>1.3919070227075028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Figueroa</vt:lpstr>
      <vt:lpstr>AlHabsi</vt:lpstr>
      <vt:lpstr>Four games</vt:lpstr>
      <vt:lpstr>Three games</vt:lpstr>
      <vt:lpstr>Sheet2</vt:lpstr>
      <vt:lpstr>Sheet3</vt:lpstr>
      <vt:lpstr>Mignolet Points</vt:lpstr>
    </vt:vector>
  </TitlesOfParts>
  <Company>WTG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Waugh</dc:creator>
  <cp:lastModifiedBy>Douglas Waugh</cp:lastModifiedBy>
  <dcterms:created xsi:type="dcterms:W3CDTF">2013-03-12T19:08:21Z</dcterms:created>
  <dcterms:modified xsi:type="dcterms:W3CDTF">2013-04-19T00:21:24Z</dcterms:modified>
</cp:coreProperties>
</file>