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\Downloads\Case_Situation_DataSets\PROJETO INVESTIMENTO DIO\"/>
    </mc:Choice>
  </mc:AlternateContent>
  <xr:revisionPtr revIDLastSave="0" documentId="13_ncr:1_{9C1A65FE-69F6-43D7-BA3B-A1C4578F3D3C}" xr6:coauthVersionLast="47" xr6:coauthVersionMax="47" xr10:uidLastSave="{00000000-0000-0000-0000-000000000000}"/>
  <bookViews>
    <workbookView xWindow="-108" yWindow="-108" windowWidth="23256" windowHeight="12456" xr2:uid="{F8706C58-B45D-4EBB-BC50-F4A81620C238}"/>
  </bookViews>
  <sheets>
    <sheet name="INFOMONEY" sheetId="1" r:id="rId1"/>
    <sheet name="tbl_apoio" sheetId="2" r:id="rId2"/>
  </sheets>
  <definedNames>
    <definedName name="aporte">INFOMONEY!$E$11</definedName>
    <definedName name="patrimonio">INFOMONEY!$E$14</definedName>
    <definedName name="qtd_anos">INFOMONEY!$E$12</definedName>
    <definedName name="rendimento_carteira">INFOMONEY!$E$7</definedName>
    <definedName name="salario">INFOMONEY!$E$6</definedName>
    <definedName name="sugestao_investimento">INFOMONEY!$E$8</definedName>
    <definedName name="taxa_mensal">INFOMONEY!$E$13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 s="1"/>
  <c r="D31" i="1"/>
  <c r="E31" i="1" s="1"/>
  <c r="D32" i="1"/>
  <c r="E32" i="1" s="1"/>
  <c r="D33" i="1"/>
  <c r="E33" i="1" s="1"/>
  <c r="D34" i="1"/>
  <c r="E34" i="1" s="1"/>
  <c r="D29" i="1"/>
  <c r="E29" i="1" s="1"/>
  <c r="G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E8" i="1"/>
  <c r="E14" i="1"/>
  <c r="E15" i="1" s="1"/>
  <c r="D19" i="1"/>
  <c r="E19" i="1" s="1"/>
  <c r="D20" i="1"/>
  <c r="E20" i="1" s="1"/>
  <c r="D21" i="1"/>
  <c r="E21" i="1" s="1"/>
  <c r="D22" i="1"/>
  <c r="E22" i="1" s="1"/>
  <c r="D18" i="1"/>
  <c r="E18" i="1" s="1"/>
  <c r="E35" i="1" l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<sst xmlns="http://schemas.openxmlformats.org/spreadsheetml/2006/main" count="70" uniqueCount="34">
  <si>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</si>
  <si>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</si>
  <si>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</si>
  <si>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</si>
  <si>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</si>
  <si>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</si>
  <si>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</si>
  <si>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</si>
  <si>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</si>
  <si>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</si>
  <si>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</si>
  <si>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</si>
  <si>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</t>
  </si>
  <si>
    <t>CONFIGURAÇÕES</t>
  </si>
  <si>
    <t>SALÁRIO</t>
  </si>
  <si>
    <t>RENDIMENTO ARTEIRA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</si>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</sst>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4"/>
      <color theme="0"/>
      <name val="Segoe UI Black"/>
      <family val="2"/>
    </font>
    <font>
      <sz val="11"/>
      <color theme="0"/>
      <name val="Segoe UI Black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/>
    <xf numFmtId="8" fontId="3" fillId="3" borderId="0" xfId="0" applyNumberFormat="1" applyFont="1" applyFill="1" applyAlignment="1">
      <alignment horizontal="center"/>
    </xf>
    <xf numFmtId="0" fontId="4" fillId="0" borderId="0" xfId="0" applyFont="1"/>
    <xf numFmtId="0" fontId="7" fillId="4" borderId="13" xfId="0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164" fontId="8" fillId="5" borderId="4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0" fontId="9" fillId="0" borderId="2" xfId="2" applyNumberFormat="1" applyFont="1" applyBorder="1" applyAlignment="1">
      <alignment horizontal="center"/>
    </xf>
    <xf numFmtId="8" fontId="9" fillId="5" borderId="2" xfId="0" applyNumberFormat="1" applyFont="1" applyFill="1" applyBorder="1" applyAlignment="1">
      <alignment horizontal="center"/>
    </xf>
    <xf numFmtId="8" fontId="9" fillId="5" borderId="4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 indent="2"/>
    </xf>
    <xf numFmtId="0" fontId="8" fillId="5" borderId="3" xfId="0" applyFont="1" applyFill="1" applyBorder="1" applyAlignment="1">
      <alignment horizontal="left" indent="2"/>
    </xf>
    <xf numFmtId="164" fontId="9" fillId="0" borderId="2" xfId="1" applyNumberFormat="1" applyFont="1" applyBorder="1" applyAlignment="1">
      <alignment horizontal="center"/>
    </xf>
    <xf numFmtId="0" fontId="0" fillId="7" borderId="0" xfId="0" applyFill="1"/>
    <xf numFmtId="0" fontId="2" fillId="2" borderId="0" xfId="3"/>
    <xf numFmtId="0" fontId="3" fillId="5" borderId="0" xfId="0" applyFont="1" applyFill="1" applyAlignment="1">
      <alignment horizontal="center"/>
    </xf>
    <xf numFmtId="164" fontId="9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2" fillId="2" borderId="0" xfId="3" applyBorder="1" applyAlignment="1">
      <alignment horizontal="left"/>
    </xf>
    <xf numFmtId="164" fontId="8" fillId="5" borderId="6" xfId="0" applyNumberFormat="1" applyFont="1" applyFill="1" applyBorder="1"/>
    <xf numFmtId="164" fontId="8" fillId="5" borderId="2" xfId="0" applyNumberFormat="1" applyFont="1" applyFill="1" applyBorder="1" applyAlignment="1">
      <alignment horizontal="center"/>
    </xf>
    <xf numFmtId="164" fontId="8" fillId="5" borderId="10" xfId="0" applyNumberFormat="1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8" borderId="0" xfId="0" applyNumberFormat="1" applyFont="1" applyFill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2" fillId="2" borderId="0" xfId="3" applyNumberFormat="1"/>
    <xf numFmtId="0" fontId="2" fillId="2" borderId="0" xfId="3" applyAlignment="1">
      <alignment horizontal="center"/>
    </xf>
    <xf numFmtId="0" fontId="8" fillId="0" borderId="1" xfId="0" applyFont="1" applyBorder="1" applyAlignment="1">
      <alignment horizontal="left" indent="2"/>
    </xf>
    <xf numFmtId="0" fontId="8" fillId="0" borderId="6" xfId="0" applyFont="1" applyBorder="1" applyAlignment="1">
      <alignment horizontal="left" indent="2"/>
    </xf>
    <xf numFmtId="0" fontId="9" fillId="5" borderId="1" xfId="0" applyFont="1" applyFill="1" applyBorder="1" applyAlignment="1">
      <alignment horizontal="left" indent="2"/>
    </xf>
    <xf numFmtId="0" fontId="9" fillId="5" borderId="6" xfId="0" applyFont="1" applyFill="1" applyBorder="1" applyAlignment="1">
      <alignment horizontal="left" indent="2"/>
    </xf>
    <xf numFmtId="0" fontId="9" fillId="5" borderId="3" xfId="0" applyFont="1" applyFill="1" applyBorder="1" applyAlignment="1">
      <alignment horizontal="left" indent="2"/>
    </xf>
    <xf numFmtId="0" fontId="9" fillId="5" borderId="10" xfId="0" applyFont="1" applyFill="1" applyBorder="1" applyAlignment="1">
      <alignment horizontal="left" indent="2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indent="2"/>
    </xf>
    <xf numFmtId="0" fontId="8" fillId="5" borderId="6" xfId="0" applyFont="1" applyFill="1" applyBorder="1" applyAlignment="1">
      <alignment horizontal="left" indent="2"/>
    </xf>
    <xf numFmtId="0" fontId="8" fillId="5" borderId="3" xfId="0" applyFont="1" applyFill="1" applyBorder="1" applyAlignment="1">
      <alignment horizontal="left" indent="2"/>
    </xf>
    <xf numFmtId="0" fontId="8" fillId="5" borderId="10" xfId="0" applyFont="1" applyFill="1" applyBorder="1" applyAlignment="1">
      <alignment horizontal="left" indent="2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2-47DF-971D-6D842E99C6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2-47DF-971D-6D842E99C6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F2-47DF-971D-6D842E99C6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F2-47DF-971D-6D842E99C6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F2-47DF-971D-6D842E99C6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F2-47DF-971D-6D842E99C6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INFOMONEY!$C$29:$C$34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INFOMONEY!$D$29:$D$34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434D-B3BD-2DB23B3D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60960</xdr:rowOff>
    </xdr:from>
    <xdr:to>
      <xdr:col>1</xdr:col>
      <xdr:colOff>160020</xdr:colOff>
      <xdr:row>2</xdr:row>
      <xdr:rowOff>129540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A63861C-45FF-073F-316F-0BA34BCD1011}"/>
            </a:ext>
          </a:extLst>
        </xdr:cNvPr>
        <xdr:cNvSpPr/>
      </xdr:nvSpPr>
      <xdr:spPr>
        <a:xfrm>
          <a:off x="662940" y="60960"/>
          <a:ext cx="106680" cy="43434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2</xdr:col>
      <xdr:colOff>45720</xdr:colOff>
      <xdr:row>0</xdr:row>
      <xdr:rowOff>91440</xdr:rowOff>
    </xdr:from>
    <xdr:to>
      <xdr:col>4</xdr:col>
      <xdr:colOff>861060</xdr:colOff>
      <xdr:row>2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593284F-4E92-36DC-7AA1-1CBB2A85531B}"/>
            </a:ext>
          </a:extLst>
        </xdr:cNvPr>
        <xdr:cNvSpPr txBox="1"/>
      </xdr:nvSpPr>
      <xdr:spPr>
        <a:xfrm>
          <a:off x="861060" y="91440"/>
          <a:ext cx="3756660" cy="35052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 cap="none" spc="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accent2">
                  <a:lumMod val="60000"/>
                  <a:lumOff val="40000"/>
                </a:schemeClr>
              </a:solidFill>
              <a:effectLst/>
            </a:rPr>
            <a:t>DOUG INVEST - PROJETO DIO - SANTENDER EXCEL COM IA</a:t>
          </a:r>
        </a:p>
      </xdr:txBody>
    </xdr:sp>
    <xdr:clientData/>
  </xdr:twoCellAnchor>
  <xdr:twoCellAnchor>
    <xdr:from>
      <xdr:col>2</xdr:col>
      <xdr:colOff>160020</xdr:colOff>
      <xdr:row>35</xdr:row>
      <xdr:rowOff>156210</xdr:rowOff>
    </xdr:from>
    <xdr:to>
      <xdr:col>4</xdr:col>
      <xdr:colOff>807720</xdr:colOff>
      <xdr:row>50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265E31-FD0F-7571-9928-019A3F82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114300</xdr:colOff>
      <xdr:row>0</xdr:row>
      <xdr:rowOff>53340</xdr:rowOff>
    </xdr:from>
    <xdr:to>
      <xdr:col>2</xdr:col>
      <xdr:colOff>518160</xdr:colOff>
      <xdr:row>2</xdr:row>
      <xdr:rowOff>91440</xdr:rowOff>
    </xdr:to>
    <xdr:pic>
      <xdr:nvPicPr>
        <xdr:cNvPr id="6" name="Gráfico 5" descr="Cofrinho com preenchimento sólido">
          <a:extLst>
            <a:ext uri="{FF2B5EF4-FFF2-40B4-BE49-F238E27FC236}">
              <a16:creationId xmlns:a16="http://schemas.microsoft.com/office/drawing/2014/main" id="{B334475E-CCEA-FB2E-64D4-DAF922B99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9640" y="53340"/>
          <a:ext cx="403860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8FBF-452D-4D6A-80C5-5D842BF0B8BE}">
  <sheetPr>
    <tabColor theme="5" tint="-0.249977111117893"/>
  </sheetPr>
  <dimension ref="B1:K52"/>
  <sheetViews>
    <sheetView showGridLines="0" tabSelected="1" zoomScaleNormal="100" workbookViewId="0">
      <selection activeCell="D25" sqref="D25"/>
    </sheetView>
  </sheetViews>
  <sheetFormatPr defaultColWidth="0" defaultRowHeight="14.4" zeroHeight="1" x14ac:dyDescent="0.3"/>
  <cols>
    <col min="1" max="1" width="8.88671875" customWidth="1"/>
    <col min="2" max="2" width="3" bestFit="1" customWidth="1"/>
    <col min="3" max="3" width="29.21875" bestFit="1" customWidth="1"/>
    <col min="4" max="4" width="28" bestFit="1" customWidth="1"/>
    <col min="5" max="5" width="12.88671875" bestFit="1" customWidth="1"/>
    <col min="6" max="6" width="11.33203125" customWidth="1"/>
    <col min="7" max="7" width="10.5546875" hidden="1" customWidth="1"/>
    <col min="8" max="11" width="8.88671875" hidden="1" customWidth="1"/>
  </cols>
  <sheetData>
    <row r="1" spans="3:5" s="16" customFormat="1" x14ac:dyDescent="0.3"/>
    <row r="2" spans="3:5" s="16" customFormat="1" x14ac:dyDescent="0.3"/>
    <row r="3" spans="3:5" s="16" customFormat="1" x14ac:dyDescent="0.3"/>
    <row r="4" spans="3:5" ht="15" thickBot="1" x14ac:dyDescent="0.35"/>
    <row r="5" spans="3:5" ht="20.399999999999999" x14ac:dyDescent="0.3">
      <c r="C5" s="41" t="s">
        <v>13</v>
      </c>
      <c r="D5" s="42"/>
      <c r="E5" s="43"/>
    </row>
    <row r="6" spans="3:5" ht="16.8" x14ac:dyDescent="0.4">
      <c r="C6" s="46" t="s">
        <v>14</v>
      </c>
      <c r="D6" s="47"/>
      <c r="E6" s="6">
        <v>5000</v>
      </c>
    </row>
    <row r="7" spans="3:5" ht="16.8" x14ac:dyDescent="0.4">
      <c r="C7" s="46" t="s">
        <v>15</v>
      </c>
      <c r="D7" s="47"/>
      <c r="E7" s="7">
        <v>8.8999999999999999E-3</v>
      </c>
    </row>
    <row r="8" spans="3:5" ht="17.399999999999999" thickBot="1" x14ac:dyDescent="0.45">
      <c r="C8" s="48" t="s">
        <v>33</v>
      </c>
      <c r="D8" s="49"/>
      <c r="E8" s="8">
        <f>salario*30%</f>
        <v>1500</v>
      </c>
    </row>
    <row r="9" spans="3:5" ht="15" thickBot="1" x14ac:dyDescent="0.35"/>
    <row r="10" spans="3:5" ht="27.6" customHeight="1" x14ac:dyDescent="0.3">
      <c r="C10" s="50" t="s">
        <v>0</v>
      </c>
      <c r="D10" s="51"/>
      <c r="E10" s="52"/>
    </row>
    <row r="11" spans="3:5" ht="16.8" x14ac:dyDescent="0.4">
      <c r="C11" s="35" t="s">
        <v>1</v>
      </c>
      <c r="D11" s="36"/>
      <c r="E11" s="15">
        <v>500</v>
      </c>
    </row>
    <row r="12" spans="3:5" ht="16.8" x14ac:dyDescent="0.4">
      <c r="C12" s="35" t="s">
        <v>2</v>
      </c>
      <c r="D12" s="36"/>
      <c r="E12" s="9">
        <v>5</v>
      </c>
    </row>
    <row r="13" spans="3:5" ht="16.8" x14ac:dyDescent="0.4">
      <c r="C13" s="35" t="s">
        <v>3</v>
      </c>
      <c r="D13" s="36"/>
      <c r="E13" s="10">
        <v>1.078E-2</v>
      </c>
    </row>
    <row r="14" spans="3:5" ht="16.8" x14ac:dyDescent="0.4">
      <c r="C14" s="37" t="s">
        <v>4</v>
      </c>
      <c r="D14" s="38"/>
      <c r="E14" s="11">
        <f>FV(taxa_mensal,qtd_anos*12,aporte*-1)</f>
        <v>41874.909772441417</v>
      </c>
    </row>
    <row r="15" spans="3:5" ht="17.399999999999999" thickBot="1" x14ac:dyDescent="0.45">
      <c r="C15" s="39" t="s">
        <v>5</v>
      </c>
      <c r="D15" s="40"/>
      <c r="E15" s="12">
        <f>patrimonio*rendimento_carteira</f>
        <v>372.68669697472859</v>
      </c>
    </row>
    <row r="16" spans="3:5" ht="15" thickBot="1" x14ac:dyDescent="0.35">
      <c r="C16" s="2"/>
      <c r="D16" s="3"/>
    </row>
    <row r="17" spans="2:6" ht="20.399999999999999" x14ac:dyDescent="0.3">
      <c r="C17" s="44" t="s">
        <v>10</v>
      </c>
      <c r="D17" s="45"/>
      <c r="E17" s="5" t="s">
        <v>12</v>
      </c>
    </row>
    <row r="18" spans="2:6" ht="16.8" x14ac:dyDescent="0.4">
      <c r="B18" s="4">
        <v>2</v>
      </c>
      <c r="C18" s="13" t="s">
        <v>6</v>
      </c>
      <c r="D18" s="22">
        <f>FV($E$13,$B18*12,$E$11*-1)</f>
        <v>13612.195707295694</v>
      </c>
      <c r="E18" s="23">
        <f>D18*rendimento_carteira</f>
        <v>121.14854179493167</v>
      </c>
      <c r="F18" s="1"/>
    </row>
    <row r="19" spans="2:6" ht="16.8" x14ac:dyDescent="0.4">
      <c r="B19" s="4">
        <v>5</v>
      </c>
      <c r="C19" s="13" t="s">
        <v>7</v>
      </c>
      <c r="D19" s="22">
        <f>FV($E$13,$B19*12,$E$11*-1)</f>
        <v>41874.909772441417</v>
      </c>
      <c r="E19" s="23">
        <f>D19*rendimento_carteira</f>
        <v>372.68669697472859</v>
      </c>
      <c r="F19" s="1"/>
    </row>
    <row r="20" spans="2:6" ht="16.8" x14ac:dyDescent="0.4">
      <c r="B20" s="4">
        <v>10</v>
      </c>
      <c r="C20" s="13" t="s">
        <v>8</v>
      </c>
      <c r="D20" s="22">
        <f>FV($E$13,$B20*12,$E$11*-1)</f>
        <v>121555.45350066722</v>
      </c>
      <c r="E20" s="23">
        <f>D20*rendimento_carteira</f>
        <v>1081.8435361559382</v>
      </c>
      <c r="F20" s="1"/>
    </row>
    <row r="21" spans="2:6" ht="16.8" x14ac:dyDescent="0.4">
      <c r="B21" s="4">
        <v>20</v>
      </c>
      <c r="C21" s="13" t="s">
        <v>9</v>
      </c>
      <c r="D21" s="22">
        <f>FV($E$13,$B21*12,$E$11*-1)</f>
        <v>561675.60862656636</v>
      </c>
      <c r="E21" s="23">
        <f>D21*rendimento_carteira</f>
        <v>4998.9129167764404</v>
      </c>
      <c r="F21" s="1"/>
    </row>
    <row r="22" spans="2:6" ht="17.399999999999999" thickBot="1" x14ac:dyDescent="0.45">
      <c r="B22" s="4">
        <v>30</v>
      </c>
      <c r="C22" s="14" t="s">
        <v>11</v>
      </c>
      <c r="D22" s="24">
        <f>FV($E$13,$B22*12,$E$11*-1)</f>
        <v>2155234.3126544547</v>
      </c>
      <c r="E22" s="8">
        <f>D22*rendimento_carteira</f>
        <v>19181.585382624646</v>
      </c>
      <c r="F22" s="1"/>
    </row>
    <row r="23" spans="2:6" x14ac:dyDescent="0.3"/>
    <row r="24" spans="2:6" x14ac:dyDescent="0.3"/>
    <row r="25" spans="2:6" x14ac:dyDescent="0.3">
      <c r="C25" s="21" t="s">
        <v>16</v>
      </c>
      <c r="D25" s="34" t="s">
        <v>17</v>
      </c>
      <c r="E25" s="17"/>
    </row>
    <row r="26" spans="2:6" ht="16.8" x14ac:dyDescent="0.4">
      <c r="C26" s="18" t="s">
        <v>18</v>
      </c>
      <c r="D26" s="19">
        <v>500</v>
      </c>
      <c r="E26" s="20"/>
    </row>
    <row r="27" spans="2:6" x14ac:dyDescent="0.3"/>
    <row r="28" spans="2:6" x14ac:dyDescent="0.3">
      <c r="C28" s="25" t="s">
        <v>19</v>
      </c>
      <c r="D28" s="25" t="s">
        <v>20</v>
      </c>
      <c r="E28" s="25" t="s">
        <v>21</v>
      </c>
    </row>
    <row r="29" spans="2:6" x14ac:dyDescent="0.3">
      <c r="C29" s="1" t="s">
        <v>22</v>
      </c>
      <c r="D29" s="27">
        <f>VLOOKUP($D$25&amp;"-"&amp;C29,tbl_apoio!$A:$D,4,FALSE)</f>
        <v>0.3</v>
      </c>
      <c r="E29" s="28">
        <f>D29*$D$26</f>
        <v>150</v>
      </c>
    </row>
    <row r="30" spans="2:6" x14ac:dyDescent="0.3">
      <c r="C30" s="1" t="s">
        <v>23</v>
      </c>
      <c r="D30" s="27">
        <f>VLOOKUP($D$25&amp;"-"&amp;C30,tbl_apoio!$A:$D,4,FALSE)</f>
        <v>0.5</v>
      </c>
      <c r="E30" s="28">
        <f t="shared" ref="E30:E34" si="0">D30*$D$26</f>
        <v>250</v>
      </c>
    </row>
    <row r="31" spans="2:6" x14ac:dyDescent="0.3">
      <c r="C31" s="1" t="s">
        <v>24</v>
      </c>
      <c r="D31" s="27">
        <f>VLOOKUP($D$25&amp;"-"&amp;C31,tbl_apoio!$A:$D,4,FALSE)</f>
        <v>0.1</v>
      </c>
      <c r="E31" s="28">
        <f t="shared" si="0"/>
        <v>50</v>
      </c>
    </row>
    <row r="32" spans="2:6" x14ac:dyDescent="0.3">
      <c r="C32" s="1" t="s">
        <v>25</v>
      </c>
      <c r="D32" s="27">
        <f>VLOOKUP($D$25&amp;"-"&amp;C32,tbl_apoio!$A:$D,4,FALSE)</f>
        <v>0.1</v>
      </c>
      <c r="E32" s="28">
        <f t="shared" si="0"/>
        <v>50</v>
      </c>
    </row>
    <row r="33" spans="3:5" x14ac:dyDescent="0.3">
      <c r="C33" s="1" t="s">
        <v>26</v>
      </c>
      <c r="D33" s="27">
        <f>VLOOKUP($D$25&amp;"-"&amp;C33,tbl_apoio!$A:$D,4,FALSE)</f>
        <v>0</v>
      </c>
      <c r="E33" s="28">
        <f t="shared" si="0"/>
        <v>0</v>
      </c>
    </row>
    <row r="34" spans="3:5" x14ac:dyDescent="0.3">
      <c r="C34" s="1" t="s">
        <v>27</v>
      </c>
      <c r="D34" s="27">
        <f>VLOOKUP($D$25&amp;"-"&amp;C34,tbl_apoio!$A:$D,4,FALSE)</f>
        <v>0</v>
      </c>
      <c r="E34" s="28">
        <f t="shared" si="0"/>
        <v>0</v>
      </c>
    </row>
    <row r="35" spans="3:5" x14ac:dyDescent="0.3">
      <c r="C35" s="26"/>
      <c r="D35" s="26"/>
      <c r="E35" s="29">
        <f>SUM(E29:E34)</f>
        <v>500</v>
      </c>
    </row>
    <row r="36" spans="3:5" x14ac:dyDescent="0.3"/>
    <row r="37" spans="3:5" x14ac:dyDescent="0.3"/>
    <row r="38" spans="3:5" x14ac:dyDescent="0.3"/>
    <row r="39" spans="3:5" x14ac:dyDescent="0.3"/>
    <row r="40" spans="3:5" x14ac:dyDescent="0.3"/>
    <row r="41" spans="3:5" x14ac:dyDescent="0.3"/>
    <row r="42" spans="3:5" x14ac:dyDescent="0.3"/>
    <row r="43" spans="3:5" x14ac:dyDescent="0.3"/>
    <row r="44" spans="3:5" x14ac:dyDescent="0.3"/>
    <row r="45" spans="3:5" x14ac:dyDescent="0.3"/>
    <row r="46" spans="3:5" x14ac:dyDescent="0.3"/>
    <row r="47" spans="3:5" x14ac:dyDescent="0.3"/>
    <row r="48" spans="3:5" x14ac:dyDescent="0.3"/>
    <row r="49" x14ac:dyDescent="0.3"/>
    <row r="50" x14ac:dyDescent="0.3"/>
    <row r="51" x14ac:dyDescent="0.3"/>
    <row r="52" x14ac:dyDescent="0.3"/>
  </sheetData>
  <mergeCells count="11">
    <mergeCell ref="C13:D13"/>
    <mergeCell ref="C14:D14"/>
    <mergeCell ref="C15:D15"/>
    <mergeCell ref="C5:E5"/>
    <mergeCell ref="C17:D17"/>
    <mergeCell ref="C6:D6"/>
    <mergeCell ref="C7:D7"/>
    <mergeCell ref="C8:D8"/>
    <mergeCell ref="C10:E10"/>
    <mergeCell ref="C11:D11"/>
    <mergeCell ref="C12:D12"/>
  </mergeCells>
  <dataValidations count="1">
    <dataValidation type="list" allowBlank="1" showInputMessage="1" showErrorMessage="1" sqref="D25" xr:uid="{63C649F8-3BB9-4919-B2CB-90C0474128F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7900-E59C-4D7E-8495-D39FB9159846}">
  <sheetPr>
    <tabColor theme="5" tint="0.59999389629810485"/>
  </sheetPr>
  <dimension ref="A2:G20"/>
  <sheetViews>
    <sheetView workbookViewId="0">
      <selection activeCell="I19" sqref="I19"/>
    </sheetView>
  </sheetViews>
  <sheetFormatPr defaultRowHeight="14.4" x14ac:dyDescent="0.3"/>
  <cols>
    <col min="1" max="1" width="31.5546875" bestFit="1" customWidth="1"/>
    <col min="2" max="2" width="14" bestFit="1" customWidth="1"/>
    <col min="3" max="3" width="17.6640625" bestFit="1" customWidth="1"/>
    <col min="6" max="6" width="17.21875" bestFit="1" customWidth="1"/>
    <col min="7" max="7" width="8.21875" bestFit="1" customWidth="1"/>
  </cols>
  <sheetData>
    <row r="2" spans="1:7" x14ac:dyDescent="0.3">
      <c r="A2" t="s">
        <v>30</v>
      </c>
      <c r="B2" s="1" t="s">
        <v>16</v>
      </c>
      <c r="C2" s="1" t="s">
        <v>19</v>
      </c>
      <c r="D2" s="1" t="s">
        <v>29</v>
      </c>
    </row>
    <row r="3" spans="1:7" x14ac:dyDescent="0.3">
      <c r="A3" t="str">
        <f>B3&amp;"-"&amp;C3</f>
        <v>AGRESSIVO-PAPEL</v>
      </c>
      <c r="B3" s="1" t="s">
        <v>17</v>
      </c>
      <c r="C3" s="1" t="s">
        <v>22</v>
      </c>
      <c r="D3" s="27">
        <v>0.3</v>
      </c>
    </row>
    <row r="4" spans="1:7" x14ac:dyDescent="0.3">
      <c r="A4" t="str">
        <f t="shared" ref="A4:A20" si="0">B4&amp;"-"&amp;C4</f>
        <v>AGRESSIVO-TIJOLO</v>
      </c>
      <c r="B4" s="1" t="s">
        <v>17</v>
      </c>
      <c r="C4" s="1" t="s">
        <v>23</v>
      </c>
      <c r="D4" s="27">
        <v>0.5</v>
      </c>
      <c r="F4" s="17" t="s">
        <v>32</v>
      </c>
      <c r="G4" s="33">
        <f>VLOOKUP(F4,$A:$D,4,FALSE)</f>
        <v>0.1</v>
      </c>
    </row>
    <row r="5" spans="1:7" x14ac:dyDescent="0.3">
      <c r="A5" t="str">
        <f t="shared" si="0"/>
        <v>AGRESSIVO-HIBRIDOS</v>
      </c>
      <c r="B5" s="1" t="s">
        <v>17</v>
      </c>
      <c r="C5" s="1" t="s">
        <v>24</v>
      </c>
      <c r="D5" s="27">
        <v>0.1</v>
      </c>
    </row>
    <row r="6" spans="1:7" x14ac:dyDescent="0.3">
      <c r="A6" t="str">
        <f t="shared" si="0"/>
        <v>AGRESSIVO-FOFs</v>
      </c>
      <c r="B6" s="1" t="s">
        <v>17</v>
      </c>
      <c r="C6" s="1" t="s">
        <v>25</v>
      </c>
      <c r="D6" s="27">
        <v>0.1</v>
      </c>
    </row>
    <row r="7" spans="1:7" x14ac:dyDescent="0.3">
      <c r="A7" t="str">
        <f t="shared" si="0"/>
        <v>AGRESSIVO-DESENVOLVIMENTO</v>
      </c>
      <c r="B7" s="1" t="s">
        <v>17</v>
      </c>
      <c r="C7" s="1" t="s">
        <v>26</v>
      </c>
      <c r="D7" s="27">
        <v>0</v>
      </c>
    </row>
    <row r="8" spans="1:7" ht="15" thickBot="1" x14ac:dyDescent="0.35">
      <c r="A8" s="30" t="str">
        <f t="shared" si="0"/>
        <v>AGRESSIVO-HOTELARIAS</v>
      </c>
      <c r="B8" s="31" t="s">
        <v>17</v>
      </c>
      <c r="C8" s="31" t="s">
        <v>27</v>
      </c>
      <c r="D8" s="32">
        <v>0</v>
      </c>
    </row>
    <row r="9" spans="1:7" x14ac:dyDescent="0.3">
      <c r="A9" t="str">
        <f t="shared" si="0"/>
        <v>CONSERVADOR-PAPEL</v>
      </c>
      <c r="B9" s="1" t="s">
        <v>28</v>
      </c>
      <c r="C9" s="1" t="s">
        <v>22</v>
      </c>
      <c r="D9" s="27">
        <v>0.32</v>
      </c>
    </row>
    <row r="10" spans="1:7" x14ac:dyDescent="0.3">
      <c r="A10" t="str">
        <f t="shared" si="0"/>
        <v>CONSERVADOR-TIJOLO</v>
      </c>
      <c r="B10" s="1" t="s">
        <v>28</v>
      </c>
      <c r="C10" s="1" t="s">
        <v>23</v>
      </c>
      <c r="D10" s="27">
        <v>0.4</v>
      </c>
    </row>
    <row r="11" spans="1:7" x14ac:dyDescent="0.3">
      <c r="A11" t="str">
        <f t="shared" si="0"/>
        <v>CONSERVADOR-HIBRIDOS</v>
      </c>
      <c r="B11" s="1" t="s">
        <v>28</v>
      </c>
      <c r="C11" s="1" t="s">
        <v>24</v>
      </c>
      <c r="D11" s="27">
        <v>0.08</v>
      </c>
    </row>
    <row r="12" spans="1:7" x14ac:dyDescent="0.3">
      <c r="A12" t="str">
        <f t="shared" si="0"/>
        <v>CONSERVADOR-FOFs</v>
      </c>
      <c r="B12" s="1" t="s">
        <v>28</v>
      </c>
      <c r="C12" s="1" t="s">
        <v>25</v>
      </c>
      <c r="D12" s="27">
        <v>0.1</v>
      </c>
    </row>
    <row r="13" spans="1:7" x14ac:dyDescent="0.3">
      <c r="A13" t="str">
        <f t="shared" si="0"/>
        <v>CONSERVADOR-DESENVOLVIMENTO</v>
      </c>
      <c r="B13" s="1" t="s">
        <v>28</v>
      </c>
      <c r="C13" s="1" t="s">
        <v>26</v>
      </c>
      <c r="D13" s="27">
        <v>0.1</v>
      </c>
    </row>
    <row r="14" spans="1:7" ht="15" thickBot="1" x14ac:dyDescent="0.35">
      <c r="A14" s="30" t="str">
        <f t="shared" si="0"/>
        <v>CONSERVADOR-HOTELARIAS</v>
      </c>
      <c r="B14" s="31" t="s">
        <v>28</v>
      </c>
      <c r="C14" s="31" t="s">
        <v>27</v>
      </c>
      <c r="D14" s="32">
        <v>0</v>
      </c>
    </row>
    <row r="15" spans="1:7" x14ac:dyDescent="0.3">
      <c r="A15" t="str">
        <f t="shared" si="0"/>
        <v>MODERADO-PAPEL</v>
      </c>
      <c r="B15" s="1" t="s">
        <v>31</v>
      </c>
      <c r="C15" s="1" t="s">
        <v>22</v>
      </c>
      <c r="D15" s="27">
        <v>0.5</v>
      </c>
    </row>
    <row r="16" spans="1:7" x14ac:dyDescent="0.3">
      <c r="A16" t="str">
        <f t="shared" si="0"/>
        <v>MODERADO-TIJOLO</v>
      </c>
      <c r="B16" s="1" t="s">
        <v>31</v>
      </c>
      <c r="C16" s="1" t="s">
        <v>23</v>
      </c>
      <c r="D16" s="27">
        <v>0.1</v>
      </c>
    </row>
    <row r="17" spans="1:4" x14ac:dyDescent="0.3">
      <c r="A17" t="str">
        <f t="shared" si="0"/>
        <v>MODERADO-HIBRIDOS</v>
      </c>
      <c r="B17" s="1" t="s">
        <v>31</v>
      </c>
      <c r="C17" s="1" t="s">
        <v>24</v>
      </c>
      <c r="D17" s="27">
        <v>0.05</v>
      </c>
    </row>
    <row r="18" spans="1:4" x14ac:dyDescent="0.3">
      <c r="A18" t="str">
        <f t="shared" si="0"/>
        <v>MODERADO-FOFs</v>
      </c>
      <c r="B18" s="1" t="s">
        <v>31</v>
      </c>
      <c r="C18" s="1" t="s">
        <v>25</v>
      </c>
      <c r="D18" s="27">
        <v>0.05</v>
      </c>
    </row>
    <row r="19" spans="1:4" x14ac:dyDescent="0.3">
      <c r="A19" t="str">
        <f t="shared" si="0"/>
        <v>MODERADO-DESENVOLVIMENTO</v>
      </c>
      <c r="B19" s="1" t="s">
        <v>31</v>
      </c>
      <c r="C19" s="1" t="s">
        <v>26</v>
      </c>
      <c r="D19" s="27">
        <v>0.2</v>
      </c>
    </row>
    <row r="20" spans="1:4" x14ac:dyDescent="0.3">
      <c r="A20" t="str">
        <f t="shared" si="0"/>
        <v>MODERADO-HOTELARIAS</v>
      </c>
      <c r="B20" s="1" t="s">
        <v>31</v>
      </c>
      <c r="C20" s="1" t="s">
        <v>27</v>
      </c>
      <c r="D20" s="2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INFOMONEY</vt:lpstr>
      <vt:lpstr>tbl_apoio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Nunes</dc:creator>
  <cp:lastModifiedBy>Douglas Nunes</cp:lastModifiedBy>
  <dcterms:created xsi:type="dcterms:W3CDTF">2025-06-17T16:53:13Z</dcterms:created>
  <dcterms:modified xsi:type="dcterms:W3CDTF">2025-06-18T17:05:36Z</dcterms:modified>
</cp:coreProperties>
</file>