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motivate-my.sharepoint.com/personal/dshort_promotivate_com/Documents/Desktop/DOUG/UofT_Data/"/>
    </mc:Choice>
  </mc:AlternateContent>
  <xr:revisionPtr revIDLastSave="864" documentId="8_{41919F90-6737-4A07-9418-4B4408542A52}" xr6:coauthVersionLast="47" xr6:coauthVersionMax="47" xr10:uidLastSave="{933AE9B7-622A-424F-8926-36098F77DAA5}"/>
  <bookViews>
    <workbookView xWindow="38280" yWindow="-120" windowWidth="29040" windowHeight="15720" xr2:uid="{00000000-000D-0000-FFFF-FFFF00000000}"/>
  </bookViews>
  <sheets>
    <sheet name="Crowdfunding" sheetId="1" r:id="rId1"/>
    <sheet name="Parent Category Outcomes" sheetId="2" r:id="rId2"/>
    <sheet name="Sub_Category_Outcomes" sheetId="3" r:id="rId3"/>
    <sheet name="Date_Created_Outcomes" sheetId="6" r:id="rId4"/>
    <sheet name="CrowdFunding_Goal_Analysis" sheetId="7" r:id="rId5"/>
    <sheet name="Summary_Statistics_Table" sheetId="8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3" l="1"/>
  <c r="N8" i="8" l="1"/>
  <c r="N7" i="8"/>
  <c r="N6" i="8"/>
  <c r="N5" i="8"/>
  <c r="N4" i="8"/>
  <c r="J8" i="8"/>
  <c r="J7" i="8"/>
  <c r="J6" i="8"/>
  <c r="J5" i="8"/>
  <c r="J4" i="8"/>
  <c r="G17" i="6"/>
  <c r="G16" i="6"/>
  <c r="G15" i="6"/>
  <c r="G14" i="6"/>
  <c r="G13" i="6"/>
  <c r="G12" i="6"/>
  <c r="G11" i="6"/>
  <c r="G10" i="6"/>
  <c r="G9" i="6"/>
  <c r="G8" i="6"/>
  <c r="G7" i="6"/>
  <c r="G6" i="6"/>
  <c r="D13" i="7" l="1"/>
  <c r="D12" i="7"/>
  <c r="D11" i="7"/>
  <c r="D10" i="7"/>
  <c r="D9" i="7"/>
  <c r="D8" i="7"/>
  <c r="D7" i="7"/>
  <c r="D6" i="7"/>
  <c r="D5" i="7"/>
  <c r="D4" i="7"/>
  <c r="D3" i="7"/>
  <c r="E13" i="7"/>
  <c r="E12" i="7"/>
  <c r="E11" i="7"/>
  <c r="E10" i="7"/>
  <c r="E9" i="7"/>
  <c r="E8" i="7"/>
  <c r="E7" i="7"/>
  <c r="E6" i="7"/>
  <c r="E5" i="7"/>
  <c r="E4" i="7"/>
  <c r="E3" i="7"/>
  <c r="C13" i="7"/>
  <c r="C12" i="7"/>
  <c r="C11" i="7"/>
  <c r="C10" i="7"/>
  <c r="C9" i="7"/>
  <c r="C8" i="7"/>
  <c r="C7" i="7"/>
  <c r="C6" i="7"/>
  <c r="C5" i="7"/>
  <c r="C4" i="7"/>
  <c r="C3" i="7"/>
  <c r="E2" i="7"/>
  <c r="D2" i="7"/>
  <c r="C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7" i="7" l="1"/>
  <c r="H7" i="7" s="1"/>
  <c r="F8" i="7"/>
  <c r="I8" i="7" s="1"/>
  <c r="F10" i="7"/>
  <c r="I10" i="7" s="1"/>
  <c r="F12" i="7"/>
  <c r="H12" i="7" s="1"/>
  <c r="F9" i="7"/>
  <c r="I9" i="7" s="1"/>
  <c r="F11" i="7"/>
  <c r="I11" i="7" s="1"/>
  <c r="F2" i="7"/>
  <c r="G2" i="7" s="1"/>
  <c r="F5" i="7"/>
  <c r="G5" i="7" s="1"/>
  <c r="F13" i="7"/>
  <c r="H13" i="7" s="1"/>
  <c r="F6" i="7"/>
  <c r="G6" i="7" s="1"/>
  <c r="F4" i="7"/>
  <c r="I4" i="7" s="1"/>
  <c r="F3" i="7"/>
  <c r="I3" i="7" s="1"/>
  <c r="H5" i="7" l="1"/>
  <c r="H6" i="7"/>
  <c r="H4" i="7"/>
  <c r="G11" i="7"/>
  <c r="H8" i="7"/>
  <c r="G10" i="7"/>
  <c r="G8" i="7"/>
  <c r="G7" i="7"/>
  <c r="I7" i="7"/>
  <c r="I2" i="7"/>
  <c r="H2" i="7"/>
  <c r="I6" i="7"/>
  <c r="I5" i="7"/>
  <c r="H3" i="7"/>
  <c r="I13" i="7"/>
  <c r="G13" i="7"/>
  <c r="H10" i="7"/>
  <c r="G12" i="7"/>
  <c r="G3" i="7"/>
  <c r="H11" i="7"/>
  <c r="G4" i="7"/>
  <c r="I12" i="7"/>
  <c r="H9" i="7"/>
  <c r="G9" i="7"/>
</calcChain>
</file>

<file path=xl/sharedStrings.xml><?xml version="1.0" encoding="utf-8"?>
<sst xmlns="http://schemas.openxmlformats.org/spreadsheetml/2006/main" count="9069" uniqueCount="2113">
  <si>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</si>
  <si>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</si>
  <si>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</si>
  <si>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</si>
  <si>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</si>
  <si>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</si>
  <si>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</si>
  <si>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</si>
  <si>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</si>
  <si>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</si>
  <si>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</si>
  <si>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</si>
  <si>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</si>
  <si>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</si>
  <si>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</si>
  <si>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</si>
  <si>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</si>
  <si>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</si>
  <si>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</si>
  <si>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</si>
  <si>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</si>
  <si>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</si>
  <si>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</si>
  <si>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</si>
  <si>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</si>
  <si>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</si>
  <si>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</si>
  <si>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</si>
  <si>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</si>
  <si>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</si>
  <si>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</si>
  <si>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</si>
  <si>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</si>
  <si>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</si>
  <si>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</si>
  <si>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</si>
  <si>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</si>
  <si>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</si>
  <si>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</si>
  <si>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</si>
  <si>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</si>
  <si>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</si>
  <si>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</si>
  <si>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</si>
  <si>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</si>
  <si>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</si>
  <si>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</si>
  <si>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</si>
  <si>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</si>
  <si>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</si>
  <si>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</si>
  <si>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</si>
  <si>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</si>
  <si>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</si>
  <si>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</si>
  <si>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</si>
  <si>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</si>
  <si>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</si>
  <si>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</si>
  <si>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</si>
  <si>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</si>
  <si>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</si>
  <si>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</si>
  <si>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</si>
  <si>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</si>
  <si>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</si>
  <si>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</si>
  <si>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</si>
  <si>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</si>
  <si>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</si>
  <si>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</si>
  <si>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</si>
  <si>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</si>
  <si>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</si>
  <si>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</si>
  <si>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</si>
  <si>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</si>
  <si>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</si>
  <si>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</si>
  <si>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</si>
  <si>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</si>
  <si>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</si>
  <si>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</si>
  <si>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</si>
  <si>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</si>
  <si>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</si>
  <si>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</si>
  <si>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</si>
  <si>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</si>
  <si>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</si>
  <si>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</si>
  <si>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</si>
  <si>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</si>
  <si>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</si>
  <si>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</si>
  <si>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</si>
  <si>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</si>
  <si>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</si>
  <si>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</si>
  <si>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</si>
  <si>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</si>
  <si>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</si>
  <si>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</si>
  <si>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</si>
  <si>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</si>
  <si>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</si>
  <si>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</si>
  <si>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</si>
  <si>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</si>
  <si>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</si>
  <si>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</si>
  <si>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</si>
  <si>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</si>
  <si>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</si>
  <si>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</si>
  <si>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</si>
  <si>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</si>
  <si>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</si>
  <si>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</si>
  <si>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</si>
  <si>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</si>
  <si>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</si>
  <si>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</si>
  <si>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</si>
  <si>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</si>
  <si>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</si>
  <si>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</si>
  <si>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</si>
  <si>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</si>
  <si>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</si>
  <si>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</si>
  <si>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</si>
  <si>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</si>
  <si>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</si>
  <si>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</si>
  <si>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</si>
  <si>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</si>
  <si>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</si>
  <si>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</si>
  <si>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</si>
  <si>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</si>
  <si>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</si>
  <si>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</si>
  <si>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</si>
  <si>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</si>
  <si>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</si>
  <si>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</si>
  <si>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</si>
  <si>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</si>
  <si>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</si>
  <si>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</si>
  <si>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</si>
  <si>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</si>
  <si>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</si>
  <si>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</si>
  <si>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</si>
  <si>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</si>
  <si>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</si>
  <si>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</si>
  <si>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</si>
  <si>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</si>
  <si>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</si>
  <si>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</si>
  <si>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</si>
  <si>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</si>
  <si>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</si>
  <si>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</si>
  <si>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</si>
  <si>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</si>
  <si>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</si>
  <si>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</si>
  <si>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</si>
  <si>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</si>
  <si>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</si>
  <si>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</si>
  <si>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</si>
  <si>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</si>
  <si>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</si>
  <si>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</si>
  <si>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</si>
  <si>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</si>
  <si>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</si>
  <si>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</si>
  <si>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</si>
  <si>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</si>
  <si>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</si>
  <si>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</si>
  <si>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</si>
  <si>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</si>
  <si>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</si>
  <si>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</si>
  <si>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</si>
  <si>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</si>
  <si>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</si>
  <si>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</si>
  <si>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</si>
  <si>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</si>
  <si>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</si>
  <si>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</si>
  <si>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</si>
  <si>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</si>
  <si>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</si>
  <si>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</si>
  <si>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</si>
  <si>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</si>
  <si>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</si>
  <si>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</si>
  <si>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</si>
  <si>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</si>
  <si>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</si>
  <si>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</si>
  <si>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</si>
  <si>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</si>
  <si>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</si>
  <si>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</si>
  <si>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</si>
  <si>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</si>
  <si>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</si>
  <si>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</si>
  <si>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</si>
  <si>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</si>
  <si>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</si>
  <si>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</si>
  <si>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</si>
  <si>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</si>
  <si>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</si>
  <si>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</si>
  <si>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</si>
  <si>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</si>
  <si>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</si>
  <si>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</si>
  <si>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</si>
  <si>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</si>
  <si>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</si>
  <si>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</si>
  <si>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</si>
  <si>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</si>
  <si>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</si>
  <si>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</si>
  <si>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</si>
  <si>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</si>
  <si>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</si>
  <si>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</si>
  <si>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</si>
  <si>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</si>
  <si>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</si>
  <si>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</si>
  <si>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</si>
  <si>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</si>
  <si>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</si>
  <si>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</si>
  <si>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</si>
  <si>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</si>
  <si>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</si>
  <si>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</si>
  <si>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</si>
  <si>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</si>
  <si>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</si>
  <si>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</si>
  <si>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</si>
  <si>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</si>
  <si>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</si>
  <si>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</si>
  <si>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</si>
  <si>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</si>
  <si>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</si>
  <si>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</si>
  <si>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</si>
  <si>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</si>
  <si>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</si>
  <si>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</si>
  <si>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</si>
  <si>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</si>
  <si>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</si>
  <si>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</si>
  <si>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</si>
  <si>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</si>
  <si>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</si>
  <si>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</si>
  <si>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</si>
  <si>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</si>
  <si>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</si>
  <si>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</si>
  <si>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</si>
  <si>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</si>
  <si>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</si>
  <si>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</si>
  <si>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</si>
  <si>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</si>
  <si>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</si>
  <si>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</si>
  <si>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</si>
  <si>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</si>
  <si>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</si>
  <si>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</si>
  <si>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</si>
  <si>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</si>
  <si>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</si>
  <si>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</si>
  <si>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</si>
  <si>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</si>
  <si>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</si>
  <si>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</si>
  <si>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</si>
  <si>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</si>
  <si>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</si>
  <si>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</si>
  <si>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</si>
  <si>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</si>
  <si>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</si>
  <si>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</si>
  <si>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</si>
  <si>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</si>
  <si>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</si>
  <si>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</si>
  <si>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</si>
  <si>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</si>
  <si>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</si>
  <si>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</si>
  <si>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</si>
  <si>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</si>
  <si>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</si>
  <si>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</si>
  <si>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</si>
  <si>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</si>
  <si>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</si>
  <si>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</si>
  <si>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</si>
  <si>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</si>
  <si>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</si>
  <si>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</si>
  <si>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</si>
  <si>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</si>
  <si>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</si>
  <si>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</si>
  <si>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</si>
  <si>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</si>
  <si>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</si>
  <si>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</si>
  <si>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</si>
  <si>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</si>
  <si>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</si>
  <si>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</si>
  <si>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</si>
  <si>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</si>
  <si>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</si>
  <si>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</si>
  <si>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</si>
  <si>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</si>
  <si>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</si>
  <si>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</si>
  <si>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</si>
  <si>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</si>
  <si>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</si>
  <si>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</si>
  <si>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</si>
  <si>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</si>
  <si>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</si>
  <si>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</si>
  <si>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</si>
  <si>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</si>
  <si>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</si>
  <si>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</si>
  <si>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</si>
  <si>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</si>
  <si>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</si>
  <si>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</si>
  <si>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</si>
  <si>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</si>
  <si>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</si>
  <si>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</si>
  <si>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</si>
  <si>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</si>
  <si>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</si>
  <si>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</si>
  <si>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</si>
  <si>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</si>
  <si>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</si>
  <si>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</si>
  <si>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</si>
  <si>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</si>
  <si>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</si>
  <si>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</si>
  <si>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</si>
  <si>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</si>
  <si>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</si>
  <si>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</si>
  <si>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</si>
  <si>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</si>
  <si>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</si>
  <si>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</si>
  <si>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</si>
  <si>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</si>
  <si>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</si>
  <si>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</si>
  <si>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</si>
  <si>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</si>
  <si>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</si>
  <si>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</si>
  <si>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</si>
  <si>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</si>
  <si>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</si>
  <si>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</si>
  <si>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</si>
  <si>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</si>
  <si>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</si>
  <si>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</si>
  <si>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</si>
  <si>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</si>
  <si>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</si>
  <si>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</si>
  <si>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</si>
  <si>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</si>
  <si>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</si>
  <si>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</si>
  <si>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</si>
  <si>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</si>
  <si>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</si>
  <si>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</si>
  <si>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</si>
  <si>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</si>
  <si>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</si>
  <si>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</si>
  <si>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</si>
  <si>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</si>
  <si>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</si>
  <si>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</si>
  <si>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</si>
  <si>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</si>
  <si>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</si>
  <si>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</si>
  <si>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</si>
  <si>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</si>
  <si>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</si>
  <si>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</si>
  <si>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</si>
  <si>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</si>
  <si>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</si>
  <si>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</si>
  <si>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</si>
  <si>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</si>
  <si>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</si>
  <si>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</si>
  <si>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</si>
  <si>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</si>
  <si>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</si>
  <si>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</si>
  <si>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</si>
  <si>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</si>
  <si>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</si>
  <si>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</si>
  <si>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</si>
  <si>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</si>
  <si>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</si>
  <si>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</si>
  <si>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</si>
  <si>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</si>
  <si>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</si>
  <si>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</si>
  <si>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</si>
  <si>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</si>
  <si>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</si>
  <si>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</si>
  <si>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</si>
  <si>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</si>
  <si>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</si>
  <si>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</si>
  <si>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</si>
  <si>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</si>
  <si>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</si>
  <si>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</si>
  <si>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</si>
  <si>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</si>
  <si>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</si>
  <si>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</si>
  <si>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</si>
  <si>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</si>
  <si>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</si>
  <si>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</si>
  <si>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</si>
  <si>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</si>
  <si>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</si>
  <si>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</si>
  <si>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</si>
  <si>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</si>
  <si>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</si>
  <si>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</si>
  <si>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</si>
  <si>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</si>
  <si>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</si>
  <si>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</si>
  <si>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</si>
  <si>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</si>
  <si>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</si>
  <si>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</si>
  <si>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</si>
  <si>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</si>
  <si>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</si>
  <si>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</si>
  <si>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</si>
  <si>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</si>
  <si>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</si>
  <si>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</si>
  <si>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</si>
  <si>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</si>
  <si>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</si>
  <si>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</si>
  <si>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</si>
  <si>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</si>
  <si>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</si>
  <si>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</si>
  <si>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</si>
  <si>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</si>
  <si>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</si>
  <si>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</si>
  <si>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</si>
  <si>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</si>
  <si>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</si>
  <si>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</si>
  <si>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</si>
  <si>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</si>
  <si>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</si>
  <si>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</si>
  <si>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</si>
  <si>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</si>
  <si>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</si>
  <si>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</si>
  <si>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</si>
  <si>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</si>
  <si>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</si>
  <si>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</si>
  <si>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</si>
  <si>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</si>
  <si>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</si>
  <si>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</si>
  <si>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</si>
  <si>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</si>
  <si>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</si>
  <si>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</si>
  <si>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</si>
  <si>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</si>
  <si>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</si>
  <si>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</si>
  <si>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</si>
  <si>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</si>
  <si>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</si>
  <si>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</si>
  <si>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</si>
  <si>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</si>
  <si>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</si>
  <si>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</si>
  <si>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</si>
  <si>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</si>
  <si>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</si>
  <si>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</si>
  <si>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</si>
  <si>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</si>
  <si>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</si>
  <si>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</si>
  <si>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</si>
  <si>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</si>
  <si>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</si>
  <si>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</si>
  <si>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</si>
  <si>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</si>
  <si>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</si>
  <si>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</si>
  <si>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</si>
  <si>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</si>
  <si>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</si>
  <si>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</si>
  <si>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</si>
  <si>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</si>
  <si>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</si>
  <si>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</si>
  <si>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</si>
  <si>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</si>
  <si>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</si>
  <si>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</si>
  <si>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</si>
  <si>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</si>
  <si>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</si>
  <si>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</si>
  <si>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</si>
  <si>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</si>
  <si>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</si>
  <si>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</si>
  <si>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</si>
  <si>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</si>
  <si>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</si>
  <si>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</si>
  <si>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</si>
  <si>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</si>
  <si>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</si>
  <si>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</si>
  <si>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</si>
  <si>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</si>
  <si>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</si>
  <si>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</si>
  <si>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</si>
  <si>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</si>
  <si>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</si>
  <si>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</si>
  <si>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</si>
  <si>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</si>
  <si>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</si>
  <si>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</si>
  <si>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</si>
  <si>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</si>
  <si>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</si>
  <si>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</si>
  <si>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</si>
  <si>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</si>
  <si>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</si>
  <si>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</si>
  <si>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</si>
  <si>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</si>
  <si>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</si>
  <si>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</si>
  <si>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</si>
  <si>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</si>
  <si>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</si>
  <si>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</si>
  <si>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</si>
  <si>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</si>
  <si>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</si>
  <si>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</si>
  <si>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</si>
  <si>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</si>
  <si>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</si>
  <si>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</si>
  <si>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</si>
  <si>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</si>
  <si>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</si>
  <si>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</si>
  <si>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</si>
  <si>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</si>
  <si>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</si>
  <si>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</si>
  <si>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</si>
  <si>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</si>
  <si>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</si>
  <si>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</si>
  <si>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</si>
  <si>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</si>
  <si>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</si>
  <si>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</si>
  <si>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</si>
  <si>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</si>
  <si>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</si>
  <si>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</si>
  <si>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</si>
  <si>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</si>
  <si>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</si>
  <si>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</si>
  <si>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</si>
  <si>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</si>
  <si>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</si>
  <si>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</si>
  <si>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</si>
  <si>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</si>
  <si>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</si>
  <si>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</si>
  <si>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</si>
  <si>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</si>
  <si>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</si>
  <si>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</si>
  <si>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</si>
  <si>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</si>
  <si>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</si>
  <si>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</si>
  <si>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</si>
  <si>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</si>
  <si>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</si>
  <si>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</si>
  <si>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</si>
  <si>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</si>
  <si>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</si>
  <si>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</si>
  <si>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</si>
  <si>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</si>
  <si>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</si>
  <si>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</si>
  <si>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</si>
  <si>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</si>
  <si>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</si>
  <si>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</si>
  <si>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</si>
  <si>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</si>
  <si>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</si>
  <si>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</si>
  <si>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</si>
  <si>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</si>
  <si>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</si>
  <si>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</si>
  <si>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</si>
  <si>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</si>
  <si>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</si>
  <si>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</si>
  <si>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</si>
  <si>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</si>
  <si>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</si>
  <si>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</si>
  <si>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</si>
  <si>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</si>
  <si>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</si>
  <si>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</si>
  <si>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</si>
  <si>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</si>
  <si>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</si>
  <si>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</si>
  <si>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</si>
  <si>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</si>
  <si>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</si>
  <si>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</si>
  <si>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</si>
  <si>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</si>
  <si>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</si>
  <si>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</si>
  <si>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</si>
  <si>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</si>
  <si>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</si>
  <si>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</si>
  <si>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</si>
  <si>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</si>
  <si>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</si>
  <si>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</si>
  <si>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</si>
  <si>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</si>
  <si>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</si>
  <si>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</si>
  <si>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</si>
  <si>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</si>
  <si>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</si>
  <si>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</si>
  <si>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</si>
  <si>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</si>
  <si>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</si>
  <si>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</si>
  <si>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</si>
  <si>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</si>
  <si>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</si>
  <si>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</si>
  <si>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</si>
  <si>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</si>
  <si>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</si>
  <si>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</si>
  <si>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</si>
  <si>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</si>
  <si>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</si>
  <si>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</si>
  <si>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</si>
  <si>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</si>
  <si>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</si>
  <si>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</si>
  <si>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</si>
  <si>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</si>
  <si>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</si>
  <si>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</si>
  <si>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</si>
  <si>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</si>
  <si>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</si>
  <si>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</si>
  <si>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</si>
  <si>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</si>
  <si>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</si>
  <si>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</si>
  <si>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</si>
  <si>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</si>
  <si>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</si>
  <si>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</si>
  <si>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</si>
  <si>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</si>
  <si>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</si>
  <si>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</si>
  <si>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</si>
  <si>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</si>
  <si>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</si>
  <si>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</si>
  <si>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</si>
  <si>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</si>
  <si>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</si>
  <si>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</si>
  <si>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</si>
  <si>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</si>
  <si>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</si>
  <si>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</si>
  <si>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</si>
  <si>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</si>
  <si>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</si>
  <si>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</si>
  <si>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</si>
  <si>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</si>
  <si>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</si>
  <si>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</si>
  <si>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</si>
  <si>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</si>
  <si>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</si>
  <si>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</si>
  <si>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</si>
  <si>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</si>
  <si>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</si>
  <si>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</si>
  <si>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</si>
  <si>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</si>
  <si>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</si>
  <si>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</si>
  <si>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</si>
  <si>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</si>
  <si>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</si>
  <si>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</si>
  <si>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</si>
  <si>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</si>
  <si>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</si>
  <si>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</si>
  <si>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</si>
  <si>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</si>
  <si>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</si>
  <si>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</si>
  <si>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</si>
  <si>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</si>
  <si>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</si>
  <si>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</si>
  <si>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</si>
  <si>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</si>
  <si>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</si>
  <si>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</si>
  <si>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</si>
  <si>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</si>
  <si>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</si>
  <si>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</si>
  <si>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</si>
  <si>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</si>
  <si>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</si>
  <si>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</si>
  <si>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</si>
  <si>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</si>
  <si>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</si>
  <si>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</si>
  <si>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</si>
  <si>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</si>
  <si>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</si>
  <si>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</si>
  <si>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</si>
  <si>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</si>
  <si>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</si>
  <si>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</si>
  <si>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</si>
  <si>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</si>
  <si>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</si>
  <si>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</si>
  <si>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</si>
  <si>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</si>
  <si>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</si>
  <si>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</si>
  <si>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</si>
  <si>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</si>
  <si>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</si>
  <si>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</si>
  <si>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</si>
  <si>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</si>
  <si>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</si>
  <si>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</si>
  <si>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</si>
  <si>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</si>
  <si>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</si>
  <si>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</si>
  <si>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</si>
  <si>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</si>
  <si>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</si>
  <si>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</si>
  <si>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</si>
  <si>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</si>
  <si>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</si>
  <si>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</si>
  <si>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</si>
  <si>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</si>
  <si>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</si>
  <si>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</si>
  <si>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</si>
  <si>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</si>
  <si>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</si>
  <si>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</si>
  <si>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</si>
  <si>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</si>
  <si>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</si>
  <si>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</si>
  <si>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</si>
  <si>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</si>
  <si>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</si>
  <si>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</si>
  <si>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</si>
  <si>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</si>
  <si>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</si>
  <si>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</si>
  <si>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</si>
  <si>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</si>
  <si>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</si>
  <si>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</si>
  <si>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</si>
  <si>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</si>
  <si>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</si>
  <si>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</si>
  <si>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</si>
  <si>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</si>
  <si>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</si>
  <si>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</si>
  <si>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</si>
  <si>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</si>
  <si>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</si>
  <si>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</si>
  <si>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</si>
  <si>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</si>
  <si>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</si>
  <si>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</si>
  <si>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</si>
  <si>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</si>
  <si>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</si>
  <si>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</si>
  <si>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</si>
  <si>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</si>
  <si>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</si>
  <si>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</si>
  <si>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</si>
  <si>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</si>
  <si>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</si>
  <si>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</si>
  <si>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</si>
  <si>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</si>
  <si>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</si>
  <si>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</si>
  <si>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</si>
  <si>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</si>
  <si>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</si>
  <si>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</si>
  <si>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</si>
  <si>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</si>
  <si>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</si>
  <si>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</si>
  <si>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</si>
  <si>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</si>
  <si>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</si>
  <si>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</si>
  <si>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</si>
  <si>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</si>
  <si>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</si>
  <si>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</si>
  <si>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</si>
  <si>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</si>
  <si>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</si>
  <si>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</si>
  <si>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</si>
  <si>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</si>
  <si>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</si>
  <si>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</si>
  <si>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</si>
  <si>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</si>
  <si>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</si>
  <si>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</si>
  <si>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</si>
  <si>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</si>
  <si>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</si>
  <si>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</si>
  <si>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</si>
  <si>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</si>
  <si>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</si>
  <si>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</si>
  <si>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</si>
  <si>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</si>
  <si>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</si>
  <si>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</si>
  <si>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</si>
  <si>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</si>
  <si>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</si>
  <si>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</si>
  <si>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</si>
  <si>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</si>
  <si>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</si>
  <si>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</si>
  <si>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</si>
  <si>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</si>
  <si>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</si>
  <si>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</si>
  <si>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</si>
  <si>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</si>
  <si>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</si>
  <si>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</si>
  <si>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</si>
  <si>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</si>
  <si>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</si>
  <si>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</si>
  <si>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</si>
  <si>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</si>
  <si>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</si>
  <si>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</si>
  <si>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</si>
  <si>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</si>
  <si>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</si>
  <si>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</si>
  <si>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</si>
  <si>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</si>
  <si>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</si>
  <si>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</si>
  <si>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</si>
  <si>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</si>
  <si>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</si>
  <si>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</si>
  <si>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</si>
  <si>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</si>
  <si>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</si>
  <si>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</si>
  <si>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</si>
  <si>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</si>
  <si>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</si>
  <si>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</si>
  <si>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</si>
  <si>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</si>
  <si>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</si>
  <si>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</si>
  <si>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</si>
  <si>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</si>
  <si>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</si>
  <si>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</si>
  <si>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</si>
  <si>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</si>
  <si>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</si>
  <si>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</si>
  <si>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</si>
  <si>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</si>
  <si>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</si>
  <si>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</si>
  <si>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</si>
  <si>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</si>
  <si>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</si>
  <si>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</si>
  <si>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</si>
  <si>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</si>
  <si>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</si>
  <si>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</si>
  <si>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</si>
  <si>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</si>
  <si>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</si>
  <si>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</si>
  <si>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</si>
  <si>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</si>
  <si>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</si>
  <si>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</si>
  <si>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</si>
  <si>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</si>
  <si>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</si>
  <si>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</si>
  <si>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</si>
  <si>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</si>
  <si>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</si>
  <si>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</si>
  <si>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</si>
  <si>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</si>
  <si>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</si>
  <si>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</si>
  <si>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</si>
  <si>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</si>
  <si>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</si>
  <si>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</si>
  <si>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</si>
  <si>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</si>
  <si>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</si>
  <si>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</si>
  <si>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</si>
  <si>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</si>
  <si>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</si>
  <si>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</si>
  <si>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</si>
  <si>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</si>
  <si>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</si>
  <si>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</si>
  <si>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</si>
  <si>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</si>
  <si>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</si>
  <si>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</si>
  <si>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</si>
  <si>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</si>
  <si>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</si>
  <si>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</si>
  <si>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</si>
  <si>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</si>
  <si>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</si>
  <si>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</si>
  <si>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</si>
  <si>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</si>
  <si>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</si>
  <si>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</si>
  <si>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</si>
  <si>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</si>
  <si>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</si>
  <si>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</si>
  <si>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</si>
  <si>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</si>
  <si>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</si>
  <si>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</si>
  <si>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</si>
  <si>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</si>
  <si>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</si>
  <si>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</si>
  <si>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</si>
  <si>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</si>
  <si>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</si>
  <si>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</si>
  <si>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</si>
  <si>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</si>
  <si>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</si>
  <si>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</si>
  <si>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</si>
  <si>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</si>
  <si>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</si>
  <si>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</si>
  <si>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</si>
  <si>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</si>
  <si>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</si>
  <si>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</si>
  <si>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</si>
  <si>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</si>
  <si>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</si>
  <si>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</si>
  <si>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</si>
  <si>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</si>
  <si>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</si>
  <si>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</si>
  <si>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</si>
  <si>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</si>
  <si>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</si>
  <si>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</si>
  <si>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</si>
  <si>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</si>
  <si>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</si>
  <si>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</si>
  <si>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</si>
  <si>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</si>
  <si>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</si>
  <si>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</si>
  <si>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</si>
  <si>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</si>
  <si>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</si>
  <si>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</si>
  <si>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</si>
  <si>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</si>
  <si>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</si>
  <si>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</si>
  <si>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</si>
  <si>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</si>
  <si>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</si>
  <si>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</si>
  <si>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</si>
  <si>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</si>
  <si>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</si>
  <si>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</si>
  <si>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</si>
  <si>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</si>
  <si>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</si>
  <si>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</si>
  <si>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</si>
  <si>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</si>
  <si>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</si>
  <si>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</si>
  <si>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</si>
  <si>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</si>
  <si>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</si>
  <si>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</si>
  <si>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</si>
  <si>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</si>
  <si>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</si>
  <si>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</si>
  <si>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</si>
  <si>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</si>
  <si>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</si>
  <si>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</si>
  <si>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</si>
  <si>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</si>
  <si>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</si>
  <si>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</si>
  <si>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</si>
  <si>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</si>
  <si>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</si>
  <si>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</si>
  <si>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</si>
  <si>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</si>
  <si>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</si>
  <si>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</si>
  <si>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</si>
  <si>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</si>
  <si>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</si>
  <si>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</si>
  <si>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</si>
  <si>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</si>
  <si>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</si>
  <si>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</si>
  <si>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</si>
  <si>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</si>
  <si>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</si>
  <si>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</si>
  <si>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</si>
  <si>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</si>
  <si>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</si>
  <si>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</si>
  <si>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</si>
  <si>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</si>
  <si>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</si>
  <si>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</si>
  <si>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</si>
  <si>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</si>
  <si>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</si>
  <si>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</si>
  <si>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</si>
  <si>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</si>
  <si>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</si>
  <si>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</si>
  <si>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</si>
  <si>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</si>
  <si>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</si>
  <si>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</si>
  <si>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</si>
  <si>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</si>
  <si>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</si>
  <si>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</si>
  <si>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</si>
  <si>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</si>
  <si>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</si>
  <si>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</si>
  <si>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</si>
  <si>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</si>
  <si>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</si>
  <si>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</si>
  <si>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</si>
  <si>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</si>
  <si>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</si>
  <si>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</si>
  <si>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</si>
  <si>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</si>
  <si>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</si>
  <si>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</si>
  <si>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</si>
  <si>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</si>
  <si>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</si>
  <si>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</si>
  <si>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</si>
  <si>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</si>
  <si>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</si>
  <si>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</si>
  <si>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</si>
  <si>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</si>
  <si>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</si>
  <si>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</si>
  <si>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</si>
  <si>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</si>
  <si>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</si>
  <si>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</si>
  <si>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</si>
  <si>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</si>
  <si>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</si>
  <si>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</si>
  <si>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</si>
  <si>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</si>
  <si>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</si>
  <si>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</si>
  <si>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</si>
  <si>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</si>
  <si>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</si>
  <si>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</si>
  <si>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</si>
  <si>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</si>
  <si>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</si>
  <si>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</si>
  <si>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</si>
  <si>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</si>
  <si>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</si>
  <si>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</si>
  <si>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</si>
  <si>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</si>
  <si>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</si>
  <si>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</si>
  <si>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</si>
  <si>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</si>
  <si>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</si>
  <si>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</si>
  <si>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</si>
  <si>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</si>
  <si>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</si>
  <si>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</si>
  <si>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</si>
  <si>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</si>
  <si>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</si>
  <si>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</si>
  <si>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</si>
  <si>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</si>
  <si>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</si>
  <si>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</si>
  <si>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</si>
  <si>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</si>
  <si>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</si>
  <si>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</si>
  <si>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</si>
  <si>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</si>
  <si>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</si>
  <si>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</si>
  <si>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</si>
  <si>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</si>
  <si>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</si>
  <si>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</si>
  <si>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</si>
  <si>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</si>
  <si>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</si>
  <si>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</si>
  <si>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</si>
  <si>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</si>
  <si>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</si>
  <si>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</si>
  <si>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</si>
  <si>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</si>
  <si>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</si>
  <si>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</si>
  <si>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</si>
  <si>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</si>
  <si>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</si>
  <si>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</si>
  <si>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</si>
  <si>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</si>
  <si>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</si>
  <si>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</si>
  <si>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</si>
  <si>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</si>
  <si>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</si>
  <si>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</si>
  <si>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</si>
  <si>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</si>
  <si>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</si>
  <si>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</si>
  <si>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</si>
  <si>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</si>
  <si>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</si>
  <si>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</si>
  <si>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</si>
  <si>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</si>
  <si>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</si>
  <si>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</si>
  <si>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</si>
  <si>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</si>
  <si>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</si>
  <si>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</si>
  <si>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</si>
  <si>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</si>
  <si>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</si>
  <si>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</si>
  <si>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</si>
  <si>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</si>
  <si>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</si>
  <si>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</si>
  <si>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</si>
  <si>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</si>
  <si>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</si>
  <si>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</si>
  <si>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</si>
  <si>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</si>
  <si>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</si>
  <si>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</si>
  <si>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</si>
  <si>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</si>
  <si>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</si>
  <si>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</si>
  <si>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</si>
  <si>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</si>
  <si>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</si>
  <si>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</si>
  <si>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</si>
  <si>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</si>
  <si>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</si>
  <si>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</si>
  <si>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</si>
  <si>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</si>
  <si>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</si>
  <si>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</si>
  <si>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</si>
  <si>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</si>
  <si>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</si>
  <si>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</si>
  <si>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</si>
  <si>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</si>
  <si>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</si>
  <si>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</si>
  <si>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</si>
  <si>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</si>
  <si>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</si>
  <si>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</si>
  <si>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</si>
  <si>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</si>
  <si>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</si>
  <si>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</si>
  <si>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</si>
  <si>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</si>
  <si>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</si>
  <si>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</si>
  <si>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</si>
  <si>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</si>
  <si>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</si>
  <si>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</si>
  <si>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</si>
  <si>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</si>
  <si>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</si>
  <si>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</si>
  <si>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</si>
  <si>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</si>
  <si>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</si>
  <si>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</si>
  <si>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</si>
  <si>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</si>
  <si>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</si>
  <si>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</si>
  <si>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</si>
  <si>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</si>
  <si>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</si>
  <si>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</si>
  <si>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</si>
  <si>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</si>
  <si>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</si>
  <si>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</si>
  <si>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</si>
  <si>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</si>
  <si>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</si>
  <si>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</si>
  <si>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</si>
  <si>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</si>
  <si>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</si>
  <si>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</si>
  <si>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</si>
  <si>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</si>
  <si>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</si>
  <si>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</si>
  <si>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</si>
  <si>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</si>
  <si>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</si>
  <si>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</si>
  <si>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</si>
  <si>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</si>
  <si>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</si>
  <si>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</si>
  <si>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</si>
  <si>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</si>
  <si>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</si>
  <si>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</si>
  <si>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</si>
  <si>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</si>
  <si>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</si>
  <si>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</si>
  <si>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</si>
  <si>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</si>
  <si>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</si>
  <si>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</si>
  <si>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</si>
  <si>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</si>
  <si>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</si>
  <si>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</si>
  <si>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</si>
  <si>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</si>
  <si>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</si>
  <si>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</si>
  <si>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</si>
  <si>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</si>
  <si>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</si>
  <si>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</si>
  <si>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</si>
  <si>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</si>
  <si>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</si>
  <si>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</si>
  <si>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</si>
  <si>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</si>
  <si>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</si>
  <si>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</si>
  <si>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</si>
  <si>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</si>
  <si>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</si>
  <si>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</si>
  <si>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</si>
  <si>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</si>
  <si>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</si>
  <si>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</si>
  <si>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</si>
  <si>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</si>
  <si>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</si>
  <si>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</si>
  <si>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</si>
  <si>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</si>
  <si>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</si>
  <si>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</si>
  <si>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</si>
  <si>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</si>
  <si>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</si>
  <si>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</si>
  <si>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</si>
  <si>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</si>
  <si>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</si>
  <si>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</si>
  <si>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</si>
  <si>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</si>
  <si>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</si>
  <si>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</si>
  <si>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</si>
  <si>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</si>
  <si>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</si>
  <si>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</si>
  <si>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</si>
  <si>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</si>
  <si>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</si>
  <si>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</si>
  <si>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</si>
  <si>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</si>
  <si>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</si>
  <si>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</si>
  <si>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</si>
  <si>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</si>
  <si>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</si>
  <si>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</si>
  <si>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</si>
  <si>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</si>
  <si>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</si>
  <si>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</si>
  <si>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</si>
  <si>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</si>
  <si>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</si>
  <si>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</si>
  <si>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</si>
  <si>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</si>
  <si>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</si>
  <si>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</si>
  <si>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</si>
  <si>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</si>
  <si>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</si>
  <si>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</si>
  <si>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</si>
  <si>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</si>
  <si>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</si>
  <si>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</si>
  <si>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</si>
  <si>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</si>
  <si>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</si>
  <si>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</si>
  <si>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</si>
  <si>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</si>
  <si>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</si>
  <si>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</si>
  <si>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</si>
  <si>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</si>
  <si>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</si>
  <si>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</si>
  <si>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</si>
  <si>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</si>
  <si>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</si>
  <si>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</si>
  <si>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</si>
  <si>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</si>
  <si>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</si>
  <si>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</si>
  <si>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</si>
  <si>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</si>
  <si>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</si>
  <si>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</si>
  <si>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</si>
  <si>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</si>
  <si>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</si>
  <si>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</si>
  <si>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</si>
  <si>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</si>
  <si>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</si>
  <si>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</si>
  <si>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</si>
  <si>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</si>
  <si>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</si>
  <si>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</si>
  <si>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</si>
  <si>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</si>
  <si>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</si>
  <si>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</si>
  <si>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</si>
  <si>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</si>
  <si>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</si>
  <si>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</si>
  <si>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</si>
  <si>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</si>
  <si>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</si>
  <si>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</si>
  <si>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</si>
  <si>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</si>
  <si>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</si>
  <si>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</si>
  <si>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</si>
  <si>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</si>
  <si>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</si>
  <si>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</si>
  <si>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</si>
  <si>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</si>
  <si>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</si>
  <si>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</si>
  <si>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</si>
  <si>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</si>
  <si>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</si>
  <si>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</si>
  <si>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</si>
  <si>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</si>
  <si>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</si>
  <si>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</si>
  <si>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</si>
  <si>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</si>
  <si>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</si>
  <si>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</si>
  <si>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</si>
  <si>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</si>
  <si>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</si>
  <si>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</si>
  <si>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</si>
  <si>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</si>
  <si>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</si>
  <si>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</si>
  <si>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</si>
  <si>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</si>
  <si>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</si>
  <si>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</si>
  <si>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</si>
  <si>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</si>
  <si>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</si>
  <si>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</si>
  <si>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</si>
  <si>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</si>
  <si>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</si>
  <si>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</si>
  <si>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</si>
  <si>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</si>
  <si>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</si>
  <si>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</si>
  <si>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</si>
  <si>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</si>
  <si>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</si>
  <si>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</si>
  <si>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</si>
  <si>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</si>
  <si>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</si>
  <si>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</si>
  <si>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</si>
  <si>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</si>
  <si>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</si>
  <si>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</si>
  <si>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</si>
  <si>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</si>
  <si>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</si>
  <si>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</si>
  <si>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</si>
  <si>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</si>
  <si>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</si>
  <si>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</si>
  <si>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</si>
  <si>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</si>
  <si>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</si>
  <si>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</si>
  <si>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</si>
  <si>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</si>
  <si>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</si>
  <si>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</si>
  <si>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</si>
  <si>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</si>
  <si>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</si>
  <si>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</si>
  <si>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</si>
  <si>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</si>
  <si>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</si>
  <si>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</si>
  <si>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</si>
  <si>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</si>
  <si>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</si>
  <si>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</si>
  <si>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</si>
  <si>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</si>
  <si>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</si>
  <si>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</si>
  <si>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</si>
  <si>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</si>
  <si>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</si>
  <si>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</si>
  <si>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</si>
  <si>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</si>
  <si>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</si>
  <si>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</si>
  <si>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</si>
  <si>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</si>
  <si>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</si>
  <si>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</si>
  <si>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</si>
  <si>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</si>
  <si>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</si>
  <si>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</si>
  <si>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</si>
  <si>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</si>
  <si>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</si>
  <si>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</si>
  <si>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</si>
  <si>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</si>
  <si>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</si>
  <si>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</si>
  <si>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</si>
  <si>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</si>
  <si>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</si>
  <si>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</si>
  <si>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</si>
  <si>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</si>
  <si>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</si>
  <si>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</si>
  <si>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</si>
  <si>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</si>
  <si>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</si>
  <si>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</si>
  <si>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</si>
  <si>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</si>
  <si>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</si>
  <si>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</si>
  <si>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</si>
  <si>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</si>
  <si>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</si>
  <si>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</si>
  <si>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</si>
  <si>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</si>
  <si>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</si>
  <si>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</si>
  <si>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</si>
  <si>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</si>
  <si>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</si>
  <si>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</si>
  <si>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</si>
  <si>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</si>
  <si>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</si>
  <si>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</si>
  <si>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</si>
  <si>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</si>
  <si>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</si>
  <si>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</si>
  <si>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</si>
  <si>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</si>
  <si>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</si>
  <si>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</si>
  <si>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</si>
  <si>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</si>
  <si>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</si>
  <si>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</si>
  <si>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</si>
  <si>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</si>
  <si>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</si>
  <si>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</si>
  <si>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</si>
  <si>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</si>
  <si>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</si>
  <si>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</si>
  <si>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</si>
  <si>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</si>
  <si>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</si>
  <si>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</si>
  <si>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</si>
  <si>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</si>
  <si>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</si>
  <si>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</si>
  <si>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</si>
  <si>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</si>
  <si>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</si>
  <si>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</si>
  <si>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</si>
  <si>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</si>
  <si>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</si>
  <si>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</si>
  <si>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</si>
  <si>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</si>
  <si>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</si>
  <si>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</si>
  <si>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</si>
  <si>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</si>
  <si>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</si>
  <si>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</si>
  <si>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</si>
  <si>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</si>
  <si>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</si>
  <si>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</si>
  <si>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</si>
  <si>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</si>
  <si>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</si>
  <si>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</si>
  <si>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</si>
  <si>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</si>
  <si>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</si>
  <si>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</si>
  <si>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</si>
  <si>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</si>
  <si>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</si>
  <si>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</si>
  <si>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</si>
  <si>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</si>
  <si>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</si>
  <si>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</si>
  <si>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</si>
  <si>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</si>
  <si>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</si>
  <si>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</si>
  <si>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</si>
  <si>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</si>
  <si>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</si>
  <si>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</si>
  <si>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</si>
  <si>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</si>
  <si>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</si>
  <si>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</si>
  <si>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</si>
  <si>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</si>
  <si>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</si>
  <si>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</si>
  <si>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</si>
  <si>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</si>
  <si>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</si>
  <si>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</si>
  <si>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</si>
  <si>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</si>
  <si>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</si>
  <si>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</si>
  <si>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</si>
  <si>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</si>
  <si>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</si>
  <si>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</si>
  <si>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</si>
  <si>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</si>
  <si>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</si>
  <si>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</si>
  <si>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</si>
  <si>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</si>
  <si>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</si>
  <si>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</si>
  <si>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</si>
  <si>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</si>
  <si>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</si>
  <si>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</si>
  <si>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</si>
  <si>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</si>
  <si>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</si>
  <si>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</si>
  <si>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</si>
  <si>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</si>
  <si>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</si>
  <si>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</si>
  <si>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</si>
  <si>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</si>
  <si>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</si>
  <si>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</si>
  <si>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</si>
  <si>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</si>
  <si>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</si>
  <si>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</si>
  <si>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</si>
  <si>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</si>
  <si>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</si>
  <si>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</si>
  <si>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</si>
  <si>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</si>
  <si>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</si>
  <si>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</si>
  <si>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</si>
  <si>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</si>
  <si>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</si>
  <si>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</si>
  <si>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</si>
  <si>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</si>
  <si>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</si>
  <si>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</si>
  <si>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</si>
  <si>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</si>
  <si>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</si>
  <si>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</si>
  <si>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</si>
  <si>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</si>
  <si>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</si>
  <si>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</si>
  <si>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</si>
  <si>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</si>
  <si>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</si>
  <si>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</si>
  <si>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</si>
  <si>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</si>
  <si>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</si>
  <si>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</si>
  <si>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</si>
  <si>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</si>
  <si>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</si>
  <si>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</si>
  <si>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</si>
  <si>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</si>
  <si>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</si>
  <si>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</si>
  <si>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</si>
  <si>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</si>
  <si>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</si>
  <si>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</si>
  <si>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</si>
  <si>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</si>
  <si>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</si>
  <si>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</si>
  <si>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</si>
  <si>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</si>
  <si>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</si>
  <si>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</si>
  <si>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</si>
  <si>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</si>
  <si>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</si>
  <si>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</si>
  <si>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</si>
  <si>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</si>
  <si>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</si>
  <si>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</si>
  <si>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</si>
  <si>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</si>
  <si>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</si>
  <si>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</si>
  <si>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</si>
  <si>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</si>
  <si>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</si>
  <si>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</si>
  <si>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</si>
  <si>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</si>
  <si>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</si>
  <si>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</si>
  <si>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</si>
  <si>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</si>
  <si>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</si>
  <si>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</si>
  <si>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</si>
  <si>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</si>
  <si>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</si>
  <si>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</si>
  <si>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</si>
  <si>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</si>
  <si>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</si>
  <si>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</si>
  <si>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</si>
  <si>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</si>
  <si>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</si>
  <si>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</si>
  <si>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</si>
  <si>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</si>
  <si>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</si>
  <si>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</si>
  <si>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</si>
  <si>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</si>
  <si>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</si>
  <si>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</si>
  <si>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</si>
  <si>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</si>
  <si>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</si>
  <si>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</si>
  <si>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</si>
  <si>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</si>
  <si>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</si>
  <si>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</si>
  <si>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</si>
  <si>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</si>
  <si>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</si>
  <si>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</si>
  <si>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</si>
  <si>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</si>
  <si>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</si>
  <si>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</si>
  <si>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</si>
  <si>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</si>
  <si>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</si>
  <si>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</si>
  <si>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</si>
  <si>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</si>
  <si>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</si>
  <si>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</si>
  <si>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</si>
  <si>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</si>
  <si>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</si>
  <si>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</si>
  <si>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</si>
  <si>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</si>
  <si>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</si>
  <si>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</si>
  <si>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</si>
  <si>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</si>
  <si>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</si>
  <si>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</si>
  <si>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</si>
  <si>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</si>
  <si>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</si>
  <si>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</si>
  <si>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</si>
  <si>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</si>
  <si>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</si>
  <si>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</si>
  <si>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</si>
  <si>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</si>
  <si>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</si>
  <si>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</si>
  <si>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</si>
  <si>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</si>
  <si>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</si>
  <si>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</si>
  <si>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</si>
  <si>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</si>
  <si>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</si>
  <si>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</si>
  <si>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</si>
  <si>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</si>
  <si>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</si>
  <si>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</si>
  <si>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</si>
  <si>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</si>
  <si>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</si>
  <si>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</si>
  <si>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</si>
  <si>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</si>
  <si>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</si>
  <si>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</si>
  <si>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</si>
  <si>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</si>
  <si>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</si>
  <si>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</si>
  <si>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</si>
  <si>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</si>
  <si>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</si>
  <si>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</si>
  <si>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</si>
  <si>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</si>
  <si>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</si>
  <si>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avg_donation</t>
  </si>
  <si>
    <t>parent_category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</si>
  <si>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</si>
  <si>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</si>
  <si>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</si>
  <si>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</si>
  <si>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</si>
  <si>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</si>
  <si>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</si>
  <si>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</si>
  <si>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</si>
  <si>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</si>
  <si>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</si>
  <si>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</si>
  <si>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</si>
  <si>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</si>
  <si>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</si>
  <si>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</si>
  <si>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</si>
  <si>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</si>
  <si>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</si>
  <si>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</si>
  <si>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</si>
  <si>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</si>
  <si>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</si>
  <si>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</si>
  <si>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</si>
  <si>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</si>
  <si>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</si>
  <si>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</si>
  <si>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</si>
  <si>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</si>
  <si>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</si>
  <si>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</si>
  <si>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</si>
  <si>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</si>
  <si>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</si>
  <si>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(blank)</t>
  </si>
  <si>
    <t>Grand Total</t>
  </si>
  <si>
    <t>(All)</t>
  </si>
  <si>
    <t>Column Labels</t>
  </si>
  <si>
    <t>Count of outcome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</si>
  <si>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</si>
  <si>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</si>
  <si>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</si>
  <si>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</si>
  <si>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</si>
  <si>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</si>
  <si>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</si>
  <si>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</si>
  <si>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</si>
  <si>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</si>
  <si>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</si>
  <si>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</si>
  <si>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</si>
  <si>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</si>
  <si>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</si>
  <si>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number_failed</t>
  </si>
  <si>
    <t>number_successful</t>
  </si>
  <si>
    <t>number_canceled</t>
  </si>
  <si>
    <t>total_projects</t>
  </si>
  <si>
    <t>pct_successful</t>
  </si>
  <si>
    <t>pct_failed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</si>
  <si>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</si>
  <si>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</si>
  <si>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</si>
  <si>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</si>
  <si>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</si>
  <si>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</si>
  <si>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</si>
  <si>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</si>
  <si>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</si>
  <si>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</si>
  <si>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</si>
  <si>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</si>
  <si>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pct_canceled</t>
  </si>
  <si>
    <t>Successful Campaigns</t>
  </si>
  <si>
    <t># of Backers (Mean)</t>
  </si>
  <si>
    <t># of Backers (Median)</t>
  </si>
  <si>
    <t># of Backers (Mode)</t>
  </si>
  <si>
    <t>Stand Deviation</t>
  </si>
  <si>
    <t>Variance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</si>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</sst>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%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44" fontId="16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>
          <bgColor theme="9" tint="0.79998168889431442"/>
        </patternFill>
      </fill>
    </dxf>
    <dxf>
      <fill>
        <patternFill>
          <bgColor rgb="FF7030A0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7030A0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9" tint="0.79998168889431442"/>
        </patternFill>
      </fill>
    </dxf>
    <dxf>
      <fill>
        <patternFill>
          <bgColor rgb="FF7030A0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[Model_1_Challenge_CrowdfundingBook_DougShort.xlsx]Parent Category Outcomes!PivotTable1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Outcomes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7-47E1-97E8-F91AAE85ECDC}"/>
            </c:ext>
          </c:extLst>
        </c:ser>
        <c:ser>
          <c:idx val="1"/>
          <c:order val="1"/>
          <c:tx>
            <c:strRef>
              <c:f>'Parent Category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7-47E1-97E8-F91AAE85ECDC}"/>
            </c:ext>
          </c:extLst>
        </c:ser>
        <c:ser>
          <c:idx val="2"/>
          <c:order val="2"/>
          <c:tx>
            <c:strRef>
              <c:f>'Parent Category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B7-47E1-97E8-F91AAE85ECDC}"/>
            </c:ext>
          </c:extLst>
        </c:ser>
        <c:ser>
          <c:idx val="3"/>
          <c:order val="3"/>
          <c:tx>
            <c:strRef>
              <c:f>'Parent Category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B7-47E1-97E8-F91AAE85E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0809103"/>
        <c:axId val="570809519"/>
      </c:barChart>
      <c:catAx>
        <c:axId val="57080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09519"/>
        <c:crosses val="autoZero"/>
        <c:auto val="1"/>
        <c:lblAlgn val="ctr"/>
        <c:lblOffset val="100"/>
        <c:noMultiLvlLbl val="0"/>
      </c:catAx>
      <c:valAx>
        <c:axId val="57080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0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[Model_1_Challenge_CrowdfundingBook_DougShort.xlsx]Sub_Category_Outcomes!PivotTable2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CrowedFunding Outcomes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Sub_Category_Outcomes!$B$4:$B$5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Sub_Category_Outcomes!$A$6:$A$31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Sub_Category_Outcomes!$B$6:$B$31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B-48CD-AD58-0E97F088E9AA}"/>
            </c:ext>
          </c:extLst>
        </c:ser>
        <c:ser>
          <c:idx val="1"/>
          <c:order val="1"/>
          <c:tx>
            <c:strRef>
              <c:f>Sub_Category_Outcomes!$C$4:$C$5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Sub_Category_Outcomes!$A$6:$A$31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Sub_Category_Outcomes!$C$6:$C$31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B-48CD-AD58-0E97F088E9AA}"/>
            </c:ext>
          </c:extLst>
        </c:ser>
        <c:ser>
          <c:idx val="2"/>
          <c:order val="2"/>
          <c:tx>
            <c:strRef>
              <c:f>Sub_Category_Outcomes!$D$4:$D$5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Sub_Category_Outcomes!$A$6:$A$31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Sub_Category_Outcomes!$D$6:$D$31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4B-48CD-AD58-0E97F088E9AA}"/>
            </c:ext>
          </c:extLst>
        </c:ser>
        <c:ser>
          <c:idx val="3"/>
          <c:order val="3"/>
          <c:tx>
            <c:strRef>
              <c:f>Sub_Category_Outcomes!$E$4:$E$5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Sub_Category_Outcomes!$A$6:$A$31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Sub_Category_Outcomes!$E$6:$E$31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4B-48CD-AD58-0E97F088E9AA}"/>
            </c:ext>
          </c:extLst>
        </c:ser>
        <c:ser>
          <c:idx val="4"/>
          <c:order val="4"/>
          <c:tx>
            <c:strRef>
              <c:f>Sub_Category_Outcomes!$F$4:$F$5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Sub_Category_Outcomes!$A$6:$A$31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Sub_Category_Outcomes!$F$6:$F$31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1-82FB-4038-9ECF-F665A75F4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240671"/>
        <c:axId val="576235679"/>
      </c:barChart>
      <c:catAx>
        <c:axId val="57624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35679"/>
        <c:crosses val="autoZero"/>
        <c:auto val="1"/>
        <c:lblAlgn val="ctr"/>
        <c:lblOffset val="100"/>
        <c:noMultiLvlLbl val="0"/>
      </c:catAx>
      <c:valAx>
        <c:axId val="57623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4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[Model_1_Challenge_CrowdfundingBook_DougShort.xlsx]Date_Created_Outcomes!PivotTable5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Outcomes Based On Date Created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Date_Created_Outcomes!$B$4:$B$5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Date_Created_Outcomes!$A$6:$A$18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Date_Created_Outcomes!$B$6:$B$18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A-46D3-8720-47BDE93E838B}"/>
            </c:ext>
          </c:extLst>
        </c:ser>
        <c:ser>
          <c:idx val="1"/>
          <c:order val="1"/>
          <c:tx>
            <c:strRef>
              <c:f>Date_Created_Outcomes!$C$4:$C$5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Date_Created_Outcomes!$A$6:$A$18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Date_Created_Outcomes!$C$6:$C$18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AA-46D3-8720-47BDE93E838B}"/>
            </c:ext>
          </c:extLst>
        </c:ser>
        <c:ser>
          <c:idx val="2"/>
          <c:order val="2"/>
          <c:tx>
            <c:strRef>
              <c:f>Date_Created_Outcomes!$D$4:$D$5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Date_Created_Outcomes!$A$6:$A$18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Date_Created_Outcomes!$D$6:$D$18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AA-46D3-8720-47BDE93E838B}"/>
            </c:ext>
          </c:extLst>
        </c:ser>
        <c:ser>
          <c:idx val="3"/>
          <c:order val="3"/>
          <c:tx>
            <c:strRef>
              <c:f>Date_Created_Outcomes!$E$4:$E$5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Date_Created_Outcomes!$A$6:$A$18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Date_Created_Outcomes!$E$6:$E$18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AA-46D3-8720-47BDE93E8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549567"/>
        <c:axId val="601549983"/>
      </c:lineChart>
      <c:catAx>
        <c:axId val="60154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49983"/>
        <c:crosses val="autoZero"/>
        <c:auto val="1"/>
        <c:lblAlgn val="ctr"/>
        <c:lblOffset val="100"/>
        <c:noMultiLvlLbl val="0"/>
      </c:catAx>
      <c:valAx>
        <c:axId val="60154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4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Initial</a:t>
            </a:r>
            <a:r>
              <a:rPr lang="en-US" baseline="0"/>
              <a:t> Funding Goal</a:t>
            </a:r>
            <a:endParaRPr lang="en-US"/>
          </a:p>
        </c:rich>
      </c:tx>
      <c:layout>
        <c:manualLayout>
          <c:xMode val="edge"/>
          <c:yMode val="edge"/>
          <c:x val="0.35623813668093063"/>
          <c:y val="2.7522935779816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CrowdFunding_Goal_Analysis!$G$1</c:f>
              <c:strCache>
                <c:ptCount val="1"/>
                <c:pt idx="0">
                  <c:v>pct_successful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CrowdFunding_Goal_Analysis!$G$2:$G$13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6-4717-83A1-C2CC3DF04E65}"/>
            </c:ext>
          </c:extLst>
        </c:ser>
        <c:ser>
          <c:idx val="1"/>
          <c:order val="1"/>
          <c:tx>
            <c:strRef>
              <c:f>CrowdFunding_Goal_Analysis!$H$1</c:f>
              <c:strCache>
                <c:ptCount val="1"/>
                <c:pt idx="0">
                  <c:v>pct_failed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CrowdFunding_Goal_Analysis!$H$2:$H$13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6-4717-83A1-C2CC3DF04E65}"/>
            </c:ext>
          </c:extLst>
        </c:ser>
        <c:ser>
          <c:idx val="2"/>
          <c:order val="2"/>
          <c:tx>
            <c:strRef>
              <c:f>CrowdFunding_Goal_Analysis!$I$1</c:f>
              <c:strCache>
                <c:ptCount val="1"/>
                <c:pt idx="0">
                  <c:v>pct_canceled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CrowdFunding_Goal_Analysis!$I$2:$I$13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E6-4717-83A1-C2CC3DF04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733647"/>
        <c:axId val="934742383"/>
      </c:lineChart>
      <c:catAx>
        <c:axId val="93473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742383"/>
        <c:crosses val="autoZero"/>
        <c:auto val="1"/>
        <c:lblAlgn val="ctr"/>
        <c:lblOffset val="100"/>
        <c:noMultiLvlLbl val="0"/>
      </c:catAx>
      <c:valAx>
        <c:axId val="9347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73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39687</xdr:colOff>
      <xdr:row>1</xdr:row>
      <xdr:rowOff>168275</xdr:rowOff>
    </xdr:from>
    <xdr:to>
      <xdr:col>17</xdr:col>
      <xdr:colOff>514350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18BE0-0EA1-4D59-C662-B48CAE344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3</xdr:row>
      <xdr:rowOff>101600</xdr:rowOff>
    </xdr:from>
    <xdr:to>
      <xdr:col>19</xdr:col>
      <xdr:colOff>425450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563A2D-E7B3-2BF0-97E7-1063DAEAD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200024</xdr:rowOff>
    </xdr:from>
    <xdr:to>
      <xdr:col>15</xdr:col>
      <xdr:colOff>388937</xdr:colOff>
      <xdr:row>21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7DEB1B-B7AB-4449-C203-AF368DC80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673099</xdr:colOff>
      <xdr:row>13</xdr:row>
      <xdr:rowOff>114299</xdr:rowOff>
    </xdr:from>
    <xdr:to>
      <xdr:col>15</xdr:col>
      <xdr:colOff>409574</xdr:colOff>
      <xdr:row>34</xdr:row>
      <xdr:rowOff>69849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1C4C43-B3C3-C4F3-646A-4E6EE3B47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ug Short" refreshedDate="44980.512371180557" createdVersion="8" refreshedVersion="8" minRefreshableVersion="3" recordCount="1001" xr:uid="{0BF3A33D-55F4-4D66-9A56-4852BB7D0BB3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g_donation" numFmtId="44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ug Short" refreshedDate="44980.534012962962" createdVersion="8" refreshedVersion="8" minRefreshableVersion="3" recordCount="1000" xr:uid="{C5025F29-6E66-4EAD-B9C9-F1F6FFA9F4D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ercent funded" numFmtId="164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_donation" numFmtId="44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F7493-02C9-488C-AACA-62E6B26D9B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3">
    <format dxfId="20">
      <pivotArea outline="0" collapsedLevelsAreSubtotals="1" fieldPosition="0"/>
    </format>
    <format dxfId="19">
      <pivotArea dataOnly="0" labelOnly="1" fieldPosition="0">
        <references count="1">
          <reference field="6" count="0"/>
        </references>
      </pivotArea>
    </format>
    <format dxfId="18">
      <pivotArea dataOnly="0" labelOnly="1" grandCol="1" outline="0" fieldPosition="0"/>
    </format>
  </formats>
  <chartFormats count="5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C3899A-8ADE-4064-919C-5A4990FB357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formats count="3">
    <format dxfId="13">
      <pivotArea outline="0" collapsedLevelsAreSubtotals="1" fieldPosition="0"/>
    </format>
    <format dxfId="12">
      <pivotArea dataOnly="0" labelOnly="1" fieldPosition="0">
        <references count="1">
          <reference field="6" count="0"/>
        </references>
      </pivotArea>
    </format>
    <format dxfId="11">
      <pivotArea dataOnly="0" labelOnly="1" grandCol="1" outline="0" fieldPosition="0"/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18BB66-08EE-4D41-8733-005793D6970F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numFmtId="44" showAll="0"/>
    <pivotField numFmtId="4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formats count="3">
    <format dxfId="10">
      <pivotArea outline="0" collapsedLevelsAreSubtotals="1" fieldPosition="0"/>
    </format>
    <format dxfId="9">
      <pivotArea dataOnly="0" labelOnly="1" fieldPosition="0">
        <references count="1">
          <reference field="6" count="0"/>
        </references>
      </pivotArea>
    </format>
    <format dxfId="8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D8" sqref="D8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4" max="5" width="12.08203125" style="6" bestFit="1" customWidth="1"/>
    <col min="6" max="6" width="16.08203125" customWidth="1"/>
    <col min="8" max="8" width="13" bestFit="1" customWidth="1"/>
    <col min="9" max="9" width="13" style="6" customWidth="1"/>
    <col min="12" max="13" width="11.1640625" bestFit="1" customWidth="1"/>
    <col min="14" max="14" width="13.08203125" customWidth="1"/>
    <col min="15" max="15" width="11.1640625" customWidth="1"/>
    <col min="18" max="19" width="28" bestFit="1" customWidth="1"/>
    <col min="20" max="20" width="22.25" bestFit="1" customWidth="1"/>
  </cols>
  <sheetData>
    <row r="1" spans="1:20" s="1" customFormat="1" ht="31" x14ac:dyDescent="0.35">
      <c r="A1" s="1" t="s">
        <v>2027</v>
      </c>
      <c r="B1" s="1" t="s">
        <v>0</v>
      </c>
      <c r="C1" s="2" t="s">
        <v>1</v>
      </c>
      <c r="D1" s="5" t="s">
        <v>2</v>
      </c>
      <c r="E1" s="5" t="s">
        <v>3</v>
      </c>
      <c r="F1" s="2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2072</v>
      </c>
      <c r="O1" s="2" t="s">
        <v>2073</v>
      </c>
      <c r="P1" s="1" t="s">
        <v>10</v>
      </c>
      <c r="Q1" s="1" t="s">
        <v>11</v>
      </c>
      <c r="R1" s="2" t="s">
        <v>2028</v>
      </c>
      <c r="S1" s="2" t="s">
        <v>2031</v>
      </c>
      <c r="T1" s="2" t="s">
        <v>2032</v>
      </c>
    </row>
    <row r="2" spans="1:20" x14ac:dyDescent="0.35">
      <c r="A2">
        <v>0</v>
      </c>
      <c r="B2" t="s">
        <v>12</v>
      </c>
      <c r="C2" s="3" t="s">
        <v>13</v>
      </c>
      <c r="D2" s="6">
        <v>100</v>
      </c>
      <c r="E2" s="6">
        <v>0</v>
      </c>
      <c r="F2" s="4">
        <f>SUM(E2/D2)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4">
        <f t="shared" ref="F3:F66" si="0">SUM(E3/D3)</f>
        <v>10.4</v>
      </c>
      <c r="G3" t="s">
        <v>20</v>
      </c>
      <c r="H3">
        <v>158</v>
      </c>
      <c r="I3" s="6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1">(((L3/60)/60)/24)+DATE(1970,1,1)</f>
        <v>41870.208333333336</v>
      </c>
      <c r="O3" s="10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4">
        <f t="shared" si="0"/>
        <v>1.3147878228782288</v>
      </c>
      <c r="G4" t="s">
        <v>20</v>
      </c>
      <c r="H4">
        <v>1425</v>
      </c>
      <c r="I4" s="6">
        <f t="shared" ref="I4:I67" si="3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1"/>
        <v>41595.25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4">
        <f t="shared" si="0"/>
        <v>0.58976190476190471</v>
      </c>
      <c r="G5" t="s">
        <v>14</v>
      </c>
      <c r="H5">
        <v>24</v>
      </c>
      <c r="I5" s="6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1"/>
        <v>43688.208333333328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4">
        <f t="shared" si="0"/>
        <v>0.69276315789473686</v>
      </c>
      <c r="G6" t="s">
        <v>14</v>
      </c>
      <c r="H6">
        <v>53</v>
      </c>
      <c r="I6" s="6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1"/>
        <v>43485.25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4">
        <f t="shared" si="0"/>
        <v>1.7361842105263159</v>
      </c>
      <c r="G7" t="s">
        <v>20</v>
      </c>
      <c r="H7">
        <v>174</v>
      </c>
      <c r="I7" s="6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1"/>
        <v>41149.208333333336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4">
        <f t="shared" si="0"/>
        <v>0.20961538461538462</v>
      </c>
      <c r="G8" t="s">
        <v>14</v>
      </c>
      <c r="H8">
        <v>18</v>
      </c>
      <c r="I8" s="6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1"/>
        <v>42991.208333333328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4">
        <f t="shared" si="0"/>
        <v>3.2757777777777779</v>
      </c>
      <c r="G9" t="s">
        <v>20</v>
      </c>
      <c r="H9">
        <v>227</v>
      </c>
      <c r="I9" s="6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1"/>
        <v>42229.208333333328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4">
        <f t="shared" si="0"/>
        <v>0.19932788374205268</v>
      </c>
      <c r="G10" t="s">
        <v>47</v>
      </c>
      <c r="H10">
        <v>708</v>
      </c>
      <c r="I10" s="6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1"/>
        <v>40399.208333333336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4">
        <f t="shared" si="0"/>
        <v>0.51741935483870971</v>
      </c>
      <c r="G11" t="s">
        <v>14</v>
      </c>
      <c r="H11">
        <v>44</v>
      </c>
      <c r="I11" s="6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1"/>
        <v>41536.208333333336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4">
        <f t="shared" si="0"/>
        <v>2.6611538461538462</v>
      </c>
      <c r="G12" t="s">
        <v>20</v>
      </c>
      <c r="H12">
        <v>220</v>
      </c>
      <c r="I12" s="6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1"/>
        <v>40404.208333333336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4">
        <f t="shared" si="0"/>
        <v>0.48095238095238096</v>
      </c>
      <c r="G13" t="s">
        <v>14</v>
      </c>
      <c r="H13">
        <v>27</v>
      </c>
      <c r="I13" s="6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1"/>
        <v>40442.208333333336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4">
        <f t="shared" si="0"/>
        <v>0.89349206349206345</v>
      </c>
      <c r="G14" t="s">
        <v>14</v>
      </c>
      <c r="H14">
        <v>55</v>
      </c>
      <c r="I14" s="6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1"/>
        <v>43760.208333333328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4">
        <f t="shared" si="0"/>
        <v>2.4511904761904764</v>
      </c>
      <c r="G15" t="s">
        <v>20</v>
      </c>
      <c r="H15">
        <v>98</v>
      </c>
      <c r="I15" s="6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1"/>
        <v>42532.208333333328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4">
        <f t="shared" si="0"/>
        <v>0.66769503546099296</v>
      </c>
      <c r="G16" t="s">
        <v>14</v>
      </c>
      <c r="H16">
        <v>200</v>
      </c>
      <c r="I16" s="6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1"/>
        <v>40974.25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4">
        <f t="shared" si="0"/>
        <v>0.47307881773399013</v>
      </c>
      <c r="G17" t="s">
        <v>14</v>
      </c>
      <c r="H17">
        <v>452</v>
      </c>
      <c r="I17" s="6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1"/>
        <v>43809.25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4">
        <f t="shared" si="0"/>
        <v>6.4947058823529416</v>
      </c>
      <c r="G18" t="s">
        <v>20</v>
      </c>
      <c r="H18">
        <v>100</v>
      </c>
      <c r="I18" s="6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1"/>
        <v>41661.25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4">
        <f t="shared" si="0"/>
        <v>1.5939125295508274</v>
      </c>
      <c r="G19" t="s">
        <v>20</v>
      </c>
      <c r="H19">
        <v>1249</v>
      </c>
      <c r="I19" s="6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1"/>
        <v>40555.25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4">
        <f t="shared" si="0"/>
        <v>0.66912087912087914</v>
      </c>
      <c r="G20" t="s">
        <v>74</v>
      </c>
      <c r="H20">
        <v>135</v>
      </c>
      <c r="I20" s="6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1"/>
        <v>43351.208333333328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4">
        <f t="shared" si="0"/>
        <v>0.48529600000000001</v>
      </c>
      <c r="G21" t="s">
        <v>14</v>
      </c>
      <c r="H21">
        <v>674</v>
      </c>
      <c r="I21" s="6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1"/>
        <v>43528.25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4">
        <f t="shared" si="0"/>
        <v>1.1224279210925645</v>
      </c>
      <c r="G22" t="s">
        <v>20</v>
      </c>
      <c r="H22">
        <v>1396</v>
      </c>
      <c r="I22" s="6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1"/>
        <v>41848.208333333336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4">
        <f t="shared" si="0"/>
        <v>0.40992553191489361</v>
      </c>
      <c r="G23" t="s">
        <v>14</v>
      </c>
      <c r="H23">
        <v>558</v>
      </c>
      <c r="I23" s="6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1"/>
        <v>40770.208333333336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4">
        <f t="shared" si="0"/>
        <v>1.2807106598984772</v>
      </c>
      <c r="G24" t="s">
        <v>20</v>
      </c>
      <c r="H24">
        <v>890</v>
      </c>
      <c r="I24" s="6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1"/>
        <v>43193.208333333328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4">
        <f t="shared" si="0"/>
        <v>3.3204444444444445</v>
      </c>
      <c r="G25" t="s">
        <v>20</v>
      </c>
      <c r="H25">
        <v>142</v>
      </c>
      <c r="I25" s="6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1"/>
        <v>43510.25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4">
        <f t="shared" si="0"/>
        <v>1.1283225108225108</v>
      </c>
      <c r="G26" t="s">
        <v>20</v>
      </c>
      <c r="H26">
        <v>2673</v>
      </c>
      <c r="I26" s="6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1"/>
        <v>41811.208333333336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4">
        <f t="shared" si="0"/>
        <v>2.1643636363636363</v>
      </c>
      <c r="G27" t="s">
        <v>20</v>
      </c>
      <c r="H27">
        <v>163</v>
      </c>
      <c r="I27" s="6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1"/>
        <v>40681.208333333336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4">
        <f t="shared" si="0"/>
        <v>0.4819906976744186</v>
      </c>
      <c r="G28" t="s">
        <v>74</v>
      </c>
      <c r="H28">
        <v>1480</v>
      </c>
      <c r="I28" s="6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1"/>
        <v>43312.208333333328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4">
        <f t="shared" si="0"/>
        <v>0.79949999999999999</v>
      </c>
      <c r="G29" t="s">
        <v>14</v>
      </c>
      <c r="H29">
        <v>15</v>
      </c>
      <c r="I29" s="6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1"/>
        <v>42280.208333333328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4">
        <f t="shared" si="0"/>
        <v>1.0522553516819573</v>
      </c>
      <c r="G30" t="s">
        <v>20</v>
      </c>
      <c r="H30">
        <v>2220</v>
      </c>
      <c r="I30" s="6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1"/>
        <v>40218.25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4">
        <f t="shared" si="0"/>
        <v>3.2889978213507627</v>
      </c>
      <c r="G31" t="s">
        <v>20</v>
      </c>
      <c r="H31">
        <v>1606</v>
      </c>
      <c r="I31" s="6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1"/>
        <v>43301.208333333328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4">
        <f t="shared" si="0"/>
        <v>1.606111111111111</v>
      </c>
      <c r="G32" t="s">
        <v>20</v>
      </c>
      <c r="H32">
        <v>129</v>
      </c>
      <c r="I32" s="6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1"/>
        <v>43609.208333333328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4">
        <f t="shared" si="0"/>
        <v>3.1</v>
      </c>
      <c r="G33" t="s">
        <v>20</v>
      </c>
      <c r="H33">
        <v>226</v>
      </c>
      <c r="I33" s="6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1"/>
        <v>42374.25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4">
        <f t="shared" si="0"/>
        <v>0.86807920792079207</v>
      </c>
      <c r="G34" t="s">
        <v>14</v>
      </c>
      <c r="H34">
        <v>2307</v>
      </c>
      <c r="I34" s="6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1"/>
        <v>43110.25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4">
        <f t="shared" si="0"/>
        <v>3.7782071713147412</v>
      </c>
      <c r="G35" t="s">
        <v>20</v>
      </c>
      <c r="H35">
        <v>5419</v>
      </c>
      <c r="I35" s="6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1"/>
        <v>41917.208333333336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4">
        <f t="shared" si="0"/>
        <v>1.5080645161290323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1"/>
        <v>42817.208333333328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4">
        <f t="shared" si="0"/>
        <v>1.5030119521912351</v>
      </c>
      <c r="G37" t="s">
        <v>20</v>
      </c>
      <c r="H37">
        <v>1965</v>
      </c>
      <c r="I37" s="6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1"/>
        <v>43484.25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4">
        <f t="shared" si="0"/>
        <v>1.572857142857143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1"/>
        <v>40600.25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4">
        <f t="shared" si="0"/>
        <v>1.3998765432098765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1"/>
        <v>43744.208333333328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4">
        <f t="shared" si="0"/>
        <v>3.2532258064516131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1"/>
        <v>40469.208333333336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4">
        <f t="shared" si="0"/>
        <v>0.50777777777777777</v>
      </c>
      <c r="G41" t="s">
        <v>14</v>
      </c>
      <c r="H41">
        <v>88</v>
      </c>
      <c r="I41" s="6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1"/>
        <v>41330.25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4">
        <f t="shared" si="0"/>
        <v>1.6906818181818182</v>
      </c>
      <c r="G42" t="s">
        <v>20</v>
      </c>
      <c r="H42">
        <v>198</v>
      </c>
      <c r="I42" s="6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1"/>
        <v>40334.208333333336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4">
        <f t="shared" si="0"/>
        <v>2.1292857142857144</v>
      </c>
      <c r="G43" t="s">
        <v>20</v>
      </c>
      <c r="H43">
        <v>111</v>
      </c>
      <c r="I43" s="6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1"/>
        <v>41156.208333333336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4">
        <f t="shared" si="0"/>
        <v>4.4394444444444447</v>
      </c>
      <c r="G44" t="s">
        <v>20</v>
      </c>
      <c r="H44">
        <v>222</v>
      </c>
      <c r="I44" s="6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1"/>
        <v>40728.208333333336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4">
        <f t="shared" si="0"/>
        <v>1.859390243902439</v>
      </c>
      <c r="G45" t="s">
        <v>20</v>
      </c>
      <c r="H45">
        <v>6212</v>
      </c>
      <c r="I45" s="6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1"/>
        <v>41844.208333333336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4">
        <f t="shared" si="0"/>
        <v>6.5881249999999998</v>
      </c>
      <c r="G46" t="s">
        <v>20</v>
      </c>
      <c r="H46">
        <v>98</v>
      </c>
      <c r="I46" s="6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1"/>
        <v>43541.208333333328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4">
        <f t="shared" si="0"/>
        <v>0.4768421052631579</v>
      </c>
      <c r="G47" t="s">
        <v>14</v>
      </c>
      <c r="H47">
        <v>48</v>
      </c>
      <c r="I47" s="6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1"/>
        <v>42676.208333333328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4">
        <f t="shared" si="0"/>
        <v>1.1478378378378378</v>
      </c>
      <c r="G48" t="s">
        <v>20</v>
      </c>
      <c r="H48">
        <v>92</v>
      </c>
      <c r="I48" s="6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1"/>
        <v>40367.208333333336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4">
        <f t="shared" si="0"/>
        <v>4.7526666666666664</v>
      </c>
      <c r="G49" t="s">
        <v>20</v>
      </c>
      <c r="H49">
        <v>149</v>
      </c>
      <c r="I49" s="6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1"/>
        <v>41727.208333333336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4">
        <f t="shared" si="0"/>
        <v>3.86972972972973</v>
      </c>
      <c r="G50" t="s">
        <v>20</v>
      </c>
      <c r="H50">
        <v>2431</v>
      </c>
      <c r="I50" s="6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1"/>
        <v>42180.208333333328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4">
        <f t="shared" si="0"/>
        <v>1.89625</v>
      </c>
      <c r="G51" t="s">
        <v>20</v>
      </c>
      <c r="H51">
        <v>303</v>
      </c>
      <c r="I51" s="6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1"/>
        <v>43758.208333333328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4">
        <f t="shared" si="0"/>
        <v>0.02</v>
      </c>
      <c r="G52" t="s">
        <v>14</v>
      </c>
      <c r="H52">
        <v>1</v>
      </c>
      <c r="I52" s="6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1"/>
        <v>41487.208333333336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4">
        <f t="shared" si="0"/>
        <v>0.91867805186590767</v>
      </c>
      <c r="G53" t="s">
        <v>14</v>
      </c>
      <c r="H53">
        <v>1467</v>
      </c>
      <c r="I53" s="6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1"/>
        <v>40995.208333333336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4">
        <f t="shared" si="0"/>
        <v>0.34152777777777776</v>
      </c>
      <c r="G54" t="s">
        <v>14</v>
      </c>
      <c r="H54">
        <v>75</v>
      </c>
      <c r="I54" s="6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1"/>
        <v>40436.208333333336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4">
        <f t="shared" si="0"/>
        <v>1.4040909090909091</v>
      </c>
      <c r="G55" t="s">
        <v>20</v>
      </c>
      <c r="H55">
        <v>209</v>
      </c>
      <c r="I55" s="6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1"/>
        <v>41779.208333333336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4">
        <f t="shared" si="0"/>
        <v>0.89866666666666661</v>
      </c>
      <c r="G56" t="s">
        <v>14</v>
      </c>
      <c r="H56">
        <v>120</v>
      </c>
      <c r="I56" s="6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1"/>
        <v>43170.25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4">
        <f t="shared" si="0"/>
        <v>1.7796969696969698</v>
      </c>
      <c r="G57" t="s">
        <v>20</v>
      </c>
      <c r="H57">
        <v>131</v>
      </c>
      <c r="I57" s="6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1"/>
        <v>43311.208333333328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4">
        <f t="shared" si="0"/>
        <v>1.436625</v>
      </c>
      <c r="G58" t="s">
        <v>20</v>
      </c>
      <c r="H58">
        <v>164</v>
      </c>
      <c r="I58" s="6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1"/>
        <v>42014.25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4">
        <f t="shared" si="0"/>
        <v>2.1527586206896552</v>
      </c>
      <c r="G59" t="s">
        <v>20</v>
      </c>
      <c r="H59">
        <v>201</v>
      </c>
      <c r="I59" s="6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1"/>
        <v>42979.208333333328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4">
        <f t="shared" si="0"/>
        <v>2.2711111111111113</v>
      </c>
      <c r="G60" t="s">
        <v>20</v>
      </c>
      <c r="H60">
        <v>211</v>
      </c>
      <c r="I60" s="6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1"/>
        <v>42268.208333333328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4">
        <f t="shared" si="0"/>
        <v>2.7507142857142859</v>
      </c>
      <c r="G61" t="s">
        <v>20</v>
      </c>
      <c r="H61">
        <v>128</v>
      </c>
      <c r="I61" s="6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1"/>
        <v>42898.208333333328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4">
        <f t="shared" si="0"/>
        <v>1.4437048832271762</v>
      </c>
      <c r="G62" t="s">
        <v>20</v>
      </c>
      <c r="H62">
        <v>1600</v>
      </c>
      <c r="I62" s="6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1"/>
        <v>41107.208333333336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4">
        <f t="shared" si="0"/>
        <v>0.92745983935742971</v>
      </c>
      <c r="G63" t="s">
        <v>14</v>
      </c>
      <c r="H63">
        <v>2253</v>
      </c>
      <c r="I63" s="6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1"/>
        <v>40595.25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4">
        <f t="shared" si="0"/>
        <v>7.226</v>
      </c>
      <c r="G64" t="s">
        <v>20</v>
      </c>
      <c r="H64">
        <v>249</v>
      </c>
      <c r="I64" s="6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1"/>
        <v>42160.208333333328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4">
        <f t="shared" si="0"/>
        <v>0.11851063829787234</v>
      </c>
      <c r="G65" t="s">
        <v>14</v>
      </c>
      <c r="H65">
        <v>5</v>
      </c>
      <c r="I65" s="6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1"/>
        <v>42853.208333333328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4">
        <f t="shared" si="0"/>
        <v>0.97642857142857142</v>
      </c>
      <c r="G66" t="s">
        <v>14</v>
      </c>
      <c r="H66">
        <v>38</v>
      </c>
      <c r="I66" s="6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1"/>
        <v>43283.208333333328</v>
      </c>
      <c r="O66" s="10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4">
        <f t="shared" ref="F67:F130" si="4">SUM(E67/D67)</f>
        <v>2.3614754098360655</v>
      </c>
      <c r="G67" t="s">
        <v>20</v>
      </c>
      <c r="H67">
        <v>236</v>
      </c>
      <c r="I67" s="6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5">(((L67/60)/60)/24)+DATE(1970,1,1)</f>
        <v>40570.25</v>
      </c>
      <c r="O67" s="10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4">
        <f t="shared" si="4"/>
        <v>0.45068965517241377</v>
      </c>
      <c r="G68" t="s">
        <v>14</v>
      </c>
      <c r="H68">
        <v>12</v>
      </c>
      <c r="I68" s="6">
        <f t="shared" ref="I68:I131" si="7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5"/>
        <v>42102.208333333328</v>
      </c>
      <c r="O68" s="10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4">
        <f t="shared" si="4"/>
        <v>1.6238567493112948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5"/>
        <v>40203.25</v>
      </c>
      <c r="O69" s="10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4">
        <f t="shared" si="4"/>
        <v>2.5452631578947367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5"/>
        <v>42943.208333333328</v>
      </c>
      <c r="O70" s="10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4">
        <f t="shared" si="4"/>
        <v>0.24063291139240506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5"/>
        <v>40531.25</v>
      </c>
      <c r="O71" s="10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4">
        <f t="shared" si="4"/>
        <v>1.2374140625000001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5"/>
        <v>40484.208333333336</v>
      </c>
      <c r="O72" s="10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4">
        <f t="shared" si="4"/>
        <v>1.0806666666666667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5"/>
        <v>43799.25</v>
      </c>
      <c r="O73" s="10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4">
        <f t="shared" si="4"/>
        <v>6.7033333333333331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5"/>
        <v>42186.208333333328</v>
      </c>
      <c r="O74" s="10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4">
        <f t="shared" si="4"/>
        <v>6.609285714285714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5"/>
        <v>42701.25</v>
      </c>
      <c r="O75" s="10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4">
        <f t="shared" si="4"/>
        <v>1.2246153846153847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5"/>
        <v>42456.208333333328</v>
      </c>
      <c r="O76" s="10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4">
        <f t="shared" si="4"/>
        <v>1.5057731958762886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5"/>
        <v>43296.208333333328</v>
      </c>
      <c r="O77" s="10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4">
        <f t="shared" si="4"/>
        <v>0.78106590724165992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5"/>
        <v>42027.25</v>
      </c>
      <c r="O78" s="10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4">
        <f t="shared" si="4"/>
        <v>0.46947368421052632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5"/>
        <v>40448.208333333336</v>
      </c>
      <c r="O79" s="10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4">
        <f t="shared" si="4"/>
        <v>3.008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5"/>
        <v>43206.208333333328</v>
      </c>
      <c r="O80" s="10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4">
        <f t="shared" si="4"/>
        <v>0.6959861591695502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5"/>
        <v>43267.208333333328</v>
      </c>
      <c r="O81" s="10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4">
        <f t="shared" si="4"/>
        <v>6.374545454545455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5"/>
        <v>42976.208333333328</v>
      </c>
      <c r="O82" s="10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4">
        <f t="shared" si="4"/>
        <v>2.253392857142857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5"/>
        <v>43062.25</v>
      </c>
      <c r="O83" s="10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4">
        <f t="shared" si="4"/>
        <v>14.973000000000001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5"/>
        <v>43482.25</v>
      </c>
      <c r="O84" s="10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4">
        <f t="shared" si="4"/>
        <v>0.37590225563909774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5"/>
        <v>42579.208333333328</v>
      </c>
      <c r="O85" s="10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4">
        <f t="shared" si="4"/>
        <v>1.3236942675159236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5"/>
        <v>41118.208333333336</v>
      </c>
      <c r="O86" s="10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4">
        <f t="shared" si="4"/>
        <v>1.3122448979591836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5"/>
        <v>40797.208333333336</v>
      </c>
      <c r="O87" s="10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4">
        <f t="shared" si="4"/>
        <v>1.6763513513513513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5"/>
        <v>42128.208333333328</v>
      </c>
      <c r="O88" s="10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4">
        <f t="shared" si="4"/>
        <v>0.6198488664987406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5"/>
        <v>40610.25</v>
      </c>
      <c r="O89" s="10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4">
        <f t="shared" si="4"/>
        <v>2.6074999999999999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5"/>
        <v>42110.208333333328</v>
      </c>
      <c r="O90" s="10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4">
        <f t="shared" si="4"/>
        <v>2.5258823529411765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5"/>
        <v>40283.208333333336</v>
      </c>
      <c r="O91" s="10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4">
        <f t="shared" si="4"/>
        <v>0.7861538461538462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5"/>
        <v>42425.25</v>
      </c>
      <c r="O92" s="10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4">
        <f t="shared" si="4"/>
        <v>0.48404406999351912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5"/>
        <v>42588.208333333328</v>
      </c>
      <c r="O93" s="10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4">
        <f t="shared" si="4"/>
        <v>2.5887500000000001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5"/>
        <v>40352.208333333336</v>
      </c>
      <c r="O94" s="10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4">
        <f t="shared" si="4"/>
        <v>0.60548713235294116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5"/>
        <v>41202.208333333336</v>
      </c>
      <c r="O95" s="10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4">
        <f t="shared" si="4"/>
        <v>3.036896551724138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5"/>
        <v>43562.208333333328</v>
      </c>
      <c r="O96" s="10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4">
        <f t="shared" si="4"/>
        <v>1.1299999999999999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5"/>
        <v>43752.208333333328</v>
      </c>
      <c r="O97" s="10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4">
        <f t="shared" si="4"/>
        <v>2.1737876614060259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5"/>
        <v>40612.25</v>
      </c>
      <c r="O98" s="10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4">
        <f t="shared" si="4"/>
        <v>9.2669230769230762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5"/>
        <v>42180.208333333328</v>
      </c>
      <c r="O99" s="10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4">
        <f t="shared" si="4"/>
        <v>0.33692229038854804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5"/>
        <v>42212.208333333328</v>
      </c>
      <c r="O100" s="10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4">
        <f t="shared" si="4"/>
        <v>1.9672368421052631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5"/>
        <v>41968.25</v>
      </c>
      <c r="O101" s="10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4">
        <f t="shared" si="4"/>
        <v>0.01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5"/>
        <v>40835.208333333336</v>
      </c>
      <c r="O102" s="10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4">
        <f t="shared" si="4"/>
        <v>10.214444444444444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5"/>
        <v>42056.25</v>
      </c>
      <c r="O103" s="10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4">
        <f t="shared" si="4"/>
        <v>2.8167567567567566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5"/>
        <v>43234.208333333328</v>
      </c>
      <c r="O104" s="10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4">
        <f t="shared" si="4"/>
        <v>0.24610000000000001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5"/>
        <v>40475.208333333336</v>
      </c>
      <c r="O105" s="10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4">
        <f t="shared" si="4"/>
        <v>1.4314010067114094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5"/>
        <v>42878.208333333328</v>
      </c>
      <c r="O106" s="10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4">
        <f t="shared" si="4"/>
        <v>1.4454411764705883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5"/>
        <v>41366.208333333336</v>
      </c>
      <c r="O107" s="10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4">
        <f t="shared" si="4"/>
        <v>3.5912820512820511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5"/>
        <v>43716.208333333328</v>
      </c>
      <c r="O108" s="10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4">
        <f t="shared" si="4"/>
        <v>1.8648571428571428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5"/>
        <v>43213.208333333328</v>
      </c>
      <c r="O109" s="10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4">
        <f t="shared" si="4"/>
        <v>5.9526666666666666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5"/>
        <v>41005.208333333336</v>
      </c>
      <c r="O110" s="10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4">
        <f t="shared" si="4"/>
        <v>0.5921153846153846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5"/>
        <v>41651.25</v>
      </c>
      <c r="O111" s="10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4">
        <f t="shared" si="4"/>
        <v>0.14962780898876404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5"/>
        <v>43354.208333333328</v>
      </c>
      <c r="O112" s="10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4">
        <f t="shared" si="4"/>
        <v>1.1995602605863191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5"/>
        <v>41174.208333333336</v>
      </c>
      <c r="O113" s="10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4">
        <f t="shared" si="4"/>
        <v>2.6882978723404256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5"/>
        <v>41875.208333333336</v>
      </c>
      <c r="O114" s="10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4">
        <f t="shared" si="4"/>
        <v>3.7687878787878786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5"/>
        <v>42990.208333333328</v>
      </c>
      <c r="O115" s="10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4">
        <f t="shared" si="4"/>
        <v>7.2715789473684209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5"/>
        <v>43564.208333333328</v>
      </c>
      <c r="O116" s="10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4">
        <f t="shared" si="4"/>
        <v>0.87211757648470301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5"/>
        <v>43056.25</v>
      </c>
      <c r="O117" s="10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4">
        <f t="shared" si="4"/>
        <v>0.88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5"/>
        <v>42265.208333333328</v>
      </c>
      <c r="O118" s="10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4">
        <f t="shared" si="4"/>
        <v>1.7393877551020409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5"/>
        <v>40808.208333333336</v>
      </c>
      <c r="O119" s="10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4">
        <f t="shared" si="4"/>
        <v>1.1761111111111111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5"/>
        <v>41665.25</v>
      </c>
      <c r="O120" s="10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4">
        <f t="shared" si="4"/>
        <v>2.1496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5"/>
        <v>41806.208333333336</v>
      </c>
      <c r="O121" s="10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4">
        <f t="shared" si="4"/>
        <v>1.4949667110519307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5"/>
        <v>42111.208333333328</v>
      </c>
      <c r="O122" s="10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4">
        <f t="shared" si="4"/>
        <v>2.1933995584988963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5"/>
        <v>41917.208333333336</v>
      </c>
      <c r="O123" s="10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4">
        <f t="shared" si="4"/>
        <v>0.64367690058479532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5"/>
        <v>41970.25</v>
      </c>
      <c r="O124" s="10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4">
        <f t="shared" si="4"/>
        <v>0.18622397298818233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5"/>
        <v>42332.25</v>
      </c>
      <c r="O125" s="10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4">
        <f t="shared" si="4"/>
        <v>3.6776923076923076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5"/>
        <v>43598.208333333328</v>
      </c>
      <c r="O126" s="10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4">
        <f t="shared" si="4"/>
        <v>1.5990566037735849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5"/>
        <v>43362.208333333328</v>
      </c>
      <c r="O127" s="10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4">
        <f t="shared" si="4"/>
        <v>0.38633185349611543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5"/>
        <v>42596.208333333328</v>
      </c>
      <c r="O128" s="10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4">
        <f t="shared" si="4"/>
        <v>0.51421511627906979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5"/>
        <v>40310.208333333336</v>
      </c>
      <c r="O129" s="10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4">
        <f t="shared" si="4"/>
        <v>0.60334277620396604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5"/>
        <v>40417.208333333336</v>
      </c>
      <c r="O130" s="10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4">
        <f t="shared" ref="F131:F194" si="8">SUM(E131/D131)</f>
        <v>3.2026936026936029E-2</v>
      </c>
      <c r="G131" t="s">
        <v>74</v>
      </c>
      <c r="H131">
        <v>55</v>
      </c>
      <c r="I131" s="6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9">(((L131/60)/60)/24)+DATE(1970,1,1)</f>
        <v>42038.25</v>
      </c>
      <c r="O131" s="10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4">
        <f t="shared" si="8"/>
        <v>1.5546875</v>
      </c>
      <c r="G132" t="s">
        <v>20</v>
      </c>
      <c r="H132">
        <v>533</v>
      </c>
      <c r="I132" s="6">
        <f t="shared" ref="I132:I195" si="11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9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4">
        <f t="shared" si="8"/>
        <v>1.0085974499089254</v>
      </c>
      <c r="G133" t="s">
        <v>20</v>
      </c>
      <c r="H133">
        <v>2443</v>
      </c>
      <c r="I133" s="6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9"/>
        <v>41607.25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4">
        <f t="shared" si="8"/>
        <v>1.1618181818181819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9"/>
        <v>43112.25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4">
        <f t="shared" si="8"/>
        <v>3.1077777777777778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9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4">
        <f t="shared" si="8"/>
        <v>0.89736683417085428</v>
      </c>
      <c r="G136" t="s">
        <v>14</v>
      </c>
      <c r="H136">
        <v>940</v>
      </c>
      <c r="I136" s="6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9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4">
        <f t="shared" si="8"/>
        <v>0.71272727272727276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9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4">
        <f t="shared" si="8"/>
        <v>3.2862318840579711E-2</v>
      </c>
      <c r="G138" t="s">
        <v>74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9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4">
        <f t="shared" si="8"/>
        <v>2.617777777777778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9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4">
        <f t="shared" si="8"/>
        <v>0.96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9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4">
        <f t="shared" si="8"/>
        <v>0.20896851248642778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9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4">
        <f t="shared" si="8"/>
        <v>2.2316363636363636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9"/>
        <v>43156.25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4">
        <f t="shared" si="8"/>
        <v>1.0159097978227061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9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4">
        <f t="shared" si="8"/>
        <v>2.3003999999999998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9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4">
        <f t="shared" si="8"/>
        <v>1.355925925925926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9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4">
        <f t="shared" si="8"/>
        <v>1.2909999999999999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9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4">
        <f t="shared" si="8"/>
        <v>2.3651200000000001</v>
      </c>
      <c r="G147" t="s">
        <v>20</v>
      </c>
      <c r="H147">
        <v>768</v>
      </c>
      <c r="I147" s="6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9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4">
        <f t="shared" si="8"/>
        <v>0.17249999999999999</v>
      </c>
      <c r="G148" t="s">
        <v>74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9"/>
        <v>40855.25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4">
        <f t="shared" si="8"/>
        <v>1.1249397590361445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9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4">
        <f t="shared" si="8"/>
        <v>1.2102150537634409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9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4">
        <f t="shared" si="8"/>
        <v>2.1987096774193549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9"/>
        <v>41275.25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4">
        <f t="shared" si="8"/>
        <v>0.01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9"/>
        <v>43450.25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4">
        <f t="shared" si="8"/>
        <v>0.64166909620991253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9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4">
        <f t="shared" si="8"/>
        <v>4.2306746987951804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9"/>
        <v>42783.25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4">
        <f t="shared" si="8"/>
        <v>0.92984160506863778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9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4">
        <f t="shared" si="8"/>
        <v>0.58756567425569173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9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4">
        <f t="shared" si="8"/>
        <v>0.65022222222222226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9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4">
        <f t="shared" si="8"/>
        <v>0.73939560439560437</v>
      </c>
      <c r="G158" t="s">
        <v>74</v>
      </c>
      <c r="H158">
        <v>379</v>
      </c>
      <c r="I158" s="6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9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4">
        <f t="shared" si="8"/>
        <v>0.52666666666666662</v>
      </c>
      <c r="G159" t="s">
        <v>14</v>
      </c>
      <c r="H159">
        <v>30</v>
      </c>
      <c r="I159" s="6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9"/>
        <v>41638.25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4">
        <f t="shared" si="8"/>
        <v>2.2095238095238097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9"/>
        <v>42346.25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4">
        <f t="shared" si="8"/>
        <v>1.0001150627615063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9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4">
        <f t="shared" si="8"/>
        <v>1.6231249999999999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9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4">
        <f t="shared" si="8"/>
        <v>0.78181818181818186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9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4">
        <f t="shared" si="8"/>
        <v>1.4973770491803278</v>
      </c>
      <c r="G164" t="s">
        <v>20</v>
      </c>
      <c r="H164">
        <v>157</v>
      </c>
      <c r="I164" s="6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9"/>
        <v>43442.25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4">
        <f t="shared" si="8"/>
        <v>2.5325714285714285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9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4">
        <f t="shared" si="8"/>
        <v>1.0016943521594683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9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4">
        <f t="shared" si="8"/>
        <v>1.2199004424778761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9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4">
        <f t="shared" si="8"/>
        <v>1.3713265306122449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9"/>
        <v>40534.25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4">
        <f t="shared" si="8"/>
        <v>4.155384615384615</v>
      </c>
      <c r="G169" t="s">
        <v>20</v>
      </c>
      <c r="H169">
        <v>146</v>
      </c>
      <c r="I169" s="6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9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4">
        <f t="shared" si="8"/>
        <v>0.3130913348946136</v>
      </c>
      <c r="G170" t="s">
        <v>14</v>
      </c>
      <c r="H170">
        <v>955</v>
      </c>
      <c r="I170" s="6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9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4">
        <f t="shared" si="8"/>
        <v>4.240815450643777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9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4">
        <f t="shared" si="8"/>
        <v>2.9388623072833599E-2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9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4">
        <f t="shared" si="8"/>
        <v>0.1063265306122449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9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4">
        <f t="shared" si="8"/>
        <v>0.82874999999999999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9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4">
        <f t="shared" si="8"/>
        <v>1.6301447776628748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9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4">
        <f t="shared" si="8"/>
        <v>8.9466666666666672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9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4">
        <f t="shared" si="8"/>
        <v>0.26191501103752757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9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4">
        <f t="shared" si="8"/>
        <v>0.74834782608695649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9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4">
        <f t="shared" si="8"/>
        <v>4.1647680412371137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9"/>
        <v>40497.25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4">
        <f t="shared" si="8"/>
        <v>0.96208333333333329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9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4">
        <f t="shared" si="8"/>
        <v>3.5771910112359548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9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4">
        <f t="shared" si="8"/>
        <v>3.0845714285714285</v>
      </c>
      <c r="G182" t="s">
        <v>20</v>
      </c>
      <c r="H182">
        <v>2107</v>
      </c>
      <c r="I182" s="6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9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4">
        <f t="shared" si="8"/>
        <v>0.61802325581395345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9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4">
        <f t="shared" si="8"/>
        <v>7.2232472324723247</v>
      </c>
      <c r="G184" t="s">
        <v>20</v>
      </c>
      <c r="H184">
        <v>3318</v>
      </c>
      <c r="I184" s="6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9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4">
        <f t="shared" si="8"/>
        <v>0.69117647058823528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9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4">
        <f t="shared" si="8"/>
        <v>2.9305555555555554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9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4">
        <f t="shared" si="8"/>
        <v>0.71799999999999997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9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4">
        <f t="shared" si="8"/>
        <v>0.31934684684684683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9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4">
        <f t="shared" si="8"/>
        <v>2.2987375415282392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9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4">
        <f t="shared" si="8"/>
        <v>0.3201219512195122</v>
      </c>
      <c r="G190" t="s">
        <v>14</v>
      </c>
      <c r="H190">
        <v>35</v>
      </c>
      <c r="I190" s="6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9"/>
        <v>41975.25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4">
        <f t="shared" si="8"/>
        <v>0.23525352848928385</v>
      </c>
      <c r="G191" t="s">
        <v>74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9"/>
        <v>42433.25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4">
        <f t="shared" si="8"/>
        <v>0.68594594594594593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9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4">
        <f t="shared" si="8"/>
        <v>0.37952380952380954</v>
      </c>
      <c r="G193" t="s">
        <v>14</v>
      </c>
      <c r="H193">
        <v>86</v>
      </c>
      <c r="I193" s="6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9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4">
        <f t="shared" si="8"/>
        <v>0.19992957746478873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9"/>
        <v>41817.208333333336</v>
      </c>
      <c r="O194" s="10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4">
        <f t="shared" ref="F195:F258" si="12">SUM(E195/D195)</f>
        <v>0.45636363636363636</v>
      </c>
      <c r="G195" t="s">
        <v>14</v>
      </c>
      <c r="H195">
        <v>65</v>
      </c>
      <c r="I195" s="6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3">(((L195/60)/60)/24)+DATE(1970,1,1)</f>
        <v>43198.208333333328</v>
      </c>
      <c r="O195" s="10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4">
        <f t="shared" si="12"/>
        <v>1.227605633802817</v>
      </c>
      <c r="G196" t="s">
        <v>20</v>
      </c>
      <c r="H196">
        <v>126</v>
      </c>
      <c r="I196" s="6">
        <f t="shared" ref="I196:I259" si="15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3"/>
        <v>42261.208333333328</v>
      </c>
      <c r="O196" s="10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4">
        <f t="shared" si="12"/>
        <v>3.61753164556962</v>
      </c>
      <c r="G197" t="s">
        <v>20</v>
      </c>
      <c r="H197">
        <v>524</v>
      </c>
      <c r="I197" s="6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3"/>
        <v>43310.208333333328</v>
      </c>
      <c r="O197" s="10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4">
        <f t="shared" si="12"/>
        <v>0.63146341463414635</v>
      </c>
      <c r="G198" t="s">
        <v>14</v>
      </c>
      <c r="H198">
        <v>100</v>
      </c>
      <c r="I198" s="6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3"/>
        <v>42616.208333333328</v>
      </c>
      <c r="O198" s="10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4">
        <f t="shared" si="12"/>
        <v>2.9820475319926874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3"/>
        <v>42909.208333333328</v>
      </c>
      <c r="O199" s="10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4">
        <f t="shared" si="12"/>
        <v>9.5585443037974685E-2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3"/>
        <v>40396.208333333336</v>
      </c>
      <c r="O200" s="10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4">
        <f t="shared" si="12"/>
        <v>0.5377777777777778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3"/>
        <v>42192.208333333328</v>
      </c>
      <c r="O201" s="10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4">
        <f t="shared" si="12"/>
        <v>0.02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3"/>
        <v>40262.208333333336</v>
      </c>
      <c r="O202" s="10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4">
        <f t="shared" si="12"/>
        <v>6.8119047619047617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3"/>
        <v>41845.208333333336</v>
      </c>
      <c r="O203" s="10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4">
        <f t="shared" si="12"/>
        <v>0.78831325301204824</v>
      </c>
      <c r="G204" t="s">
        <v>74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3"/>
        <v>40818.208333333336</v>
      </c>
      <c r="O204" s="10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4">
        <f t="shared" si="12"/>
        <v>1.3440792216817234</v>
      </c>
      <c r="G205" t="s">
        <v>20</v>
      </c>
      <c r="H205">
        <v>4498</v>
      </c>
      <c r="I205" s="6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3"/>
        <v>42752.25</v>
      </c>
      <c r="O205" s="10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4">
        <f t="shared" si="12"/>
        <v>3.372E-2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3"/>
        <v>40636.208333333336</v>
      </c>
      <c r="O206" s="10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4">
        <f t="shared" si="12"/>
        <v>4.3184615384615386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3"/>
        <v>43390.208333333328</v>
      </c>
      <c r="O207" s="10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4">
        <f t="shared" si="12"/>
        <v>0.38844444444444443</v>
      </c>
      <c r="G208" t="s">
        <v>74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3"/>
        <v>40236.25</v>
      </c>
      <c r="O208" s="10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4">
        <f t="shared" si="12"/>
        <v>4.2569999999999997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3"/>
        <v>43340.208333333328</v>
      </c>
      <c r="O209" s="10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4">
        <f t="shared" si="12"/>
        <v>1.0112239715591671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3"/>
        <v>43048.25</v>
      </c>
      <c r="O210" s="10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4">
        <f t="shared" si="12"/>
        <v>0.21188688946015424</v>
      </c>
      <c r="G211" t="s">
        <v>47</v>
      </c>
      <c r="H211">
        <v>808</v>
      </c>
      <c r="I211" s="6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3"/>
        <v>42496.208333333328</v>
      </c>
      <c r="O211" s="10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4">
        <f t="shared" si="12"/>
        <v>0.67425531914893622</v>
      </c>
      <c r="G212" t="s">
        <v>14</v>
      </c>
      <c r="H212">
        <v>226</v>
      </c>
      <c r="I212" s="6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3"/>
        <v>42797.25</v>
      </c>
      <c r="O212" s="10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4">
        <f t="shared" si="12"/>
        <v>0.9492337164750958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3"/>
        <v>41513.208333333336</v>
      </c>
      <c r="O213" s="10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4">
        <f t="shared" si="12"/>
        <v>1.5185185185185186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3"/>
        <v>43814.25</v>
      </c>
      <c r="O214" s="10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4">
        <f t="shared" si="12"/>
        <v>1.9516382252559727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3"/>
        <v>40488.208333333336</v>
      </c>
      <c r="O215" s="10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4">
        <f t="shared" si="12"/>
        <v>10.231428571428571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3"/>
        <v>40409.208333333336</v>
      </c>
      <c r="O216" s="10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4">
        <f t="shared" si="12"/>
        <v>3.8418367346938778E-2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3"/>
        <v>43509.25</v>
      </c>
      <c r="O217" s="10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4">
        <f t="shared" si="12"/>
        <v>1.5507066557107643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3"/>
        <v>40869.25</v>
      </c>
      <c r="O218" s="10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4">
        <f t="shared" si="12"/>
        <v>0.44753477588871715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3"/>
        <v>43583.208333333328</v>
      </c>
      <c r="O219" s="10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4">
        <f t="shared" si="12"/>
        <v>2.1594736842105262</v>
      </c>
      <c r="G220" t="s">
        <v>20</v>
      </c>
      <c r="H220">
        <v>397</v>
      </c>
      <c r="I220" s="6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3"/>
        <v>40858.25</v>
      </c>
      <c r="O220" s="10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4">
        <f t="shared" si="12"/>
        <v>3.3212709832134291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3"/>
        <v>41137.208333333336</v>
      </c>
      <c r="O221" s="10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4">
        <f t="shared" si="12"/>
        <v>8.4430379746835441E-2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3"/>
        <v>40725.208333333336</v>
      </c>
      <c r="O222" s="10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4">
        <f t="shared" si="12"/>
        <v>0.9862551440329218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3"/>
        <v>41081.208333333336</v>
      </c>
      <c r="O223" s="10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4">
        <f t="shared" si="12"/>
        <v>1.3797916666666667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3"/>
        <v>41914.208333333336</v>
      </c>
      <c r="O224" s="10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4">
        <f t="shared" si="12"/>
        <v>0.93810996563573879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3"/>
        <v>42445.208333333328</v>
      </c>
      <c r="O225" s="10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4">
        <f t="shared" si="12"/>
        <v>4.0363930885529156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3"/>
        <v>41906.208333333336</v>
      </c>
      <c r="O226" s="10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4">
        <f t="shared" si="12"/>
        <v>2.6017404129793511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3"/>
        <v>41762.208333333336</v>
      </c>
      <c r="O227" s="10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4">
        <f t="shared" si="12"/>
        <v>3.6663333333333332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3"/>
        <v>40276.208333333336</v>
      </c>
      <c r="O228" s="10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4">
        <f t="shared" si="12"/>
        <v>1.687208538587849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3"/>
        <v>42139.208333333328</v>
      </c>
      <c r="O229" s="10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4">
        <f t="shared" si="12"/>
        <v>1.1990717911530093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3"/>
        <v>42613.208333333328</v>
      </c>
      <c r="O230" s="10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4">
        <f t="shared" si="12"/>
        <v>1.936892523364486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3"/>
        <v>42887.208333333328</v>
      </c>
      <c r="O231" s="10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4">
        <f t="shared" si="12"/>
        <v>4.2016666666666671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3"/>
        <v>43805.25</v>
      </c>
      <c r="O232" s="10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4">
        <f t="shared" si="12"/>
        <v>0.76708333333333334</v>
      </c>
      <c r="G233" t="s">
        <v>74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3"/>
        <v>41415.208333333336</v>
      </c>
      <c r="O233" s="10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4">
        <f t="shared" si="12"/>
        <v>1.7126470588235294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3"/>
        <v>42576.208333333328</v>
      </c>
      <c r="O234" s="10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4">
        <f t="shared" si="12"/>
        <v>1.5789473684210527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3"/>
        <v>40706.208333333336</v>
      </c>
      <c r="O235" s="10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4">
        <f t="shared" si="12"/>
        <v>1.0908</v>
      </c>
      <c r="G236" t="s">
        <v>20</v>
      </c>
      <c r="H236">
        <v>149</v>
      </c>
      <c r="I236" s="6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3"/>
        <v>42969.208333333328</v>
      </c>
      <c r="O236" s="10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4">
        <f t="shared" si="12"/>
        <v>0.41732558139534881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3"/>
        <v>42779.25</v>
      </c>
      <c r="O237" s="10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4">
        <f t="shared" si="12"/>
        <v>0.10944303797468355</v>
      </c>
      <c r="G238" t="s">
        <v>14</v>
      </c>
      <c r="H238">
        <v>57</v>
      </c>
      <c r="I238" s="6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3"/>
        <v>43641.208333333328</v>
      </c>
      <c r="O238" s="10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4">
        <f t="shared" si="12"/>
        <v>1.593763440860215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3"/>
        <v>41754.208333333336</v>
      </c>
      <c r="O239" s="10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4">
        <f t="shared" si="12"/>
        <v>4.2241666666666671</v>
      </c>
      <c r="G240" t="s">
        <v>20</v>
      </c>
      <c r="H240">
        <v>97</v>
      </c>
      <c r="I240" s="6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3"/>
        <v>43083.25</v>
      </c>
      <c r="O240" s="10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4">
        <f t="shared" si="12"/>
        <v>0.97718749999999999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3"/>
        <v>42245.208333333328</v>
      </c>
      <c r="O241" s="10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4">
        <f t="shared" si="12"/>
        <v>4.1878911564625847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3"/>
        <v>40396.208333333336</v>
      </c>
      <c r="O242" s="10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4">
        <f t="shared" si="12"/>
        <v>1.0191632047477746</v>
      </c>
      <c r="G243" t="s">
        <v>20</v>
      </c>
      <c r="H243">
        <v>1684</v>
      </c>
      <c r="I243" s="6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3"/>
        <v>41742.208333333336</v>
      </c>
      <c r="O243" s="10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4">
        <f t="shared" si="12"/>
        <v>1.2772619047619047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3"/>
        <v>42865.208333333328</v>
      </c>
      <c r="O244" s="10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4">
        <f t="shared" si="12"/>
        <v>4.4521739130434783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3"/>
        <v>43163.25</v>
      </c>
      <c r="O245" s="10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4">
        <f t="shared" si="12"/>
        <v>5.6971428571428575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3"/>
        <v>41834.208333333336</v>
      </c>
      <c r="O246" s="10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4">
        <f t="shared" si="12"/>
        <v>5.0934482758620687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3"/>
        <v>41736.208333333336</v>
      </c>
      <c r="O247" s="10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4">
        <f t="shared" si="12"/>
        <v>3.2553333333333332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3"/>
        <v>41491.208333333336</v>
      </c>
      <c r="O248" s="10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4">
        <f t="shared" si="12"/>
        <v>9.3261616161616168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3"/>
        <v>42726.25</v>
      </c>
      <c r="O249" s="10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4">
        <f t="shared" si="12"/>
        <v>2.1133870967741935</v>
      </c>
      <c r="G250" t="s">
        <v>20</v>
      </c>
      <c r="H250">
        <v>218</v>
      </c>
      <c r="I250" s="6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3"/>
        <v>42004.25</v>
      </c>
      <c r="O250" s="10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4">
        <f t="shared" si="12"/>
        <v>2.7332520325203253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3"/>
        <v>42006.25</v>
      </c>
      <c r="O251" s="10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4">
        <f t="shared" si="12"/>
        <v>0.03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3"/>
        <v>40203.25</v>
      </c>
      <c r="O252" s="10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4">
        <f t="shared" si="12"/>
        <v>0.54084507042253516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3"/>
        <v>41252.25</v>
      </c>
      <c r="O253" s="10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4">
        <f t="shared" si="12"/>
        <v>6.2629999999999999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3"/>
        <v>41572.208333333336</v>
      </c>
      <c r="O254" s="10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4">
        <f t="shared" si="12"/>
        <v>0.8902139917695473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3"/>
        <v>40641.208333333336</v>
      </c>
      <c r="O255" s="10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4">
        <f t="shared" si="12"/>
        <v>1.8489130434782608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3"/>
        <v>42787.25</v>
      </c>
      <c r="O256" s="10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4">
        <f t="shared" si="12"/>
        <v>1.2016770186335404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3"/>
        <v>40590.25</v>
      </c>
      <c r="O257" s="10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4">
        <f t="shared" si="12"/>
        <v>0.23390243902439026</v>
      </c>
      <c r="G258" t="s">
        <v>14</v>
      </c>
      <c r="H258">
        <v>15</v>
      </c>
      <c r="I258" s="6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3"/>
        <v>42393.25</v>
      </c>
      <c r="O258" s="10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4">
        <f t="shared" ref="F259:F322" si="16">SUM(E259/D259)</f>
        <v>1.46</v>
      </c>
      <c r="G259" t="s">
        <v>20</v>
      </c>
      <c r="H259">
        <v>92</v>
      </c>
      <c r="I259" s="6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7">(((L259/60)/60)/24)+DATE(1970,1,1)</f>
        <v>41338.25</v>
      </c>
      <c r="O259" s="10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4">
        <f t="shared" si="16"/>
        <v>2.6848000000000001</v>
      </c>
      <c r="G260" t="s">
        <v>20</v>
      </c>
      <c r="H260">
        <v>186</v>
      </c>
      <c r="I260" s="6">
        <f t="shared" ref="I260:I323" si="19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7"/>
        <v>42712.25</v>
      </c>
      <c r="O260" s="10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4">
        <f t="shared" si="16"/>
        <v>5.9749999999999996</v>
      </c>
      <c r="G261" t="s">
        <v>20</v>
      </c>
      <c r="H261">
        <v>138</v>
      </c>
      <c r="I261" s="6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7"/>
        <v>41251.25</v>
      </c>
      <c r="O261" s="10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4">
        <f t="shared" si="16"/>
        <v>1.5769841269841269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7"/>
        <v>41180.208333333336</v>
      </c>
      <c r="O262" s="10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4">
        <f t="shared" si="16"/>
        <v>0.31201660735468567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7"/>
        <v>40415.208333333336</v>
      </c>
      <c r="O263" s="10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4">
        <f t="shared" si="16"/>
        <v>3.1341176470588237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7"/>
        <v>40638.208333333336</v>
      </c>
      <c r="O264" s="10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4">
        <f t="shared" si="16"/>
        <v>3.7089655172413791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7"/>
        <v>40187.25</v>
      </c>
      <c r="O265" s="10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4">
        <f t="shared" si="16"/>
        <v>3.6266447368421053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7"/>
        <v>41317.25</v>
      </c>
      <c r="O266" s="10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4">
        <f t="shared" si="16"/>
        <v>1.2308163265306122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7"/>
        <v>42372.25</v>
      </c>
      <c r="O267" s="10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4">
        <f t="shared" si="16"/>
        <v>0.76766756032171579</v>
      </c>
      <c r="G268" t="s">
        <v>14</v>
      </c>
      <c r="H268">
        <v>3182</v>
      </c>
      <c r="I268" s="6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7"/>
        <v>41950.25</v>
      </c>
      <c r="O268" s="10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4">
        <f t="shared" si="16"/>
        <v>2.3362012987012988</v>
      </c>
      <c r="G269" t="s">
        <v>20</v>
      </c>
      <c r="H269">
        <v>2768</v>
      </c>
      <c r="I269" s="6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7"/>
        <v>41206.208333333336</v>
      </c>
      <c r="O269" s="10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4">
        <f t="shared" si="16"/>
        <v>1.8053333333333332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7"/>
        <v>41186.208333333336</v>
      </c>
      <c r="O270" s="10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4">
        <f t="shared" si="16"/>
        <v>2.5262857142857142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7"/>
        <v>43496.25</v>
      </c>
      <c r="O271" s="10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4">
        <f t="shared" si="16"/>
        <v>0.27176538240368026</v>
      </c>
      <c r="G272" t="s">
        <v>74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7"/>
        <v>40514.25</v>
      </c>
      <c r="O272" s="10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4">
        <f t="shared" si="16"/>
        <v>1.2706571242680547E-2</v>
      </c>
      <c r="G273" t="s">
        <v>47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7"/>
        <v>42345.25</v>
      </c>
      <c r="O273" s="10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4">
        <f t="shared" si="16"/>
        <v>3.0400978473581213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7"/>
        <v>43656.208333333328</v>
      </c>
      <c r="O274" s="10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4">
        <f t="shared" si="16"/>
        <v>1.3723076923076922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7"/>
        <v>42995.208333333328</v>
      </c>
      <c r="O275" s="10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4">
        <f t="shared" si="16"/>
        <v>0.32208333333333333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7"/>
        <v>43045.25</v>
      </c>
      <c r="O276" s="10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4">
        <f t="shared" si="16"/>
        <v>2.4151282051282053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7"/>
        <v>43561.208333333328</v>
      </c>
      <c r="O277" s="10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4">
        <f t="shared" si="16"/>
        <v>0.96799999999999997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7"/>
        <v>41018.208333333336</v>
      </c>
      <c r="O278" s="10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4">
        <f t="shared" si="16"/>
        <v>10.664285714285715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7"/>
        <v>40378.208333333336</v>
      </c>
      <c r="O279" s="10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4">
        <f t="shared" si="16"/>
        <v>3.2588888888888889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7"/>
        <v>41239.25</v>
      </c>
      <c r="O280" s="10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4">
        <f t="shared" si="16"/>
        <v>1.7070000000000001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7"/>
        <v>43346.208333333328</v>
      </c>
      <c r="O281" s="10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4">
        <f t="shared" si="16"/>
        <v>5.8144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7"/>
        <v>43060.25</v>
      </c>
      <c r="O282" s="10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4">
        <f t="shared" si="16"/>
        <v>0.91520972644376897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7"/>
        <v>40979.25</v>
      </c>
      <c r="O283" s="10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4">
        <f t="shared" si="16"/>
        <v>1.0804761904761904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7"/>
        <v>42701.25</v>
      </c>
      <c r="O284" s="10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4">
        <f t="shared" si="16"/>
        <v>0.18728395061728395</v>
      </c>
      <c r="G285" t="s">
        <v>14</v>
      </c>
      <c r="H285">
        <v>29</v>
      </c>
      <c r="I285" s="6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7"/>
        <v>42520.208333333328</v>
      </c>
      <c r="O285" s="10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4">
        <f t="shared" si="16"/>
        <v>0.83193877551020412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7"/>
        <v>41030.208333333336</v>
      </c>
      <c r="O286" s="10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4">
        <f t="shared" si="16"/>
        <v>7.0633333333333335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7"/>
        <v>42623.208333333328</v>
      </c>
      <c r="O287" s="10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4">
        <f t="shared" si="16"/>
        <v>0.17446030330062445</v>
      </c>
      <c r="G288" t="s">
        <v>74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7"/>
        <v>42697.25</v>
      </c>
      <c r="O288" s="10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4">
        <f t="shared" si="16"/>
        <v>2.0973015873015872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7"/>
        <v>42122.208333333328</v>
      </c>
      <c r="O289" s="10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4">
        <f t="shared" si="16"/>
        <v>0.97785714285714287</v>
      </c>
      <c r="G290" t="s">
        <v>14</v>
      </c>
      <c r="H290">
        <v>137</v>
      </c>
      <c r="I290" s="6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7"/>
        <v>40982.208333333336</v>
      </c>
      <c r="O290" s="10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4">
        <f t="shared" si="16"/>
        <v>16.842500000000001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7"/>
        <v>42219.208333333328</v>
      </c>
      <c r="O291" s="10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4">
        <f t="shared" si="16"/>
        <v>0.54402135231316728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7"/>
        <v>41404.208333333336</v>
      </c>
      <c r="O292" s="10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4">
        <f t="shared" si="16"/>
        <v>4.5661111111111108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7"/>
        <v>40831.208333333336</v>
      </c>
      <c r="O293" s="10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4">
        <f t="shared" si="16"/>
        <v>9.8219178082191785E-2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7"/>
        <v>40984.208333333336</v>
      </c>
      <c r="O294" s="10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4">
        <f t="shared" si="16"/>
        <v>0.16384615384615384</v>
      </c>
      <c r="G295" t="s">
        <v>74</v>
      </c>
      <c r="H295">
        <v>32</v>
      </c>
      <c r="I295" s="6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7"/>
        <v>40456.208333333336</v>
      </c>
      <c r="O295" s="10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4">
        <f t="shared" si="16"/>
        <v>13.396666666666667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7"/>
        <v>43399.208333333328</v>
      </c>
      <c r="O296" s="10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4">
        <f t="shared" si="16"/>
        <v>0.35650077760497667</v>
      </c>
      <c r="G297" t="s">
        <v>14</v>
      </c>
      <c r="H297">
        <v>1910</v>
      </c>
      <c r="I297" s="6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7"/>
        <v>41562.208333333336</v>
      </c>
      <c r="O297" s="10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4">
        <f t="shared" si="16"/>
        <v>0.54950819672131146</v>
      </c>
      <c r="G298" t="s">
        <v>14</v>
      </c>
      <c r="H298">
        <v>38</v>
      </c>
      <c r="I298" s="6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7"/>
        <v>43493.25</v>
      </c>
      <c r="O298" s="10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4">
        <f t="shared" si="16"/>
        <v>0.94236111111111109</v>
      </c>
      <c r="G299" t="s">
        <v>14</v>
      </c>
      <c r="H299">
        <v>104</v>
      </c>
      <c r="I299" s="6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7"/>
        <v>41653.25</v>
      </c>
      <c r="O299" s="10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4">
        <f t="shared" si="16"/>
        <v>1.4391428571428571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7"/>
        <v>42426.25</v>
      </c>
      <c r="O300" s="10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4">
        <f t="shared" si="16"/>
        <v>0.51421052631578945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7"/>
        <v>42432.25</v>
      </c>
      <c r="O301" s="10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4">
        <f t="shared" si="16"/>
        <v>0.05</v>
      </c>
      <c r="G302" t="s">
        <v>14</v>
      </c>
      <c r="H302">
        <v>1</v>
      </c>
      <c r="I302" s="6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7"/>
        <v>42977.208333333328</v>
      </c>
      <c r="O302" s="10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4">
        <f t="shared" si="16"/>
        <v>13.446666666666667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7"/>
        <v>42061.25</v>
      </c>
      <c r="O303" s="10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4">
        <f t="shared" si="16"/>
        <v>0.31844940867279897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7"/>
        <v>43345.208333333328</v>
      </c>
      <c r="O304" s="10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4">
        <f t="shared" si="16"/>
        <v>0.82617647058823529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7"/>
        <v>42376.25</v>
      </c>
      <c r="O305" s="10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4">
        <f t="shared" si="16"/>
        <v>5.4614285714285717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7"/>
        <v>42589.208333333328</v>
      </c>
      <c r="O306" s="10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4">
        <f t="shared" si="16"/>
        <v>2.8621428571428571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7"/>
        <v>42448.208333333328</v>
      </c>
      <c r="O307" s="10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4">
        <f t="shared" si="16"/>
        <v>7.9076923076923072E-2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7"/>
        <v>42930.208333333328</v>
      </c>
      <c r="O308" s="10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4">
        <f t="shared" si="16"/>
        <v>1.3213677811550153</v>
      </c>
      <c r="G309" t="s">
        <v>20</v>
      </c>
      <c r="H309">
        <v>659</v>
      </c>
      <c r="I309" s="6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7"/>
        <v>41066.208333333336</v>
      </c>
      <c r="O309" s="10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4">
        <f t="shared" si="16"/>
        <v>0.74077834179357027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7"/>
        <v>40651.208333333336</v>
      </c>
      <c r="O310" s="10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4">
        <f t="shared" si="16"/>
        <v>0.75292682926829269</v>
      </c>
      <c r="G311" t="s">
        <v>74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7"/>
        <v>40807.208333333336</v>
      </c>
      <c r="O311" s="10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4">
        <f t="shared" si="16"/>
        <v>0.20333333333333334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7"/>
        <v>40277.208333333336</v>
      </c>
      <c r="O312" s="10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4">
        <f t="shared" si="16"/>
        <v>2.0336507936507937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7"/>
        <v>40590.25</v>
      </c>
      <c r="O313" s="10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4">
        <f t="shared" si="16"/>
        <v>3.1022842639593908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7"/>
        <v>41572.208333333336</v>
      </c>
      <c r="O314" s="10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4">
        <f t="shared" si="16"/>
        <v>3.9531818181818181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7"/>
        <v>40966.25</v>
      </c>
      <c r="O315" s="10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4">
        <f t="shared" si="16"/>
        <v>2.9471428571428571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7"/>
        <v>43536.208333333328</v>
      </c>
      <c r="O316" s="10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4">
        <f t="shared" si="16"/>
        <v>0.33894736842105261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7"/>
        <v>41783.208333333336</v>
      </c>
      <c r="O317" s="10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4">
        <f t="shared" si="16"/>
        <v>0.66677083333333331</v>
      </c>
      <c r="G318" t="s">
        <v>14</v>
      </c>
      <c r="H318">
        <v>108</v>
      </c>
      <c r="I318" s="6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7"/>
        <v>43788.25</v>
      </c>
      <c r="O318" s="10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4">
        <f t="shared" si="16"/>
        <v>0.19227272727272726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7"/>
        <v>42869.208333333328</v>
      </c>
      <c r="O319" s="10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4">
        <f t="shared" si="16"/>
        <v>0.15842105263157893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7"/>
        <v>41684.25</v>
      </c>
      <c r="O320" s="10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4">
        <f t="shared" si="16"/>
        <v>0.38702380952380955</v>
      </c>
      <c r="G321" t="s">
        <v>74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7"/>
        <v>40402.208333333336</v>
      </c>
      <c r="O321" s="10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4">
        <f t="shared" si="16"/>
        <v>9.5876777251184833E-2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7"/>
        <v>40673.208333333336</v>
      </c>
      <c r="O322" s="10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4">
        <f t="shared" ref="F323:F386" si="20">SUM(E323/D323)</f>
        <v>0.94144366197183094</v>
      </c>
      <c r="G323" t="s">
        <v>14</v>
      </c>
      <c r="H323">
        <v>2468</v>
      </c>
      <c r="I323" s="6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1">(((L323/60)/60)/24)+DATE(1970,1,1)</f>
        <v>40634.208333333336</v>
      </c>
      <c r="O323" s="10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4">
        <f t="shared" si="20"/>
        <v>1.6656234096692113</v>
      </c>
      <c r="G324" t="s">
        <v>20</v>
      </c>
      <c r="H324">
        <v>5168</v>
      </c>
      <c r="I324" s="6">
        <f t="shared" ref="I324:I387" si="23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1"/>
        <v>40507.25</v>
      </c>
      <c r="O324" s="10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4">
        <f t="shared" si="20"/>
        <v>0.24134831460674158</v>
      </c>
      <c r="G325" t="s">
        <v>14</v>
      </c>
      <c r="H325">
        <v>26</v>
      </c>
      <c r="I325" s="6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1"/>
        <v>41725.208333333336</v>
      </c>
      <c r="O325" s="10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4">
        <f t="shared" si="20"/>
        <v>1.6405633802816901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1"/>
        <v>42176.208333333328</v>
      </c>
      <c r="O326" s="10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4">
        <f t="shared" si="20"/>
        <v>0.90723076923076929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1"/>
        <v>43267.208333333328</v>
      </c>
      <c r="O327" s="10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4">
        <f t="shared" si="20"/>
        <v>0.46194444444444444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1"/>
        <v>42364.25</v>
      </c>
      <c r="O328" s="10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4">
        <f t="shared" si="20"/>
        <v>0.38538461538461538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1"/>
        <v>43705.208333333328</v>
      </c>
      <c r="O329" s="10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4">
        <f t="shared" si="20"/>
        <v>1.3356231003039514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1"/>
        <v>43434.25</v>
      </c>
      <c r="O330" s="10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4">
        <f t="shared" si="20"/>
        <v>0.22896588486140726</v>
      </c>
      <c r="G331" t="s">
        <v>47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1"/>
        <v>42716.25</v>
      </c>
      <c r="O331" s="10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4">
        <f t="shared" si="20"/>
        <v>1.8495548961424333</v>
      </c>
      <c r="G332" t="s">
        <v>20</v>
      </c>
      <c r="H332">
        <v>1385</v>
      </c>
      <c r="I332" s="6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1"/>
        <v>43077.25</v>
      </c>
      <c r="O332" s="10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4">
        <f t="shared" si="20"/>
        <v>4.4372727272727275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1"/>
        <v>40896.25</v>
      </c>
      <c r="O333" s="10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4">
        <f t="shared" si="20"/>
        <v>1.999806763285024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1"/>
        <v>41361.208333333336</v>
      </c>
      <c r="O334" s="10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4">
        <f t="shared" si="20"/>
        <v>1.2395833333333333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1"/>
        <v>43424.25</v>
      </c>
      <c r="O335" s="10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4">
        <f t="shared" si="20"/>
        <v>1.8661329305135952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1"/>
        <v>43110.25</v>
      </c>
      <c r="O336" s="10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4">
        <f t="shared" si="20"/>
        <v>1.1428538550057536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1"/>
        <v>43784.25</v>
      </c>
      <c r="O337" s="10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4">
        <f t="shared" si="20"/>
        <v>0.97032531824611035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1"/>
        <v>40527.25</v>
      </c>
      <c r="O338" s="10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4">
        <f t="shared" si="20"/>
        <v>1.2281904761904763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1"/>
        <v>43780.25</v>
      </c>
      <c r="O339" s="10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4">
        <f t="shared" si="20"/>
        <v>1.7914326647564469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1"/>
        <v>40821.208333333336</v>
      </c>
      <c r="O340" s="10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4">
        <f t="shared" si="20"/>
        <v>0.79951577402787966</v>
      </c>
      <c r="G341" t="s">
        <v>74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1"/>
        <v>42949.208333333328</v>
      </c>
      <c r="O341" s="10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4">
        <f t="shared" si="20"/>
        <v>0.94242587601078165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1"/>
        <v>40889.25</v>
      </c>
      <c r="O342" s="10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4">
        <f t="shared" si="20"/>
        <v>0.84669291338582675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1"/>
        <v>42244.208333333328</v>
      </c>
      <c r="O343" s="10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4">
        <f t="shared" si="20"/>
        <v>0.66521920668058454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1"/>
        <v>41475.208333333336</v>
      </c>
      <c r="O344" s="10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4">
        <f t="shared" si="20"/>
        <v>0.53922222222222227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1"/>
        <v>41597.25</v>
      </c>
      <c r="O345" s="10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4">
        <f t="shared" si="20"/>
        <v>0.41983299595141699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1"/>
        <v>43122.25</v>
      </c>
      <c r="O346" s="10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4">
        <f t="shared" si="20"/>
        <v>0.14694796954314721</v>
      </c>
      <c r="G347" t="s">
        <v>14</v>
      </c>
      <c r="H347">
        <v>331</v>
      </c>
      <c r="I347" s="6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1"/>
        <v>42194.208333333328</v>
      </c>
      <c r="O347" s="10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4">
        <f t="shared" si="20"/>
        <v>0.34475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1"/>
        <v>42971.208333333328</v>
      </c>
      <c r="O348" s="10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4">
        <f t="shared" si="20"/>
        <v>14.007777777777777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1"/>
        <v>42046.25</v>
      </c>
      <c r="O349" s="10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4">
        <f t="shared" si="20"/>
        <v>0.71770351758793971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1"/>
        <v>42782.25</v>
      </c>
      <c r="O350" s="10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4">
        <f t="shared" si="20"/>
        <v>0.53074115044247783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1"/>
        <v>42930.208333333328</v>
      </c>
      <c r="O351" s="10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4">
        <f t="shared" si="20"/>
        <v>0.05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1"/>
        <v>42144.208333333328</v>
      </c>
      <c r="O352" s="10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4">
        <f t="shared" si="20"/>
        <v>1.2770715249662619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1"/>
        <v>42240.208333333328</v>
      </c>
      <c r="O353" s="10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4">
        <f t="shared" si="20"/>
        <v>0.34892857142857142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1"/>
        <v>42315.25</v>
      </c>
      <c r="O354" s="10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4">
        <f t="shared" si="20"/>
        <v>4.105982142857143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1"/>
        <v>43651.208333333328</v>
      </c>
      <c r="O355" s="10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4">
        <f t="shared" si="20"/>
        <v>1.2373770491803278</v>
      </c>
      <c r="G356" t="s">
        <v>20</v>
      </c>
      <c r="H356">
        <v>80</v>
      </c>
      <c r="I356" s="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1"/>
        <v>41520.208333333336</v>
      </c>
      <c r="O356" s="10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4">
        <f t="shared" si="20"/>
        <v>0.58973684210526311</v>
      </c>
      <c r="G357" t="s">
        <v>47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1"/>
        <v>42757.25</v>
      </c>
      <c r="O357" s="10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4">
        <f t="shared" si="20"/>
        <v>0.36892473118279567</v>
      </c>
      <c r="G358" t="s">
        <v>14</v>
      </c>
      <c r="H358">
        <v>40</v>
      </c>
      <c r="I358" s="6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1"/>
        <v>40922.25</v>
      </c>
      <c r="O358" s="10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4">
        <f t="shared" si="20"/>
        <v>1.8491304347826087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1"/>
        <v>42250.208333333328</v>
      </c>
      <c r="O359" s="10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4">
        <f t="shared" si="20"/>
        <v>0.11814432989690722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1"/>
        <v>43322.208333333328</v>
      </c>
      <c r="O360" s="10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4">
        <f t="shared" si="20"/>
        <v>2.9870000000000001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1"/>
        <v>40782.208333333336</v>
      </c>
      <c r="O361" s="10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4">
        <f t="shared" si="20"/>
        <v>2.2635175879396985</v>
      </c>
      <c r="G362" t="s">
        <v>20</v>
      </c>
      <c r="H362">
        <v>2875</v>
      </c>
      <c r="I362" s="6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1"/>
        <v>40544.25</v>
      </c>
      <c r="O362" s="10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4">
        <f t="shared" si="20"/>
        <v>1.7356363636363636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1"/>
        <v>43015.208333333328</v>
      </c>
      <c r="O363" s="10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4">
        <f t="shared" si="20"/>
        <v>3.7175675675675675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1"/>
        <v>40570.25</v>
      </c>
      <c r="O364" s="10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4">
        <f t="shared" si="20"/>
        <v>1.601923076923077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1"/>
        <v>40904.25</v>
      </c>
      <c r="O365" s="10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4">
        <f t="shared" si="20"/>
        <v>16.163333333333334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1"/>
        <v>43164.25</v>
      </c>
      <c r="O366" s="10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4">
        <f t="shared" si="20"/>
        <v>7.3343749999999996</v>
      </c>
      <c r="G367" t="s">
        <v>20</v>
      </c>
      <c r="H367">
        <v>112</v>
      </c>
      <c r="I367" s="6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1"/>
        <v>42733.25</v>
      </c>
      <c r="O367" s="10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4">
        <f t="shared" si="20"/>
        <v>5.9211111111111112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1"/>
        <v>40546.25</v>
      </c>
      <c r="O368" s="10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4">
        <f t="shared" si="20"/>
        <v>0.18888888888888888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1"/>
        <v>41930.208333333336</v>
      </c>
      <c r="O369" s="10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4">
        <f t="shared" si="20"/>
        <v>2.7680769230769231</v>
      </c>
      <c r="G370" t="s">
        <v>20</v>
      </c>
      <c r="H370">
        <v>206</v>
      </c>
      <c r="I370" s="6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1"/>
        <v>40464.208333333336</v>
      </c>
      <c r="O370" s="10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4">
        <f t="shared" si="20"/>
        <v>2.730185185185185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1"/>
        <v>41308.25</v>
      </c>
      <c r="O371" s="10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4">
        <f t="shared" si="20"/>
        <v>1.593633125556545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1"/>
        <v>43570.208333333328</v>
      </c>
      <c r="O372" s="10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4">
        <f t="shared" si="20"/>
        <v>0.67869978858350954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1"/>
        <v>42043.25</v>
      </c>
      <c r="O373" s="10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4">
        <f t="shared" si="20"/>
        <v>15.915555555555555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1"/>
        <v>42012.25</v>
      </c>
      <c r="O374" s="10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4">
        <f t="shared" si="20"/>
        <v>7.3018222222222224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1"/>
        <v>42964.208333333328</v>
      </c>
      <c r="O375" s="10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4">
        <f t="shared" si="20"/>
        <v>0.13185782556750297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1"/>
        <v>43476.25</v>
      </c>
      <c r="O376" s="10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4">
        <f t="shared" si="20"/>
        <v>0.54777777777777781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1"/>
        <v>42293.208333333328</v>
      </c>
      <c r="O377" s="10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4">
        <f t="shared" si="20"/>
        <v>3.6102941176470589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1"/>
        <v>41826.208333333336</v>
      </c>
      <c r="O378" s="10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4">
        <f t="shared" si="20"/>
        <v>0.10257545271629778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1"/>
        <v>43760.208333333328</v>
      </c>
      <c r="O379" s="10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4">
        <f t="shared" si="20"/>
        <v>0.13962962962962963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1"/>
        <v>43241.208333333328</v>
      </c>
      <c r="O380" s="10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4">
        <f t="shared" si="20"/>
        <v>0.40444444444444444</v>
      </c>
      <c r="G381" t="s">
        <v>14</v>
      </c>
      <c r="H381">
        <v>44</v>
      </c>
      <c r="I381" s="6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1"/>
        <v>40843.208333333336</v>
      </c>
      <c r="O381" s="10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4">
        <f t="shared" si="20"/>
        <v>1.6032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1"/>
        <v>41448.208333333336</v>
      </c>
      <c r="O382" s="10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4">
        <f t="shared" si="20"/>
        <v>1.8394339622641509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1"/>
        <v>42163.208333333328</v>
      </c>
      <c r="O383" s="10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4">
        <f t="shared" si="20"/>
        <v>0.63769230769230767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1"/>
        <v>43024.208333333328</v>
      </c>
      <c r="O384" s="10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4">
        <f t="shared" si="20"/>
        <v>2.2538095238095237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1"/>
        <v>43509.25</v>
      </c>
      <c r="O385" s="10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4">
        <f t="shared" si="20"/>
        <v>1.7200961538461539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1"/>
        <v>42776.25</v>
      </c>
      <c r="O386" s="10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4">
        <f t="shared" ref="F387:F450" si="24">SUM(E387/D387)</f>
        <v>1.4616709511568124</v>
      </c>
      <c r="G387" t="s">
        <v>20</v>
      </c>
      <c r="H387">
        <v>1137</v>
      </c>
      <c r="I387" s="6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5">(((L387/60)/60)/24)+DATE(1970,1,1)</f>
        <v>43553.208333333328</v>
      </c>
      <c r="O387" s="10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4">
        <f t="shared" si="24"/>
        <v>0.76423616236162362</v>
      </c>
      <c r="G388" t="s">
        <v>14</v>
      </c>
      <c r="H388">
        <v>1068</v>
      </c>
      <c r="I388" s="6">
        <f t="shared" ref="I388:I451" si="27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5"/>
        <v>40355.208333333336</v>
      </c>
      <c r="O388" s="10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4">
        <f t="shared" si="24"/>
        <v>0.39261467889908258</v>
      </c>
      <c r="G389" t="s">
        <v>14</v>
      </c>
      <c r="H389">
        <v>424</v>
      </c>
      <c r="I389" s="6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5"/>
        <v>41072.208333333336</v>
      </c>
      <c r="O389" s="10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4">
        <f t="shared" si="24"/>
        <v>0.11270034843205574</v>
      </c>
      <c r="G390" t="s">
        <v>74</v>
      </c>
      <c r="H390">
        <v>145</v>
      </c>
      <c r="I390" s="6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5"/>
        <v>40912.25</v>
      </c>
      <c r="O390" s="10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4">
        <f t="shared" si="24"/>
        <v>1.2211084337349398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5"/>
        <v>40479.208333333336</v>
      </c>
      <c r="O391" s="10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4">
        <f t="shared" si="24"/>
        <v>1.8654166666666667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5"/>
        <v>41530.208333333336</v>
      </c>
      <c r="O392" s="10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4">
        <f t="shared" si="24"/>
        <v>7.27317880794702E-2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5"/>
        <v>41653.25</v>
      </c>
      <c r="O393" s="10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4">
        <f t="shared" si="24"/>
        <v>0.65642371234207963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5"/>
        <v>40549.25</v>
      </c>
      <c r="O394" s="10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4">
        <f t="shared" si="24"/>
        <v>2.2896178343949045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5"/>
        <v>42933.208333333328</v>
      </c>
      <c r="O395" s="10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4">
        <f t="shared" si="24"/>
        <v>4.6937499999999996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5"/>
        <v>41484.208333333336</v>
      </c>
      <c r="O396" s="10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4">
        <f t="shared" si="24"/>
        <v>1.3011267605633803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5"/>
        <v>40885.25</v>
      </c>
      <c r="O397" s="10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4">
        <f t="shared" si="24"/>
        <v>1.6705422993492407</v>
      </c>
      <c r="G398" t="s">
        <v>20</v>
      </c>
      <c r="H398">
        <v>1604</v>
      </c>
      <c r="I398" s="6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5"/>
        <v>43378.208333333328</v>
      </c>
      <c r="O398" s="10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4">
        <f t="shared" si="24"/>
        <v>1.738641975308642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5"/>
        <v>41417.208333333336</v>
      </c>
      <c r="O399" s="10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4">
        <f t="shared" si="24"/>
        <v>7.1776470588235295</v>
      </c>
      <c r="G400" t="s">
        <v>20</v>
      </c>
      <c r="H400">
        <v>123</v>
      </c>
      <c r="I400" s="6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5"/>
        <v>43228.208333333328</v>
      </c>
      <c r="O400" s="10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4">
        <f t="shared" si="24"/>
        <v>0.63850976361767731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5"/>
        <v>40576.25</v>
      </c>
      <c r="O401" s="10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4">
        <f t="shared" si="24"/>
        <v>0.02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5"/>
        <v>41502.208333333336</v>
      </c>
      <c r="O402" s="10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4">
        <f t="shared" si="24"/>
        <v>15.302222222222222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5"/>
        <v>43765.208333333328</v>
      </c>
      <c r="O403" s="10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4">
        <f t="shared" si="24"/>
        <v>0.40356164383561643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5"/>
        <v>40914.25</v>
      </c>
      <c r="O404" s="10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4">
        <f t="shared" si="24"/>
        <v>0.86220633299284988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5"/>
        <v>40310.208333333336</v>
      </c>
      <c r="O405" s="10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4">
        <f t="shared" si="24"/>
        <v>3.1558486707566464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5"/>
        <v>43053.25</v>
      </c>
      <c r="O406" s="10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4">
        <f t="shared" si="24"/>
        <v>0.89618243243243245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5"/>
        <v>43255.208333333328</v>
      </c>
      <c r="O407" s="10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4">
        <f t="shared" si="24"/>
        <v>1.8214503816793892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5"/>
        <v>41304.25</v>
      </c>
      <c r="O408" s="10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4">
        <f t="shared" si="24"/>
        <v>3.5588235294117645</v>
      </c>
      <c r="G409" t="s">
        <v>20</v>
      </c>
      <c r="H409">
        <v>484</v>
      </c>
      <c r="I409" s="6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5"/>
        <v>43751.208333333328</v>
      </c>
      <c r="O409" s="10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4">
        <f t="shared" si="24"/>
        <v>1.3183695652173912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5"/>
        <v>42541.208333333328</v>
      </c>
      <c r="O410" s="10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4">
        <f t="shared" si="24"/>
        <v>0.46315634218289087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5"/>
        <v>42843.208333333328</v>
      </c>
      <c r="O411" s="10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4">
        <f t="shared" si="24"/>
        <v>0.36132726089785294</v>
      </c>
      <c r="G412" t="s">
        <v>47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5"/>
        <v>42122.208333333328</v>
      </c>
      <c r="O412" s="10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4">
        <f t="shared" si="24"/>
        <v>1.0462820512820512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5"/>
        <v>42884.208333333328</v>
      </c>
      <c r="O413" s="10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4">
        <f t="shared" si="24"/>
        <v>6.6885714285714286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5"/>
        <v>41642.25</v>
      </c>
      <c r="O414" s="10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4">
        <f t="shared" si="24"/>
        <v>0.62072823218997364</v>
      </c>
      <c r="G415" t="s">
        <v>47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5"/>
        <v>43431.25</v>
      </c>
      <c r="O415" s="10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4">
        <f t="shared" si="24"/>
        <v>0.84699787460148779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5"/>
        <v>40288.208333333336</v>
      </c>
      <c r="O416" s="10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4">
        <f t="shared" si="24"/>
        <v>0.11059030837004405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5"/>
        <v>40921.25</v>
      </c>
      <c r="O417" s="10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4">
        <f t="shared" si="24"/>
        <v>0.43838781575037145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5"/>
        <v>40560.25</v>
      </c>
      <c r="O418" s="10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4">
        <f t="shared" si="24"/>
        <v>0.55470588235294116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5"/>
        <v>43407.208333333328</v>
      </c>
      <c r="O419" s="10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4">
        <f t="shared" si="24"/>
        <v>0.57399511301160655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5"/>
        <v>41035.208333333336</v>
      </c>
      <c r="O420" s="10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4">
        <f t="shared" si="24"/>
        <v>1.2343497363796134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5"/>
        <v>40899.25</v>
      </c>
      <c r="O421" s="10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4">
        <f t="shared" si="24"/>
        <v>1.2846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5"/>
        <v>42911.208333333328</v>
      </c>
      <c r="O422" s="10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4">
        <f t="shared" si="24"/>
        <v>0.63989361702127656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5"/>
        <v>42915.208333333328</v>
      </c>
      <c r="O423" s="10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4">
        <f t="shared" si="24"/>
        <v>1.2729885057471264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5"/>
        <v>40285.208333333336</v>
      </c>
      <c r="O424" s="10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4">
        <f t="shared" si="24"/>
        <v>0.10638024357239513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5"/>
        <v>40808.208333333336</v>
      </c>
      <c r="O425" s="10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4">
        <f t="shared" si="24"/>
        <v>0.40470588235294119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5"/>
        <v>43208.208333333328</v>
      </c>
      <c r="O426" s="10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4">
        <f t="shared" si="24"/>
        <v>2.8766666666666665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5"/>
        <v>42213.208333333328</v>
      </c>
      <c r="O427" s="10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4">
        <f t="shared" si="24"/>
        <v>5.7294444444444448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5"/>
        <v>41332.25</v>
      </c>
      <c r="O428" s="10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4">
        <f t="shared" si="24"/>
        <v>1.1290429799426933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5"/>
        <v>41895.208333333336</v>
      </c>
      <c r="O429" s="10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4">
        <f t="shared" si="24"/>
        <v>0.46387573964497042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5"/>
        <v>40585.25</v>
      </c>
      <c r="O430" s="10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4">
        <f t="shared" si="24"/>
        <v>0.90675916230366493</v>
      </c>
      <c r="G431" t="s">
        <v>74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5"/>
        <v>41680.25</v>
      </c>
      <c r="O431" s="10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4">
        <f t="shared" si="24"/>
        <v>0.67740740740740746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5"/>
        <v>43737.208333333328</v>
      </c>
      <c r="O432" s="10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4">
        <f t="shared" si="24"/>
        <v>1.9249019607843136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5"/>
        <v>43273.208333333328</v>
      </c>
      <c r="O433" s="10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4">
        <f t="shared" si="24"/>
        <v>0.82714285714285718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5"/>
        <v>41761.208333333336</v>
      </c>
      <c r="O434" s="10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4">
        <f t="shared" si="24"/>
        <v>0.54163920922570019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5"/>
        <v>41603.25</v>
      </c>
      <c r="O435" s="10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4">
        <f t="shared" si="24"/>
        <v>0.16722222222222222</v>
      </c>
      <c r="G436" t="s">
        <v>74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5"/>
        <v>42705.25</v>
      </c>
      <c r="O436" s="10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4">
        <f t="shared" si="24"/>
        <v>1.168766404199475</v>
      </c>
      <c r="G437" t="s">
        <v>20</v>
      </c>
      <c r="H437">
        <v>1713</v>
      </c>
      <c r="I437" s="6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5"/>
        <v>41988.25</v>
      </c>
      <c r="O437" s="10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4">
        <f t="shared" si="24"/>
        <v>10.521538461538462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5"/>
        <v>43575.208333333328</v>
      </c>
      <c r="O438" s="10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4">
        <f t="shared" si="24"/>
        <v>1.2307407407407407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5"/>
        <v>42260.208333333328</v>
      </c>
      <c r="O439" s="10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4">
        <f t="shared" si="24"/>
        <v>1.7863855421686747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5"/>
        <v>41337.25</v>
      </c>
      <c r="O440" s="10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4">
        <f t="shared" si="24"/>
        <v>3.5528169014084505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5"/>
        <v>42680.208333333328</v>
      </c>
      <c r="O441" s="10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4">
        <f t="shared" si="24"/>
        <v>1.6190634146341463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5"/>
        <v>42916.208333333328</v>
      </c>
      <c r="O442" s="10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4">
        <f t="shared" si="24"/>
        <v>0.24914285714285714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5"/>
        <v>41025.208333333336</v>
      </c>
      <c r="O443" s="10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4">
        <f t="shared" si="24"/>
        <v>1.9872222222222222</v>
      </c>
      <c r="G444" t="s">
        <v>20</v>
      </c>
      <c r="H444">
        <v>143</v>
      </c>
      <c r="I444" s="6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5"/>
        <v>42980.208333333328</v>
      </c>
      <c r="O444" s="10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4">
        <f t="shared" si="24"/>
        <v>0.34752688172043011</v>
      </c>
      <c r="G445" t="s">
        <v>74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5"/>
        <v>40451.208333333336</v>
      </c>
      <c r="O445" s="10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4">
        <f t="shared" si="24"/>
        <v>1.7641935483870967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5"/>
        <v>40748.208333333336</v>
      </c>
      <c r="O446" s="10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4">
        <f t="shared" si="24"/>
        <v>5.1138095238095236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5"/>
        <v>40515.25</v>
      </c>
      <c r="O447" s="10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4">
        <f t="shared" si="24"/>
        <v>0.82044117647058823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5"/>
        <v>41261.25</v>
      </c>
      <c r="O448" s="10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4">
        <f t="shared" si="24"/>
        <v>0.24326030927835052</v>
      </c>
      <c r="G449" t="s">
        <v>74</v>
      </c>
      <c r="H449">
        <v>439</v>
      </c>
      <c r="I449" s="6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5"/>
        <v>43088.25</v>
      </c>
      <c r="O449" s="10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4">
        <f t="shared" si="24"/>
        <v>0.50482758620689661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5"/>
        <v>41378.208333333336</v>
      </c>
      <c r="O450" s="10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4">
        <f t="shared" ref="F451:F514" si="28">SUM(E451/D451)</f>
        <v>9.67</v>
      </c>
      <c r="G451" t="s">
        <v>20</v>
      </c>
      <c r="H451">
        <v>86</v>
      </c>
      <c r="I451" s="6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9">(((L451/60)/60)/24)+DATE(1970,1,1)</f>
        <v>43530.25</v>
      </c>
      <c r="O451" s="10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4">
        <f t="shared" si="28"/>
        <v>0.04</v>
      </c>
      <c r="G452" t="s">
        <v>14</v>
      </c>
      <c r="H452">
        <v>1</v>
      </c>
      <c r="I452" s="6">
        <f t="shared" ref="I452:I515" si="31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9"/>
        <v>43394.208333333328</v>
      </c>
      <c r="O452" s="10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4">
        <f t="shared" si="28"/>
        <v>1.2284501347708894</v>
      </c>
      <c r="G453" t="s">
        <v>20</v>
      </c>
      <c r="H453">
        <v>6286</v>
      </c>
      <c r="I453" s="6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9"/>
        <v>42935.208333333328</v>
      </c>
      <c r="O453" s="10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4">
        <f t="shared" si="28"/>
        <v>0.63437500000000002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9"/>
        <v>40365.208333333336</v>
      </c>
      <c r="O454" s="10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4">
        <f t="shared" si="28"/>
        <v>0.56331688596491225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9"/>
        <v>42705.25</v>
      </c>
      <c r="O455" s="10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4">
        <f t="shared" si="28"/>
        <v>0.44074999999999998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9"/>
        <v>41568.208333333336</v>
      </c>
      <c r="O456" s="10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4">
        <f t="shared" si="28"/>
        <v>1.1837253218884121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9"/>
        <v>40809.208333333336</v>
      </c>
      <c r="O457" s="10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4">
        <f t="shared" si="28"/>
        <v>1.041243169398907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9"/>
        <v>43141.25</v>
      </c>
      <c r="O458" s="10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4">
        <f t="shared" si="28"/>
        <v>0.26640000000000003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9"/>
        <v>42657.208333333328</v>
      </c>
      <c r="O459" s="10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4">
        <f t="shared" si="28"/>
        <v>3.5120118343195266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9"/>
        <v>40265.208333333336</v>
      </c>
      <c r="O460" s="10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4">
        <f t="shared" si="28"/>
        <v>0.90063492063492068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9"/>
        <v>42001.25</v>
      </c>
      <c r="O461" s="10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4">
        <f t="shared" si="28"/>
        <v>1.7162500000000001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9"/>
        <v>40399.208333333336</v>
      </c>
      <c r="O462" s="10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4">
        <f t="shared" si="28"/>
        <v>1.4104655870445344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9"/>
        <v>41757.208333333336</v>
      </c>
      <c r="O463" s="10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4">
        <f t="shared" si="28"/>
        <v>0.30579449152542371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9"/>
        <v>41304.25</v>
      </c>
      <c r="O464" s="10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4">
        <f t="shared" si="28"/>
        <v>1.0816455696202532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9"/>
        <v>41639.25</v>
      </c>
      <c r="O465" s="10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4">
        <f t="shared" si="28"/>
        <v>1.3345505617977529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9"/>
        <v>43142.25</v>
      </c>
      <c r="O466" s="10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4">
        <f t="shared" si="28"/>
        <v>1.8785106382978722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9"/>
        <v>43127.25</v>
      </c>
      <c r="O467" s="10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4">
        <f t="shared" si="28"/>
        <v>3.32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9"/>
        <v>41409.208333333336</v>
      </c>
      <c r="O468" s="10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4">
        <f t="shared" si="28"/>
        <v>5.7521428571428572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9"/>
        <v>42331.25</v>
      </c>
      <c r="O469" s="10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4">
        <f t="shared" si="28"/>
        <v>0.40500000000000003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9"/>
        <v>43569.208333333328</v>
      </c>
      <c r="O470" s="10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4">
        <f t="shared" si="28"/>
        <v>1.8442857142857143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9"/>
        <v>42142.208333333328</v>
      </c>
      <c r="O471" s="10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4">
        <f t="shared" si="28"/>
        <v>2.8580555555555556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9"/>
        <v>42716.25</v>
      </c>
      <c r="O472" s="10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4">
        <f t="shared" si="28"/>
        <v>3.19</v>
      </c>
      <c r="G473" t="s">
        <v>20</v>
      </c>
      <c r="H473">
        <v>194</v>
      </c>
      <c r="I473" s="6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9"/>
        <v>41031.208333333336</v>
      </c>
      <c r="O473" s="10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4">
        <f t="shared" si="28"/>
        <v>0.39234070221066319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9"/>
        <v>43535.208333333328</v>
      </c>
      <c r="O474" s="10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4">
        <f t="shared" si="28"/>
        <v>1.7814000000000001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9"/>
        <v>43277.208333333328</v>
      </c>
      <c r="O475" s="10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4">
        <f t="shared" si="28"/>
        <v>3.6515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9"/>
        <v>41989.25</v>
      </c>
      <c r="O476" s="10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4">
        <f t="shared" si="28"/>
        <v>1.1394594594594594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9"/>
        <v>41450.208333333336</v>
      </c>
      <c r="O477" s="10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4">
        <f t="shared" si="28"/>
        <v>0.29828720626631855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9"/>
        <v>43322.208333333328</v>
      </c>
      <c r="O478" s="10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4">
        <f t="shared" si="28"/>
        <v>0.54270588235294115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9"/>
        <v>40720.208333333336</v>
      </c>
      <c r="O479" s="10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4">
        <f t="shared" si="28"/>
        <v>2.3634156976744185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9"/>
        <v>42072.208333333328</v>
      </c>
      <c r="O480" s="10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4">
        <f t="shared" si="28"/>
        <v>5.1291666666666664</v>
      </c>
      <c r="G481" t="s">
        <v>20</v>
      </c>
      <c r="H481">
        <v>173</v>
      </c>
      <c r="I481" s="6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9"/>
        <v>42945.208333333328</v>
      </c>
      <c r="O481" s="10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4">
        <f t="shared" si="28"/>
        <v>1.0065116279069768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9"/>
        <v>40248.25</v>
      </c>
      <c r="O482" s="10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4">
        <f t="shared" si="28"/>
        <v>0.81348423194303154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9"/>
        <v>41913.208333333336</v>
      </c>
      <c r="O483" s="10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4">
        <f t="shared" si="28"/>
        <v>0.16404761904761905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9"/>
        <v>40963.25</v>
      </c>
      <c r="O484" s="10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4">
        <f t="shared" si="28"/>
        <v>0.52774617067833696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9"/>
        <v>43811.25</v>
      </c>
      <c r="O485" s="10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4">
        <f t="shared" si="28"/>
        <v>2.6020608108108108</v>
      </c>
      <c r="G486" t="s">
        <v>20</v>
      </c>
      <c r="H486">
        <v>1572</v>
      </c>
      <c r="I486" s="6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9"/>
        <v>41855.208333333336</v>
      </c>
      <c r="O486" s="10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4">
        <f t="shared" si="28"/>
        <v>0.30732891832229581</v>
      </c>
      <c r="G487" t="s">
        <v>14</v>
      </c>
      <c r="H487">
        <v>648</v>
      </c>
      <c r="I487" s="6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9"/>
        <v>43626.208333333328</v>
      </c>
      <c r="O487" s="10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4">
        <f t="shared" si="28"/>
        <v>0.13500000000000001</v>
      </c>
      <c r="G488" t="s">
        <v>14</v>
      </c>
      <c r="H488">
        <v>21</v>
      </c>
      <c r="I488" s="6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9"/>
        <v>43168.25</v>
      </c>
      <c r="O488" s="10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4">
        <f t="shared" si="28"/>
        <v>1.7862556663644606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9"/>
        <v>42845.208333333328</v>
      </c>
      <c r="O489" s="10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4">
        <f t="shared" si="28"/>
        <v>2.2005660377358489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9"/>
        <v>42403.25</v>
      </c>
      <c r="O490" s="10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4">
        <f t="shared" si="28"/>
        <v>1.015108695652174</v>
      </c>
      <c r="G491" t="s">
        <v>20</v>
      </c>
      <c r="H491">
        <v>85</v>
      </c>
      <c r="I491" s="6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9"/>
        <v>40406.208333333336</v>
      </c>
      <c r="O491" s="10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4">
        <f t="shared" si="28"/>
        <v>1.915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9"/>
        <v>43786.25</v>
      </c>
      <c r="O492" s="10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4">
        <f t="shared" si="28"/>
        <v>3.0534683098591549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9"/>
        <v>41456.208333333336</v>
      </c>
      <c r="O493" s="10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4">
        <f t="shared" si="28"/>
        <v>0.23995287958115183</v>
      </c>
      <c r="G494" t="s">
        <v>74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9"/>
        <v>40336.208333333336</v>
      </c>
      <c r="O494" s="10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4">
        <f t="shared" si="28"/>
        <v>7.2377777777777776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9"/>
        <v>43645.208333333328</v>
      </c>
      <c r="O495" s="10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4">
        <f t="shared" si="28"/>
        <v>5.4736000000000002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9"/>
        <v>40990.208333333336</v>
      </c>
      <c r="O496" s="10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4">
        <f t="shared" si="28"/>
        <v>4.1449999999999996</v>
      </c>
      <c r="G497" t="s">
        <v>20</v>
      </c>
      <c r="H497">
        <v>195</v>
      </c>
      <c r="I497" s="6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9"/>
        <v>41800.208333333336</v>
      </c>
      <c r="O497" s="10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4">
        <f t="shared" si="28"/>
        <v>9.0696409140369975E-3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9"/>
        <v>42876.208333333328</v>
      </c>
      <c r="O498" s="10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4">
        <f t="shared" si="28"/>
        <v>0.34173469387755101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9"/>
        <v>42724.25</v>
      </c>
      <c r="O499" s="10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4">
        <f t="shared" si="28"/>
        <v>0.239488107549121</v>
      </c>
      <c r="G500" t="s">
        <v>14</v>
      </c>
      <c r="H500">
        <v>579</v>
      </c>
      <c r="I500" s="6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9"/>
        <v>42005.25</v>
      </c>
      <c r="O500" s="10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4">
        <f t="shared" si="28"/>
        <v>0.48072649572649573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9"/>
        <v>42444.208333333328</v>
      </c>
      <c r="O501" s="10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4">
        <f t="shared" si="28"/>
        <v>0</v>
      </c>
      <c r="G502" t="s">
        <v>14</v>
      </c>
      <c r="H502">
        <v>0</v>
      </c>
      <c r="I502" s="6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9"/>
        <v>41395.208333333336</v>
      </c>
      <c r="O502" s="10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4">
        <f t="shared" si="28"/>
        <v>0.70145182291666663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9"/>
        <v>41345.208333333336</v>
      </c>
      <c r="O503" s="10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4">
        <f t="shared" si="28"/>
        <v>5.2992307692307694</v>
      </c>
      <c r="G504" t="s">
        <v>20</v>
      </c>
      <c r="H504">
        <v>186</v>
      </c>
      <c r="I504" s="6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9"/>
        <v>41117.208333333336</v>
      </c>
      <c r="O504" s="10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4">
        <f t="shared" si="28"/>
        <v>1.8032549019607844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9"/>
        <v>42186.208333333328</v>
      </c>
      <c r="O505" s="10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4">
        <f t="shared" si="28"/>
        <v>0.92320000000000002</v>
      </c>
      <c r="G506" t="s">
        <v>14</v>
      </c>
      <c r="H506">
        <v>62</v>
      </c>
      <c r="I506" s="6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9"/>
        <v>42142.208333333328</v>
      </c>
      <c r="O506" s="10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4">
        <f t="shared" si="28"/>
        <v>0.13901001112347053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9"/>
        <v>41341.25</v>
      </c>
      <c r="O507" s="10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4">
        <f t="shared" si="28"/>
        <v>9.2707777777777771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9"/>
        <v>43062.25</v>
      </c>
      <c r="O508" s="10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4">
        <f t="shared" si="28"/>
        <v>0.39857142857142858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9"/>
        <v>41373.208333333336</v>
      </c>
      <c r="O509" s="10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4">
        <f t="shared" si="28"/>
        <v>1.1222929936305732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9"/>
        <v>43310.208333333328</v>
      </c>
      <c r="O510" s="10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4">
        <f t="shared" si="28"/>
        <v>0.70925816023738875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9"/>
        <v>41034.208333333336</v>
      </c>
      <c r="O511" s="10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4">
        <f t="shared" si="28"/>
        <v>1.1908974358974358</v>
      </c>
      <c r="G512" t="s">
        <v>20</v>
      </c>
      <c r="H512">
        <v>131</v>
      </c>
      <c r="I512" s="6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9"/>
        <v>43251.208333333328</v>
      </c>
      <c r="O512" s="10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4">
        <f t="shared" si="28"/>
        <v>0.24017591339648173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9"/>
        <v>43671.208333333328</v>
      </c>
      <c r="O513" s="10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4">
        <f t="shared" si="28"/>
        <v>1.3931868131868133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9"/>
        <v>41825.208333333336</v>
      </c>
      <c r="O514" s="10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4">
        <f t="shared" ref="F515:F578" si="32">SUM(E515/D515)</f>
        <v>0.39277108433734942</v>
      </c>
      <c r="G515" t="s">
        <v>74</v>
      </c>
      <c r="H515">
        <v>35</v>
      </c>
      <c r="I515" s="6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3">(((L515/60)/60)/24)+DATE(1970,1,1)</f>
        <v>40430.208333333336</v>
      </c>
      <c r="O515" s="10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4">
        <f t="shared" si="32"/>
        <v>0.22439077144917088</v>
      </c>
      <c r="G516" t="s">
        <v>74</v>
      </c>
      <c r="H516">
        <v>528</v>
      </c>
      <c r="I516" s="6">
        <f t="shared" ref="I516:I579" si="35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3"/>
        <v>41614.25</v>
      </c>
      <c r="O516" s="10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4">
        <f t="shared" si="32"/>
        <v>0.55779069767441858</v>
      </c>
      <c r="G517" t="s">
        <v>14</v>
      </c>
      <c r="H517">
        <v>133</v>
      </c>
      <c r="I517" s="6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3"/>
        <v>40900.25</v>
      </c>
      <c r="O517" s="10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4">
        <f t="shared" si="32"/>
        <v>0.42523125996810207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3"/>
        <v>40396.208333333336</v>
      </c>
      <c r="O518" s="10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4">
        <f t="shared" si="32"/>
        <v>1.1200000000000001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3"/>
        <v>42860.208333333328</v>
      </c>
      <c r="O519" s="10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4">
        <f t="shared" si="32"/>
        <v>7.0681818181818179E-2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3"/>
        <v>43154.25</v>
      </c>
      <c r="O520" s="10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4">
        <f t="shared" si="32"/>
        <v>1.0174563871693867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3"/>
        <v>42012.25</v>
      </c>
      <c r="O521" s="10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4">
        <f t="shared" si="32"/>
        <v>4.2575000000000003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3"/>
        <v>43574.208333333328</v>
      </c>
      <c r="O522" s="10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4">
        <f t="shared" si="32"/>
        <v>1.4553947368421052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3"/>
        <v>42605.208333333328</v>
      </c>
      <c r="O523" s="10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4">
        <f t="shared" si="32"/>
        <v>0.32453465346534655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3"/>
        <v>41093.208333333336</v>
      </c>
      <c r="O524" s="10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4">
        <f t="shared" si="32"/>
        <v>7.003333333333333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3"/>
        <v>40241.25</v>
      </c>
      <c r="O525" s="10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4">
        <f t="shared" si="32"/>
        <v>0.83904860392967939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3"/>
        <v>40294.208333333336</v>
      </c>
      <c r="O526" s="10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4">
        <f t="shared" si="32"/>
        <v>0.84190476190476193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3"/>
        <v>40505.25</v>
      </c>
      <c r="O527" s="10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4">
        <f t="shared" si="32"/>
        <v>1.5595180722891566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3"/>
        <v>42364.25</v>
      </c>
      <c r="O528" s="10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4">
        <f t="shared" si="32"/>
        <v>0.99619450317124736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3"/>
        <v>42405.25</v>
      </c>
      <c r="O529" s="10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4">
        <f t="shared" si="32"/>
        <v>0.80300000000000005</v>
      </c>
      <c r="G530" t="s">
        <v>14</v>
      </c>
      <c r="H530">
        <v>80</v>
      </c>
      <c r="I530" s="6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3"/>
        <v>41601.25</v>
      </c>
      <c r="O530" s="10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4">
        <f t="shared" si="32"/>
        <v>0.11254901960784314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3"/>
        <v>41769.208333333336</v>
      </c>
      <c r="O531" s="10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4">
        <f t="shared" si="32"/>
        <v>0.91740952380952379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3"/>
        <v>40421.208333333336</v>
      </c>
      <c r="O532" s="10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4">
        <f t="shared" si="32"/>
        <v>0.95521156936261387</v>
      </c>
      <c r="G533" t="s">
        <v>47</v>
      </c>
      <c r="H533">
        <v>3640</v>
      </c>
      <c r="I533" s="6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3"/>
        <v>41589.25</v>
      </c>
      <c r="O533" s="10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4">
        <f t="shared" si="32"/>
        <v>5.0287499999999996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3"/>
        <v>43125.25</v>
      </c>
      <c r="O534" s="10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4">
        <f t="shared" si="32"/>
        <v>1.5924394463667819</v>
      </c>
      <c r="G535" t="s">
        <v>20</v>
      </c>
      <c r="H535">
        <v>2218</v>
      </c>
      <c r="I535" s="6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3"/>
        <v>41479.208333333336</v>
      </c>
      <c r="O535" s="10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4">
        <f t="shared" si="32"/>
        <v>0.15022446689113356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3"/>
        <v>43329.208333333328</v>
      </c>
      <c r="O536" s="10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4">
        <f t="shared" si="32"/>
        <v>4.820384615384615</v>
      </c>
      <c r="G537" t="s">
        <v>20</v>
      </c>
      <c r="H537">
        <v>202</v>
      </c>
      <c r="I537" s="6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3"/>
        <v>43259.208333333328</v>
      </c>
      <c r="O537" s="10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4">
        <f t="shared" si="32"/>
        <v>1.4996938775510205</v>
      </c>
      <c r="G538" t="s">
        <v>20</v>
      </c>
      <c r="H538">
        <v>140</v>
      </c>
      <c r="I538" s="6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3"/>
        <v>40414.208333333336</v>
      </c>
      <c r="O538" s="10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4">
        <f t="shared" si="32"/>
        <v>1.1722156398104266</v>
      </c>
      <c r="G539" t="s">
        <v>20</v>
      </c>
      <c r="H539">
        <v>1052</v>
      </c>
      <c r="I539" s="6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3"/>
        <v>43342.208333333328</v>
      </c>
      <c r="O539" s="10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4">
        <f t="shared" si="32"/>
        <v>0.37695968274950431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3"/>
        <v>41539.208333333336</v>
      </c>
      <c r="O540" s="10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4">
        <f t="shared" si="32"/>
        <v>0.72653061224489801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3"/>
        <v>43647.208333333328</v>
      </c>
      <c r="O541" s="10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4">
        <f t="shared" si="32"/>
        <v>2.6598113207547169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3"/>
        <v>43225.208333333328</v>
      </c>
      <c r="O542" s="10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4">
        <f t="shared" si="32"/>
        <v>0.24205617977528091</v>
      </c>
      <c r="G543" t="s">
        <v>14</v>
      </c>
      <c r="H543">
        <v>395</v>
      </c>
      <c r="I543" s="6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3"/>
        <v>42165.208333333328</v>
      </c>
      <c r="O543" s="10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4">
        <f t="shared" si="32"/>
        <v>2.5064935064935064E-2</v>
      </c>
      <c r="G544" t="s">
        <v>14</v>
      </c>
      <c r="H544">
        <v>49</v>
      </c>
      <c r="I544" s="6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3"/>
        <v>42391.25</v>
      </c>
      <c r="O544" s="10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4">
        <f t="shared" si="32"/>
        <v>0.1632979976442874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3"/>
        <v>41528.208333333336</v>
      </c>
      <c r="O545" s="10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4">
        <f t="shared" si="32"/>
        <v>2.7650000000000001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3"/>
        <v>42377.25</v>
      </c>
      <c r="O546" s="10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4">
        <f t="shared" si="32"/>
        <v>0.88803571428571426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3"/>
        <v>43824.25</v>
      </c>
      <c r="O547" s="10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4">
        <f t="shared" si="32"/>
        <v>1.6357142857142857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3"/>
        <v>43360.208333333328</v>
      </c>
      <c r="O548" s="10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4">
        <f t="shared" si="32"/>
        <v>9.69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3"/>
        <v>42029.25</v>
      </c>
      <c r="O549" s="10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4">
        <f t="shared" si="32"/>
        <v>2.7091376701966716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3"/>
        <v>42461.208333333328</v>
      </c>
      <c r="O550" s="10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4">
        <f t="shared" si="32"/>
        <v>2.8421355932203389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3"/>
        <v>41422.208333333336</v>
      </c>
      <c r="O551" s="10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4">
        <f t="shared" si="32"/>
        <v>0.04</v>
      </c>
      <c r="G552" t="s">
        <v>74</v>
      </c>
      <c r="H552">
        <v>1</v>
      </c>
      <c r="I552" s="6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3"/>
        <v>40968.25</v>
      </c>
      <c r="O552" s="10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4">
        <f t="shared" si="32"/>
        <v>0.58632981676846196</v>
      </c>
      <c r="G553" t="s">
        <v>14</v>
      </c>
      <c r="H553">
        <v>2779</v>
      </c>
      <c r="I553" s="6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3"/>
        <v>41993.25</v>
      </c>
      <c r="O553" s="10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4">
        <f t="shared" si="32"/>
        <v>0.98511111111111116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3"/>
        <v>42700.25</v>
      </c>
      <c r="O554" s="10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4">
        <f t="shared" si="32"/>
        <v>0.43975381008206332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3"/>
        <v>40545.25</v>
      </c>
      <c r="O555" s="10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4">
        <f t="shared" si="32"/>
        <v>1.5166315789473683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3"/>
        <v>42723.25</v>
      </c>
      <c r="O556" s="10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4">
        <f t="shared" si="32"/>
        <v>2.2363492063492063</v>
      </c>
      <c r="G557" t="s">
        <v>20</v>
      </c>
      <c r="H557">
        <v>135</v>
      </c>
      <c r="I557" s="6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3"/>
        <v>41731.208333333336</v>
      </c>
      <c r="O557" s="10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4">
        <f t="shared" si="32"/>
        <v>2.3975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3"/>
        <v>40792.208333333336</v>
      </c>
      <c r="O558" s="10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4">
        <f t="shared" si="32"/>
        <v>1.9933333333333334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3"/>
        <v>42279.208333333328</v>
      </c>
      <c r="O559" s="10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4">
        <f t="shared" si="32"/>
        <v>1.373448275862069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3"/>
        <v>42424.25</v>
      </c>
      <c r="O560" s="10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4">
        <f t="shared" si="32"/>
        <v>1.009696106362773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3"/>
        <v>42584.208333333328</v>
      </c>
      <c r="O561" s="10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4">
        <f t="shared" si="32"/>
        <v>7.9416000000000002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3"/>
        <v>40865.25</v>
      </c>
      <c r="O562" s="10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4">
        <f t="shared" si="32"/>
        <v>3.6970000000000001</v>
      </c>
      <c r="G563" t="s">
        <v>20</v>
      </c>
      <c r="H563">
        <v>198</v>
      </c>
      <c r="I563" s="6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3"/>
        <v>40833.208333333336</v>
      </c>
      <c r="O563" s="10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4">
        <f t="shared" si="32"/>
        <v>0.12818181818181817</v>
      </c>
      <c r="G564" t="s">
        <v>14</v>
      </c>
      <c r="H564">
        <v>26</v>
      </c>
      <c r="I564" s="6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3"/>
        <v>43536.208333333328</v>
      </c>
      <c r="O564" s="10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4">
        <f t="shared" si="32"/>
        <v>1.3802702702702703</v>
      </c>
      <c r="G565" t="s">
        <v>20</v>
      </c>
      <c r="H565">
        <v>85</v>
      </c>
      <c r="I565" s="6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3"/>
        <v>43417.25</v>
      </c>
      <c r="O565" s="10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4">
        <f t="shared" si="32"/>
        <v>0.83813278008298753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3"/>
        <v>42078.208333333328</v>
      </c>
      <c r="O566" s="10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4">
        <f t="shared" si="32"/>
        <v>2.0460063224446787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3"/>
        <v>40862.25</v>
      </c>
      <c r="O567" s="10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4">
        <f t="shared" si="32"/>
        <v>0.44344086021505374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3"/>
        <v>42424.25</v>
      </c>
      <c r="O568" s="10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4">
        <f t="shared" si="32"/>
        <v>2.1860294117647059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3"/>
        <v>41830.208333333336</v>
      </c>
      <c r="O569" s="10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4">
        <f t="shared" si="32"/>
        <v>1.8603314917127072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3"/>
        <v>40374.208333333336</v>
      </c>
      <c r="O570" s="10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4">
        <f t="shared" si="32"/>
        <v>2.3733830845771142</v>
      </c>
      <c r="G571" t="s">
        <v>20</v>
      </c>
      <c r="H571">
        <v>589</v>
      </c>
      <c r="I571" s="6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3"/>
        <v>40554.25</v>
      </c>
      <c r="O571" s="10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4">
        <f t="shared" si="32"/>
        <v>3.0565384615384614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3"/>
        <v>41993.25</v>
      </c>
      <c r="O572" s="10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4">
        <f t="shared" si="32"/>
        <v>0.94142857142857139</v>
      </c>
      <c r="G573" t="s">
        <v>14</v>
      </c>
      <c r="H573">
        <v>35</v>
      </c>
      <c r="I573" s="6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3"/>
        <v>42174.208333333328</v>
      </c>
      <c r="O573" s="10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4">
        <f t="shared" si="32"/>
        <v>0.54400000000000004</v>
      </c>
      <c r="G574" t="s">
        <v>74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3"/>
        <v>42275.208333333328</v>
      </c>
      <c r="O574" s="10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4">
        <f t="shared" si="32"/>
        <v>1.1188059701492536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3"/>
        <v>41761.208333333336</v>
      </c>
      <c r="O575" s="10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4">
        <f t="shared" si="32"/>
        <v>3.6914814814814814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3"/>
        <v>43806.25</v>
      </c>
      <c r="O576" s="10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4">
        <f t="shared" si="32"/>
        <v>0.62930372148859548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3"/>
        <v>41779.208333333336</v>
      </c>
      <c r="O577" s="10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4">
        <f t="shared" si="32"/>
        <v>0.6492783505154639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3"/>
        <v>43040.208333333328</v>
      </c>
      <c r="O578" s="10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4">
        <f t="shared" ref="F579:F642" si="36">SUM(E579/D579)</f>
        <v>0.18853658536585366</v>
      </c>
      <c r="G579" t="s">
        <v>74</v>
      </c>
      <c r="H579">
        <v>37</v>
      </c>
      <c r="I579" s="6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7">(((L579/60)/60)/24)+DATE(1970,1,1)</f>
        <v>40613.25</v>
      </c>
      <c r="O579" s="10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4">
        <f t="shared" si="36"/>
        <v>0.1675440414507772</v>
      </c>
      <c r="G580" t="s">
        <v>14</v>
      </c>
      <c r="H580">
        <v>245</v>
      </c>
      <c r="I580" s="6">
        <f t="shared" ref="I580:I643" si="39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7"/>
        <v>40878.25</v>
      </c>
      <c r="O580" s="10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4">
        <f t="shared" si="36"/>
        <v>1.0111290322580646</v>
      </c>
      <c r="G581" t="s">
        <v>20</v>
      </c>
      <c r="H581">
        <v>87</v>
      </c>
      <c r="I581" s="6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7"/>
        <v>40762.208333333336</v>
      </c>
      <c r="O581" s="10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4">
        <f t="shared" si="36"/>
        <v>3.4150228310502282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7"/>
        <v>41696.25</v>
      </c>
      <c r="O582" s="10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4">
        <f t="shared" si="36"/>
        <v>0.64016666666666666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7"/>
        <v>40662.208333333336</v>
      </c>
      <c r="O583" s="10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4">
        <f t="shared" si="36"/>
        <v>0.5208045977011494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7"/>
        <v>42165.208333333328</v>
      </c>
      <c r="O584" s="10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4">
        <f t="shared" si="36"/>
        <v>3.2240211640211642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7"/>
        <v>40959.25</v>
      </c>
      <c r="O585" s="10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4">
        <f t="shared" si="36"/>
        <v>1.1950810185185186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7"/>
        <v>41024.208333333336</v>
      </c>
      <c r="O586" s="10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4">
        <f t="shared" si="36"/>
        <v>1.4679775280898877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7"/>
        <v>40255.208333333336</v>
      </c>
      <c r="O587" s="10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4">
        <f t="shared" si="36"/>
        <v>9.5057142857142853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7"/>
        <v>40499.25</v>
      </c>
      <c r="O588" s="10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4">
        <f t="shared" si="36"/>
        <v>0.72893617021276591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7"/>
        <v>43484.25</v>
      </c>
      <c r="O589" s="10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4">
        <f t="shared" si="36"/>
        <v>0.7900824873096447</v>
      </c>
      <c r="G590" t="s">
        <v>14</v>
      </c>
      <c r="H590">
        <v>1368</v>
      </c>
      <c r="I590" s="6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7"/>
        <v>40262.208333333336</v>
      </c>
      <c r="O590" s="10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4">
        <f t="shared" si="36"/>
        <v>0.64721518987341775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7"/>
        <v>42190.208333333328</v>
      </c>
      <c r="O591" s="10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4">
        <f t="shared" si="36"/>
        <v>0.82028169014084507</v>
      </c>
      <c r="G592" t="s">
        <v>14</v>
      </c>
      <c r="H592">
        <v>86</v>
      </c>
      <c r="I592" s="6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7"/>
        <v>41994.25</v>
      </c>
      <c r="O592" s="10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4">
        <f t="shared" si="36"/>
        <v>10.376666666666667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7"/>
        <v>40373.208333333336</v>
      </c>
      <c r="O593" s="10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4">
        <f t="shared" si="36"/>
        <v>0.12910076530612244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7"/>
        <v>41789.208333333336</v>
      </c>
      <c r="O594" s="10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4">
        <f t="shared" si="36"/>
        <v>1.5484210526315789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7"/>
        <v>41724.208333333336</v>
      </c>
      <c r="O595" s="10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4">
        <f t="shared" si="36"/>
        <v>7.0991735537190084E-2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7"/>
        <v>42548.208333333328</v>
      </c>
      <c r="O596" s="10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4">
        <f t="shared" si="36"/>
        <v>2.0852773826458035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7"/>
        <v>40253.208333333336</v>
      </c>
      <c r="O597" s="10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4">
        <f t="shared" si="36"/>
        <v>0.99683544303797467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7"/>
        <v>42434.25</v>
      </c>
      <c r="O598" s="10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4">
        <f t="shared" si="36"/>
        <v>2.0159756097560977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7"/>
        <v>43786.25</v>
      </c>
      <c r="O599" s="10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4">
        <f t="shared" si="36"/>
        <v>1.6209032258064515</v>
      </c>
      <c r="G600" t="s">
        <v>20</v>
      </c>
      <c r="H600">
        <v>2409</v>
      </c>
      <c r="I600" s="6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7"/>
        <v>40344.208333333336</v>
      </c>
      <c r="O600" s="10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4">
        <f t="shared" si="36"/>
        <v>3.6436208125445471E-2</v>
      </c>
      <c r="G601" t="s">
        <v>14</v>
      </c>
      <c r="H601">
        <v>82</v>
      </c>
      <c r="I601" s="6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7"/>
        <v>42047.25</v>
      </c>
      <c r="O601" s="10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4">
        <f t="shared" si="36"/>
        <v>0.05</v>
      </c>
      <c r="G602" t="s">
        <v>14</v>
      </c>
      <c r="H602">
        <v>1</v>
      </c>
      <c r="I602" s="6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7"/>
        <v>41485.208333333336</v>
      </c>
      <c r="O602" s="10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4">
        <f t="shared" si="36"/>
        <v>2.0663492063492064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7"/>
        <v>41789.208333333336</v>
      </c>
      <c r="O603" s="10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4">
        <f t="shared" si="36"/>
        <v>1.2823628691983122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7"/>
        <v>42160.208333333328</v>
      </c>
      <c r="O604" s="10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4">
        <f t="shared" si="36"/>
        <v>1.1966037735849056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7"/>
        <v>43573.208333333328</v>
      </c>
      <c r="O605" s="10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4">
        <f t="shared" si="36"/>
        <v>1.7073055242390078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7"/>
        <v>40565.25</v>
      </c>
      <c r="O606" s="10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4">
        <f t="shared" si="36"/>
        <v>1.8721212121212121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7"/>
        <v>42280.208333333328</v>
      </c>
      <c r="O607" s="10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4">
        <f t="shared" si="36"/>
        <v>1.8838235294117647</v>
      </c>
      <c r="G608" t="s">
        <v>20</v>
      </c>
      <c r="H608">
        <v>160</v>
      </c>
      <c r="I608" s="6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7"/>
        <v>42436.25</v>
      </c>
      <c r="O608" s="10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4">
        <f t="shared" si="36"/>
        <v>1.3129869186046512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7"/>
        <v>41721.208333333336</v>
      </c>
      <c r="O609" s="10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4">
        <f t="shared" si="36"/>
        <v>2.8397435897435899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7"/>
        <v>43530.25</v>
      </c>
      <c r="O610" s="10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4">
        <f t="shared" si="36"/>
        <v>1.2041999999999999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7"/>
        <v>43481.25</v>
      </c>
      <c r="O611" s="10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4">
        <f t="shared" si="36"/>
        <v>4.1905607476635511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7"/>
        <v>41259.25</v>
      </c>
      <c r="O612" s="10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4">
        <f t="shared" si="36"/>
        <v>0.13853658536585367</v>
      </c>
      <c r="G613" t="s">
        <v>74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7"/>
        <v>41480.208333333336</v>
      </c>
      <c r="O613" s="10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4">
        <f t="shared" si="36"/>
        <v>1.3943548387096774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7"/>
        <v>40474.208333333336</v>
      </c>
      <c r="O614" s="10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4">
        <f t="shared" si="36"/>
        <v>1.74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7"/>
        <v>42973.208333333328</v>
      </c>
      <c r="O615" s="10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4">
        <f t="shared" si="36"/>
        <v>1.5549056603773586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7"/>
        <v>42746.25</v>
      </c>
      <c r="O616" s="10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4">
        <f t="shared" si="36"/>
        <v>1.7044705882352942</v>
      </c>
      <c r="G617" t="s">
        <v>20</v>
      </c>
      <c r="H617">
        <v>170</v>
      </c>
      <c r="I617" s="6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7"/>
        <v>42489.208333333328</v>
      </c>
      <c r="O617" s="10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4">
        <f t="shared" si="36"/>
        <v>1.8951562500000001</v>
      </c>
      <c r="G618" t="s">
        <v>20</v>
      </c>
      <c r="H618">
        <v>238</v>
      </c>
      <c r="I618" s="6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7"/>
        <v>41537.208333333336</v>
      </c>
      <c r="O618" s="10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4">
        <f t="shared" si="36"/>
        <v>2.4971428571428573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7"/>
        <v>41794.208333333336</v>
      </c>
      <c r="O619" s="10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4">
        <f t="shared" si="36"/>
        <v>0.48860523665659616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7"/>
        <v>41396.208333333336</v>
      </c>
      <c r="O620" s="10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4">
        <f t="shared" si="36"/>
        <v>0.28461970393057684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7"/>
        <v>40669.208333333336</v>
      </c>
      <c r="O621" s="10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4">
        <f t="shared" si="36"/>
        <v>2.6802325581395348</v>
      </c>
      <c r="G622" t="s">
        <v>20</v>
      </c>
      <c r="H622">
        <v>128</v>
      </c>
      <c r="I622" s="6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7"/>
        <v>42559.208333333328</v>
      </c>
      <c r="O622" s="10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4">
        <f t="shared" si="36"/>
        <v>6.1980078125000002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7"/>
        <v>42626.208333333328</v>
      </c>
      <c r="O623" s="10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4">
        <f t="shared" si="36"/>
        <v>3.1301587301587303E-2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7"/>
        <v>43205.208333333328</v>
      </c>
      <c r="O624" s="10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4">
        <f t="shared" si="36"/>
        <v>1.5992152704135738</v>
      </c>
      <c r="G625" t="s">
        <v>20</v>
      </c>
      <c r="H625">
        <v>2693</v>
      </c>
      <c r="I625" s="6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7"/>
        <v>42201.208333333328</v>
      </c>
      <c r="O625" s="10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4">
        <f t="shared" si="36"/>
        <v>2.793921568627451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7"/>
        <v>42029.25</v>
      </c>
      <c r="O626" s="10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4">
        <f t="shared" si="36"/>
        <v>0.77373333333333338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7"/>
        <v>43857.25</v>
      </c>
      <c r="O627" s="10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4">
        <f t="shared" si="36"/>
        <v>2.0632812500000002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7"/>
        <v>40449.208333333336</v>
      </c>
      <c r="O628" s="10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4">
        <f t="shared" si="36"/>
        <v>6.9424999999999999</v>
      </c>
      <c r="G629" t="s">
        <v>20</v>
      </c>
      <c r="H629">
        <v>154</v>
      </c>
      <c r="I629" s="6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7"/>
        <v>40345.208333333336</v>
      </c>
      <c r="O629" s="10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4">
        <f t="shared" si="36"/>
        <v>1.5178947368421052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7"/>
        <v>40455.208333333336</v>
      </c>
      <c r="O630" s="10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4">
        <f t="shared" si="36"/>
        <v>0.64582072176949945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7"/>
        <v>42557.208333333328</v>
      </c>
      <c r="O631" s="10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4">
        <f t="shared" si="36"/>
        <v>0.62873684210526315</v>
      </c>
      <c r="G632" t="s">
        <v>74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7"/>
        <v>43586.208333333328</v>
      </c>
      <c r="O632" s="10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4">
        <f t="shared" si="36"/>
        <v>3.1039864864864866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7"/>
        <v>43550.208333333328</v>
      </c>
      <c r="O633" s="10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4">
        <f t="shared" si="36"/>
        <v>0.42859916782246882</v>
      </c>
      <c r="G634" t="s">
        <v>47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7"/>
        <v>41945.208333333336</v>
      </c>
      <c r="O634" s="10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4">
        <f t="shared" si="36"/>
        <v>0.83119402985074631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7"/>
        <v>42315.25</v>
      </c>
      <c r="O635" s="10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4">
        <f t="shared" si="36"/>
        <v>0.78531302876480547</v>
      </c>
      <c r="G636" t="s">
        <v>74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7"/>
        <v>42819.208333333328</v>
      </c>
      <c r="O636" s="10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4">
        <f t="shared" si="36"/>
        <v>1.1409352517985611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7"/>
        <v>41314.25</v>
      </c>
      <c r="O637" s="10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4">
        <f t="shared" si="36"/>
        <v>0.64537683358624176</v>
      </c>
      <c r="G638" t="s">
        <v>14</v>
      </c>
      <c r="H638">
        <v>2604</v>
      </c>
      <c r="I638" s="6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7"/>
        <v>40926.25</v>
      </c>
      <c r="O638" s="10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4">
        <f t="shared" si="36"/>
        <v>0.79411764705882348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7"/>
        <v>42688.25</v>
      </c>
      <c r="O639" s="10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4">
        <f t="shared" si="36"/>
        <v>0.11419117647058824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7"/>
        <v>40386.208333333336</v>
      </c>
      <c r="O640" s="10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4">
        <f t="shared" si="36"/>
        <v>0.56186046511627907</v>
      </c>
      <c r="G641" t="s">
        <v>47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7"/>
        <v>43309.208333333328</v>
      </c>
      <c r="O641" s="10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4">
        <f t="shared" si="36"/>
        <v>0.16501669449081802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7"/>
        <v>42387.25</v>
      </c>
      <c r="O642" s="10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4">
        <f t="shared" ref="F643:F706" si="40">SUM(E643/D643)</f>
        <v>1.1996808510638297</v>
      </c>
      <c r="G643" t="s">
        <v>20</v>
      </c>
      <c r="H643">
        <v>194</v>
      </c>
      <c r="I643" s="6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1">(((L643/60)/60)/24)+DATE(1970,1,1)</f>
        <v>42786.25</v>
      </c>
      <c r="O643" s="10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4">
        <f t="shared" si="40"/>
        <v>1.4545652173913044</v>
      </c>
      <c r="G644" t="s">
        <v>20</v>
      </c>
      <c r="H644">
        <v>129</v>
      </c>
      <c r="I644" s="6">
        <f t="shared" ref="I644:I707" si="43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1"/>
        <v>43451.25</v>
      </c>
      <c r="O644" s="10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4">
        <f t="shared" si="40"/>
        <v>2.2138255033557046</v>
      </c>
      <c r="G645" t="s">
        <v>20</v>
      </c>
      <c r="H645">
        <v>375</v>
      </c>
      <c r="I645" s="6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1"/>
        <v>42795.25</v>
      </c>
      <c r="O645" s="10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4">
        <f t="shared" si="40"/>
        <v>0.48396694214876035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1"/>
        <v>43452.25</v>
      </c>
      <c r="O646" s="10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4">
        <f t="shared" si="40"/>
        <v>0.92911504424778757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1"/>
        <v>43369.208333333328</v>
      </c>
      <c r="O647" s="10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4">
        <f t="shared" si="40"/>
        <v>0.88599797365754818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1"/>
        <v>41346.208333333336</v>
      </c>
      <c r="O648" s="10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4">
        <f t="shared" si="40"/>
        <v>0.41399999999999998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1"/>
        <v>43199.208333333328</v>
      </c>
      <c r="O649" s="10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4">
        <f t="shared" si="40"/>
        <v>0.63056795131845844</v>
      </c>
      <c r="G650" t="s">
        <v>74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1"/>
        <v>42922.208333333328</v>
      </c>
      <c r="O650" s="10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4">
        <f t="shared" si="40"/>
        <v>0.48482333607230893</v>
      </c>
      <c r="G651" t="s">
        <v>14</v>
      </c>
      <c r="H651">
        <v>602</v>
      </c>
      <c r="I651" s="6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1"/>
        <v>40471.208333333336</v>
      </c>
      <c r="O651" s="10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4">
        <f t="shared" si="40"/>
        <v>0.02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1"/>
        <v>41828.208333333336</v>
      </c>
      <c r="O652" s="10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4">
        <f t="shared" si="40"/>
        <v>0.88479410269445857</v>
      </c>
      <c r="G653" t="s">
        <v>14</v>
      </c>
      <c r="H653">
        <v>3868</v>
      </c>
      <c r="I653" s="6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1"/>
        <v>41692.25</v>
      </c>
      <c r="O653" s="10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4">
        <f t="shared" si="40"/>
        <v>1.2684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1"/>
        <v>42587.208333333328</v>
      </c>
      <c r="O654" s="10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4">
        <f t="shared" si="40"/>
        <v>23.388333333333332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1"/>
        <v>42468.208333333328</v>
      </c>
      <c r="O655" s="10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4">
        <f t="shared" si="40"/>
        <v>5.0838857142857146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1"/>
        <v>42240.208333333328</v>
      </c>
      <c r="O656" s="10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4">
        <f t="shared" si="40"/>
        <v>1.9147826086956521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1"/>
        <v>42796.25</v>
      </c>
      <c r="O657" s="10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4">
        <f t="shared" si="40"/>
        <v>0.42127533783783783</v>
      </c>
      <c r="G658" t="s">
        <v>14</v>
      </c>
      <c r="H658">
        <v>504</v>
      </c>
      <c r="I658" s="6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1"/>
        <v>43097.25</v>
      </c>
      <c r="O658" s="10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4">
        <f t="shared" si="40"/>
        <v>8.2400000000000001E-2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1"/>
        <v>43096.25</v>
      </c>
      <c r="O659" s="10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4">
        <f t="shared" si="40"/>
        <v>0.60064638783269964</v>
      </c>
      <c r="G660" t="s">
        <v>74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1"/>
        <v>42246.208333333328</v>
      </c>
      <c r="O660" s="10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4">
        <f t="shared" si="40"/>
        <v>0.47232808616404309</v>
      </c>
      <c r="G661" t="s">
        <v>14</v>
      </c>
      <c r="H661">
        <v>750</v>
      </c>
      <c r="I661" s="6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1"/>
        <v>40570.25</v>
      </c>
      <c r="O661" s="10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4">
        <f t="shared" si="40"/>
        <v>0.81736263736263737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1"/>
        <v>42237.208333333328</v>
      </c>
      <c r="O662" s="10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4">
        <f t="shared" si="40"/>
        <v>0.54187265917603</v>
      </c>
      <c r="G663" t="s">
        <v>14</v>
      </c>
      <c r="H663">
        <v>752</v>
      </c>
      <c r="I663" s="6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1"/>
        <v>40996.208333333336</v>
      </c>
      <c r="O663" s="10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4">
        <f t="shared" si="40"/>
        <v>0.97868131868131869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1"/>
        <v>43443.25</v>
      </c>
      <c r="O664" s="10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4">
        <f t="shared" si="40"/>
        <v>0.77239999999999998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1"/>
        <v>40458.208333333336</v>
      </c>
      <c r="O665" s="10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4">
        <f t="shared" si="40"/>
        <v>0.33464735516372796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1"/>
        <v>40959.25</v>
      </c>
      <c r="O666" s="10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4">
        <f t="shared" si="40"/>
        <v>2.3958823529411766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1"/>
        <v>40733.208333333336</v>
      </c>
      <c r="O667" s="10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4">
        <f t="shared" si="40"/>
        <v>0.64032258064516134</v>
      </c>
      <c r="G668" t="s">
        <v>74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1"/>
        <v>41516.208333333336</v>
      </c>
      <c r="O668" s="10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4">
        <f t="shared" si="40"/>
        <v>1.7615942028985507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1"/>
        <v>41892.208333333336</v>
      </c>
      <c r="O669" s="10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4">
        <f t="shared" si="40"/>
        <v>0.20338181818181819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1"/>
        <v>41122.208333333336</v>
      </c>
      <c r="O670" s="10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4">
        <f t="shared" si="40"/>
        <v>3.5864754098360656</v>
      </c>
      <c r="G671" t="s">
        <v>20</v>
      </c>
      <c r="H671">
        <v>1621</v>
      </c>
      <c r="I671" s="6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1"/>
        <v>42912.208333333328</v>
      </c>
      <c r="O671" s="10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4">
        <f t="shared" si="40"/>
        <v>4.6885802469135802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1"/>
        <v>42425.25</v>
      </c>
      <c r="O672" s="10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4">
        <f t="shared" si="40"/>
        <v>1.220563524590164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1"/>
        <v>40390.208333333336</v>
      </c>
      <c r="O673" s="10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4">
        <f t="shared" si="40"/>
        <v>0.55931783729156137</v>
      </c>
      <c r="G674" t="s">
        <v>14</v>
      </c>
      <c r="H674">
        <v>4428</v>
      </c>
      <c r="I674" s="6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1"/>
        <v>43180.208333333328</v>
      </c>
      <c r="O674" s="10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4">
        <f t="shared" si="40"/>
        <v>0.43660714285714286</v>
      </c>
      <c r="G675" t="s">
        <v>14</v>
      </c>
      <c r="H675">
        <v>58</v>
      </c>
      <c r="I675" s="6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1"/>
        <v>42475.208333333328</v>
      </c>
      <c r="O675" s="10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4">
        <f t="shared" si="40"/>
        <v>0.33538371411833628</v>
      </c>
      <c r="G676" t="s">
        <v>74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1"/>
        <v>40774.208333333336</v>
      </c>
      <c r="O676" s="10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4">
        <f t="shared" si="40"/>
        <v>1.2297938144329896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1"/>
        <v>43719.208333333328</v>
      </c>
      <c r="O677" s="10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4">
        <f t="shared" si="40"/>
        <v>1.8974959871589085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1"/>
        <v>41178.208333333336</v>
      </c>
      <c r="O678" s="10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4">
        <f t="shared" si="40"/>
        <v>0.83622641509433959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1"/>
        <v>42561.208333333328</v>
      </c>
      <c r="O679" s="10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4">
        <f t="shared" si="40"/>
        <v>0.17968844221105529</v>
      </c>
      <c r="G680" t="s">
        <v>74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1"/>
        <v>43484.25</v>
      </c>
      <c r="O680" s="10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4">
        <f t="shared" si="40"/>
        <v>10.365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1"/>
        <v>43756.208333333328</v>
      </c>
      <c r="O681" s="10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4">
        <f t="shared" si="40"/>
        <v>0.97405219780219776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1"/>
        <v>43813.25</v>
      </c>
      <c r="O682" s="10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4">
        <f t="shared" si="40"/>
        <v>0.86386203150461705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1"/>
        <v>40898.25</v>
      </c>
      <c r="O683" s="10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4">
        <f t="shared" si="40"/>
        <v>1.5016666666666667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1"/>
        <v>41619.25</v>
      </c>
      <c r="O684" s="10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4">
        <f t="shared" si="40"/>
        <v>3.5843478260869563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1"/>
        <v>43359.208333333328</v>
      </c>
      <c r="O685" s="10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4">
        <f t="shared" si="40"/>
        <v>5.4285714285714288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1"/>
        <v>40358.208333333336</v>
      </c>
      <c r="O686" s="10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4">
        <f t="shared" si="40"/>
        <v>0.67500714285714281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1"/>
        <v>42239.208333333328</v>
      </c>
      <c r="O687" s="10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4">
        <f t="shared" si="40"/>
        <v>1.9174666666666667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1"/>
        <v>43186.208333333328</v>
      </c>
      <c r="O688" s="10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4">
        <f t="shared" si="40"/>
        <v>9.32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1"/>
        <v>42806.25</v>
      </c>
      <c r="O689" s="10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4">
        <f t="shared" si="40"/>
        <v>4.2927586206896553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1"/>
        <v>43475.25</v>
      </c>
      <c r="O690" s="10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4">
        <f t="shared" si="40"/>
        <v>1.0065753424657535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1"/>
        <v>41576.208333333336</v>
      </c>
      <c r="O691" s="10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4">
        <f t="shared" si="40"/>
        <v>2.266111111111111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1"/>
        <v>40874.25</v>
      </c>
      <c r="O692" s="10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4">
        <f t="shared" si="40"/>
        <v>1.4238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1"/>
        <v>41185.208333333336</v>
      </c>
      <c r="O693" s="10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4">
        <f t="shared" si="40"/>
        <v>0.90633333333333332</v>
      </c>
      <c r="G694" t="s">
        <v>14</v>
      </c>
      <c r="H694">
        <v>77</v>
      </c>
      <c r="I694" s="6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1"/>
        <v>43655.208333333328</v>
      </c>
      <c r="O694" s="10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4">
        <f t="shared" si="40"/>
        <v>0.63966740576496672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1"/>
        <v>43025.208333333328</v>
      </c>
      <c r="O695" s="10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4">
        <f t="shared" si="40"/>
        <v>0.84131868131868137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1"/>
        <v>43066.25</v>
      </c>
      <c r="O696" s="10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4">
        <f t="shared" si="40"/>
        <v>1.3393478260869565</v>
      </c>
      <c r="G697" t="s">
        <v>20</v>
      </c>
      <c r="H697">
        <v>196</v>
      </c>
      <c r="I697" s="6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1"/>
        <v>42322.25</v>
      </c>
      <c r="O697" s="10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4">
        <f t="shared" si="40"/>
        <v>0.59042047531992692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1"/>
        <v>42114.208333333328</v>
      </c>
      <c r="O698" s="10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4">
        <f t="shared" si="40"/>
        <v>1.5280062063615205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1"/>
        <v>43190.208333333328</v>
      </c>
      <c r="O699" s="10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4">
        <f t="shared" si="40"/>
        <v>4.466912114014252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1"/>
        <v>40871.25</v>
      </c>
      <c r="O700" s="10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4">
        <f t="shared" si="40"/>
        <v>0.8439189189189189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1"/>
        <v>43641.208333333328</v>
      </c>
      <c r="O701" s="10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4">
        <f t="shared" si="40"/>
        <v>0.03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1"/>
        <v>40203.25</v>
      </c>
      <c r="O702" s="10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4">
        <f t="shared" si="40"/>
        <v>1.7502692307692307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1"/>
        <v>40629.208333333336</v>
      </c>
      <c r="O703" s="10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4">
        <f t="shared" si="40"/>
        <v>0.54137931034482756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1"/>
        <v>41477.208333333336</v>
      </c>
      <c r="O704" s="10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4">
        <f t="shared" si="40"/>
        <v>3.1187381703470032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1"/>
        <v>41020.208333333336</v>
      </c>
      <c r="O705" s="10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4">
        <f t="shared" si="40"/>
        <v>1.2278160919540231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1"/>
        <v>42555.208333333328</v>
      </c>
      <c r="O706" s="10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4">
        <f t="shared" ref="F707:F770" si="44">SUM(E707/D707)</f>
        <v>0.99026517383618151</v>
      </c>
      <c r="G707" t="s">
        <v>14</v>
      </c>
      <c r="H707">
        <v>2025</v>
      </c>
      <c r="I707" s="6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5">(((L707/60)/60)/24)+DATE(1970,1,1)</f>
        <v>41619.25</v>
      </c>
      <c r="O707" s="10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4">
        <f t="shared" si="44"/>
        <v>1.278468634686347</v>
      </c>
      <c r="G708" t="s">
        <v>20</v>
      </c>
      <c r="H708">
        <v>1345</v>
      </c>
      <c r="I708" s="6">
        <f t="shared" ref="I708:I771" si="47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5"/>
        <v>43471.25</v>
      </c>
      <c r="O708" s="10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4">
        <f t="shared" si="44"/>
        <v>1.5861643835616439</v>
      </c>
      <c r="G709" t="s">
        <v>20</v>
      </c>
      <c r="H709">
        <v>168</v>
      </c>
      <c r="I709" s="6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5"/>
        <v>43442.25</v>
      </c>
      <c r="O709" s="10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4">
        <f t="shared" si="44"/>
        <v>7.0705882352941174</v>
      </c>
      <c r="G710" t="s">
        <v>20</v>
      </c>
      <c r="H710">
        <v>137</v>
      </c>
      <c r="I710" s="6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5"/>
        <v>42877.208333333328</v>
      </c>
      <c r="O710" s="10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4">
        <f t="shared" si="44"/>
        <v>1.4238775510204082</v>
      </c>
      <c r="G711" t="s">
        <v>20</v>
      </c>
      <c r="H711">
        <v>186</v>
      </c>
      <c r="I711" s="6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5"/>
        <v>41018.208333333336</v>
      </c>
      <c r="O711" s="10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4">
        <f t="shared" si="44"/>
        <v>1.4786046511627906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5"/>
        <v>43295.208333333328</v>
      </c>
      <c r="O712" s="10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4">
        <f t="shared" si="44"/>
        <v>0.20322580645161289</v>
      </c>
      <c r="G713" t="s">
        <v>14</v>
      </c>
      <c r="H713">
        <v>14</v>
      </c>
      <c r="I713" s="6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5"/>
        <v>42393.25</v>
      </c>
      <c r="O713" s="10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4">
        <f t="shared" si="44"/>
        <v>18.40625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5"/>
        <v>42559.208333333328</v>
      </c>
      <c r="O714" s="10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4">
        <f t="shared" si="44"/>
        <v>1.6194202898550725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5"/>
        <v>42604.208333333328</v>
      </c>
      <c r="O715" s="10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4">
        <f t="shared" si="44"/>
        <v>4.7282077922077921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5"/>
        <v>41870.208333333336</v>
      </c>
      <c r="O716" s="10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4">
        <f t="shared" si="44"/>
        <v>0.24466101694915254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5"/>
        <v>40397.208333333336</v>
      </c>
      <c r="O717" s="10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4">
        <f t="shared" si="44"/>
        <v>5.1764999999999999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5"/>
        <v>41465.208333333336</v>
      </c>
      <c r="O718" s="10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4">
        <f t="shared" si="44"/>
        <v>2.4764285714285714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5"/>
        <v>40777.208333333336</v>
      </c>
      <c r="O719" s="10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4">
        <f t="shared" si="44"/>
        <v>1.0020481927710843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5"/>
        <v>41442.208333333336</v>
      </c>
      <c r="O720" s="10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4">
        <f t="shared" si="44"/>
        <v>1.53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5"/>
        <v>41058.208333333336</v>
      </c>
      <c r="O721" s="10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4">
        <f t="shared" si="44"/>
        <v>0.37091954022988505</v>
      </c>
      <c r="G722" t="s">
        <v>74</v>
      </c>
      <c r="H722">
        <v>38</v>
      </c>
      <c r="I722" s="6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5"/>
        <v>43152.25</v>
      </c>
      <c r="O722" s="10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4">
        <f t="shared" si="44"/>
        <v>4.3923948220064728E-2</v>
      </c>
      <c r="G723" t="s">
        <v>74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5"/>
        <v>43194.208333333328</v>
      </c>
      <c r="O723" s="10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4">
        <f t="shared" si="44"/>
        <v>1.5650721649484536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5"/>
        <v>43045.25</v>
      </c>
      <c r="O724" s="10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4">
        <f t="shared" si="44"/>
        <v>2.704081632653061</v>
      </c>
      <c r="G725" t="s">
        <v>20</v>
      </c>
      <c r="H725">
        <v>144</v>
      </c>
      <c r="I725" s="6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5"/>
        <v>42431.25</v>
      </c>
      <c r="O725" s="10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4">
        <f t="shared" si="44"/>
        <v>1.3405952380952382</v>
      </c>
      <c r="G726" t="s">
        <v>20</v>
      </c>
      <c r="H726">
        <v>121</v>
      </c>
      <c r="I726" s="6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5"/>
        <v>41934.208333333336</v>
      </c>
      <c r="O726" s="10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4">
        <f t="shared" si="44"/>
        <v>0.50398033126293995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5"/>
        <v>41958.25</v>
      </c>
      <c r="O727" s="10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4">
        <f t="shared" si="44"/>
        <v>0.88815837937384901</v>
      </c>
      <c r="G728" t="s">
        <v>74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5"/>
        <v>40476.208333333336</v>
      </c>
      <c r="O728" s="10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4">
        <f t="shared" si="44"/>
        <v>1.65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5"/>
        <v>43485.25</v>
      </c>
      <c r="O729" s="10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4">
        <f t="shared" si="44"/>
        <v>0.17499999999999999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5"/>
        <v>42515.208333333328</v>
      </c>
      <c r="O730" s="10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4">
        <f t="shared" si="44"/>
        <v>1.8566071428571429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5"/>
        <v>41309.25</v>
      </c>
      <c r="O731" s="10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4">
        <f t="shared" si="44"/>
        <v>4.1266319444444441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5"/>
        <v>42147.208333333328</v>
      </c>
      <c r="O732" s="10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4">
        <f t="shared" si="44"/>
        <v>0.90249999999999997</v>
      </c>
      <c r="G733" t="s">
        <v>74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5"/>
        <v>42939.208333333328</v>
      </c>
      <c r="O733" s="10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4">
        <f t="shared" si="44"/>
        <v>0.91984615384615387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5"/>
        <v>42816.208333333328</v>
      </c>
      <c r="O734" s="10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4">
        <f t="shared" si="44"/>
        <v>5.2700632911392402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5"/>
        <v>41844.208333333336</v>
      </c>
      <c r="O735" s="10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4">
        <f t="shared" si="44"/>
        <v>3.1914285714285713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5"/>
        <v>42763.25</v>
      </c>
      <c r="O736" s="10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4">
        <f t="shared" si="44"/>
        <v>3.5418867924528303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5"/>
        <v>42459.208333333328</v>
      </c>
      <c r="O737" s="10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4">
        <f t="shared" si="44"/>
        <v>0.32896103896103895</v>
      </c>
      <c r="G738" t="s">
        <v>74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5"/>
        <v>42055.25</v>
      </c>
      <c r="O738" s="10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4">
        <f t="shared" si="44"/>
        <v>1.358918918918919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5"/>
        <v>42685.25</v>
      </c>
      <c r="O739" s="10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4">
        <f t="shared" si="44"/>
        <v>2.0843373493975904E-2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5"/>
        <v>41959.25</v>
      </c>
      <c r="O740" s="10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4">
        <f t="shared" si="44"/>
        <v>0.61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5"/>
        <v>41089.208333333336</v>
      </c>
      <c r="O741" s="10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4">
        <f t="shared" si="44"/>
        <v>0.30037735849056602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5"/>
        <v>42769.25</v>
      </c>
      <c r="O742" s="10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4">
        <f t="shared" si="44"/>
        <v>11.791666666666666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5"/>
        <v>40321.208333333336</v>
      </c>
      <c r="O743" s="10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4">
        <f t="shared" si="44"/>
        <v>11.260833333333334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5"/>
        <v>40197.25</v>
      </c>
      <c r="O744" s="10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4">
        <f t="shared" si="44"/>
        <v>0.12923076923076923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5"/>
        <v>42298.208333333328</v>
      </c>
      <c r="O745" s="10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4">
        <f t="shared" si="44"/>
        <v>7.12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5"/>
        <v>43322.208333333328</v>
      </c>
      <c r="O746" s="10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4">
        <f t="shared" si="44"/>
        <v>0.30304347826086958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5"/>
        <v>40328.208333333336</v>
      </c>
      <c r="O747" s="10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4">
        <f t="shared" si="44"/>
        <v>2.1250896057347672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5"/>
        <v>40825.208333333336</v>
      </c>
      <c r="O748" s="10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4">
        <f t="shared" si="44"/>
        <v>2.2885714285714287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5"/>
        <v>40423.208333333336</v>
      </c>
      <c r="O749" s="10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4">
        <f t="shared" si="44"/>
        <v>0.34959979476654696</v>
      </c>
      <c r="G750" t="s">
        <v>74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5"/>
        <v>40238.25</v>
      </c>
      <c r="O750" s="10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4">
        <f t="shared" si="44"/>
        <v>1.5729069767441861</v>
      </c>
      <c r="G751" t="s">
        <v>20</v>
      </c>
      <c r="H751">
        <v>366</v>
      </c>
      <c r="I751" s="6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5"/>
        <v>41920.208333333336</v>
      </c>
      <c r="O751" s="10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4">
        <f t="shared" si="44"/>
        <v>0.01</v>
      </c>
      <c r="G752" t="s">
        <v>14</v>
      </c>
      <c r="H752">
        <v>1</v>
      </c>
      <c r="I752" s="6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5"/>
        <v>40360.208333333336</v>
      </c>
      <c r="O752" s="10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4">
        <f t="shared" si="44"/>
        <v>2.3230555555555554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5"/>
        <v>42446.208333333328</v>
      </c>
      <c r="O753" s="10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4">
        <f t="shared" si="44"/>
        <v>0.92448275862068963</v>
      </c>
      <c r="G754" t="s">
        <v>74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5"/>
        <v>40395.208333333336</v>
      </c>
      <c r="O754" s="10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4">
        <f t="shared" si="44"/>
        <v>2.5670212765957445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5"/>
        <v>40321.208333333336</v>
      </c>
      <c r="O755" s="10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4">
        <f t="shared" si="44"/>
        <v>1.6847017045454546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5"/>
        <v>41210.208333333336</v>
      </c>
      <c r="O756" s="10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4">
        <f t="shared" si="44"/>
        <v>1.6657777777777778</v>
      </c>
      <c r="G757" t="s">
        <v>20</v>
      </c>
      <c r="H757">
        <v>288</v>
      </c>
      <c r="I757" s="6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5"/>
        <v>43096.25</v>
      </c>
      <c r="O757" s="10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4">
        <f t="shared" si="44"/>
        <v>7.7207692307692311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5"/>
        <v>42024.25</v>
      </c>
      <c r="O758" s="10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4">
        <f t="shared" si="44"/>
        <v>4.0685714285714285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5"/>
        <v>40675.208333333336</v>
      </c>
      <c r="O759" s="10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4">
        <f t="shared" si="44"/>
        <v>5.6420608108108112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5"/>
        <v>41936.208333333336</v>
      </c>
      <c r="O760" s="10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4">
        <f t="shared" si="44"/>
        <v>0.6842686567164179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5"/>
        <v>43136.25</v>
      </c>
      <c r="O761" s="10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4">
        <f t="shared" si="44"/>
        <v>0.34351966873706002</v>
      </c>
      <c r="G762" t="s">
        <v>14</v>
      </c>
      <c r="H762">
        <v>210</v>
      </c>
      <c r="I762" s="6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5"/>
        <v>43678.208333333328</v>
      </c>
      <c r="O762" s="10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4">
        <f t="shared" si="44"/>
        <v>6.5545454545454547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5"/>
        <v>42938.208333333328</v>
      </c>
      <c r="O763" s="10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4">
        <f t="shared" si="44"/>
        <v>1.7725714285714285</v>
      </c>
      <c r="G764" t="s">
        <v>20</v>
      </c>
      <c r="H764">
        <v>100</v>
      </c>
      <c r="I764" s="6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5"/>
        <v>41241.25</v>
      </c>
      <c r="O764" s="10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4">
        <f t="shared" si="44"/>
        <v>1.1317857142857144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5"/>
        <v>41037.208333333336</v>
      </c>
      <c r="O765" s="10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4">
        <f t="shared" si="44"/>
        <v>7.2818181818181822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5"/>
        <v>40676.208333333336</v>
      </c>
      <c r="O766" s="10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4">
        <f t="shared" si="44"/>
        <v>2.0833333333333335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5"/>
        <v>42840.208333333328</v>
      </c>
      <c r="O767" s="10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4">
        <f t="shared" si="44"/>
        <v>0.31171232876712329</v>
      </c>
      <c r="G768" t="s">
        <v>14</v>
      </c>
      <c r="H768">
        <v>248</v>
      </c>
      <c r="I768" s="6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5"/>
        <v>43362.208333333328</v>
      </c>
      <c r="O768" s="10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4">
        <f t="shared" si="44"/>
        <v>0.56967078189300413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5"/>
        <v>42283.208333333328</v>
      </c>
      <c r="O769" s="10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4">
        <f t="shared" si="44"/>
        <v>2.31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5"/>
        <v>41619.25</v>
      </c>
      <c r="O770" s="10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4">
        <f t="shared" ref="F771:F834" si="48">SUM(E771/D771)</f>
        <v>0.86867834394904464</v>
      </c>
      <c r="G771" t="s">
        <v>14</v>
      </c>
      <c r="H771">
        <v>3410</v>
      </c>
      <c r="I771" s="6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9">(((L771/60)/60)/24)+DATE(1970,1,1)</f>
        <v>41501.208333333336</v>
      </c>
      <c r="O771" s="10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4">
        <f t="shared" si="48"/>
        <v>2.7074418604651163</v>
      </c>
      <c r="G772" t="s">
        <v>20</v>
      </c>
      <c r="H772">
        <v>216</v>
      </c>
      <c r="I772" s="6">
        <f t="shared" ref="I772:I835" si="51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9"/>
        <v>41743.208333333336</v>
      </c>
      <c r="O772" s="10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4">
        <f t="shared" si="48"/>
        <v>0.49446428571428569</v>
      </c>
      <c r="G773" t="s">
        <v>74</v>
      </c>
      <c r="H773">
        <v>26</v>
      </c>
      <c r="I773" s="6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9"/>
        <v>43491.25</v>
      </c>
      <c r="O773" s="10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4">
        <f t="shared" si="48"/>
        <v>1.1335962566844919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9"/>
        <v>43505.25</v>
      </c>
      <c r="O774" s="10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4">
        <f t="shared" si="48"/>
        <v>1.9055555555555554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9"/>
        <v>42838.208333333328</v>
      </c>
      <c r="O775" s="10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4">
        <f t="shared" si="48"/>
        <v>1.355</v>
      </c>
      <c r="G776" t="s">
        <v>20</v>
      </c>
      <c r="H776">
        <v>78</v>
      </c>
      <c r="I776" s="6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9"/>
        <v>42513.208333333328</v>
      </c>
      <c r="O776" s="10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4">
        <f t="shared" si="48"/>
        <v>0.10297872340425532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9"/>
        <v>41949.25</v>
      </c>
      <c r="O777" s="10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4">
        <f t="shared" si="48"/>
        <v>0.65544223826714798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9"/>
        <v>43650.208333333328</v>
      </c>
      <c r="O778" s="10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4">
        <f t="shared" si="48"/>
        <v>0.49026652452025588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9"/>
        <v>40809.208333333336</v>
      </c>
      <c r="O779" s="10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4">
        <f t="shared" si="48"/>
        <v>7.8792307692307695</v>
      </c>
      <c r="G780" t="s">
        <v>20</v>
      </c>
      <c r="H780">
        <v>174</v>
      </c>
      <c r="I780" s="6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9"/>
        <v>40768.208333333336</v>
      </c>
      <c r="O780" s="10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4">
        <f t="shared" si="48"/>
        <v>0.80306347746090156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9"/>
        <v>42230.208333333328</v>
      </c>
      <c r="O781" s="10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4">
        <f t="shared" si="48"/>
        <v>1.0629411764705883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9"/>
        <v>42573.208333333328</v>
      </c>
      <c r="O782" s="10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4">
        <f t="shared" si="48"/>
        <v>0.50735632183908042</v>
      </c>
      <c r="G783" t="s">
        <v>74</v>
      </c>
      <c r="H783">
        <v>56</v>
      </c>
      <c r="I783" s="6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9"/>
        <v>40482.208333333336</v>
      </c>
      <c r="O783" s="10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4">
        <f t="shared" si="48"/>
        <v>2.153137254901961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9"/>
        <v>40603.25</v>
      </c>
      <c r="O784" s="10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4">
        <f t="shared" si="48"/>
        <v>1.4122972972972974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9"/>
        <v>41625.25</v>
      </c>
      <c r="O785" s="10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4">
        <f t="shared" si="48"/>
        <v>1.1533745781777278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9"/>
        <v>42435.25</v>
      </c>
      <c r="O786" s="10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4">
        <f t="shared" si="48"/>
        <v>1.9311940298507462</v>
      </c>
      <c r="G787" t="s">
        <v>20</v>
      </c>
      <c r="H787">
        <v>127</v>
      </c>
      <c r="I787" s="6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9"/>
        <v>43582.208333333328</v>
      </c>
      <c r="O787" s="10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4">
        <f t="shared" si="48"/>
        <v>7.2973333333333334</v>
      </c>
      <c r="G788" t="s">
        <v>20</v>
      </c>
      <c r="H788">
        <v>207</v>
      </c>
      <c r="I788" s="6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9"/>
        <v>43186.208333333328</v>
      </c>
      <c r="O788" s="10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4">
        <f t="shared" si="48"/>
        <v>0.99663398692810456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9"/>
        <v>40684.208333333336</v>
      </c>
      <c r="O789" s="10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4">
        <f t="shared" si="48"/>
        <v>0.88166666666666671</v>
      </c>
      <c r="G790" t="s">
        <v>47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9"/>
        <v>41202.208333333336</v>
      </c>
      <c r="O790" s="10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4">
        <f t="shared" si="48"/>
        <v>0.37233333333333335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9"/>
        <v>41786.208333333336</v>
      </c>
      <c r="O791" s="10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4">
        <f t="shared" si="48"/>
        <v>0.30540075309306081</v>
      </c>
      <c r="G792" t="s">
        <v>74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9"/>
        <v>40223.25</v>
      </c>
      <c r="O792" s="10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4">
        <f t="shared" si="48"/>
        <v>0.25714285714285712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9"/>
        <v>42715.25</v>
      </c>
      <c r="O793" s="10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4">
        <f t="shared" si="48"/>
        <v>0.34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9"/>
        <v>41451.208333333336</v>
      </c>
      <c r="O794" s="10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4">
        <f t="shared" si="48"/>
        <v>11.859090909090909</v>
      </c>
      <c r="G795" t="s">
        <v>20</v>
      </c>
      <c r="H795">
        <v>181</v>
      </c>
      <c r="I795" s="6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9"/>
        <v>41450.208333333336</v>
      </c>
      <c r="O795" s="10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4">
        <f t="shared" si="48"/>
        <v>1.2539393939393939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9"/>
        <v>43091.25</v>
      </c>
      <c r="O796" s="10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4">
        <f t="shared" si="48"/>
        <v>0.14394366197183098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9"/>
        <v>42675.208333333328</v>
      </c>
      <c r="O797" s="10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4">
        <f t="shared" si="48"/>
        <v>0.54807692307692313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9"/>
        <v>41859.208333333336</v>
      </c>
      <c r="O798" s="10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4">
        <f t="shared" si="48"/>
        <v>1.0963157894736841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9"/>
        <v>43464.25</v>
      </c>
      <c r="O799" s="10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4">
        <f t="shared" si="48"/>
        <v>1.8847058823529412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9"/>
        <v>41060.208333333336</v>
      </c>
      <c r="O800" s="10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4">
        <f t="shared" si="48"/>
        <v>0.87008284023668636</v>
      </c>
      <c r="G801" t="s">
        <v>14</v>
      </c>
      <c r="H801">
        <v>1225</v>
      </c>
      <c r="I801" s="6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9"/>
        <v>42399.25</v>
      </c>
      <c r="O801" s="10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4">
        <f t="shared" si="48"/>
        <v>0.01</v>
      </c>
      <c r="G802" t="s">
        <v>14</v>
      </c>
      <c r="H802">
        <v>1</v>
      </c>
      <c r="I802" s="6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9"/>
        <v>42167.208333333328</v>
      </c>
      <c r="O802" s="10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4">
        <f t="shared" si="48"/>
        <v>2.0291304347826089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9"/>
        <v>43830.25</v>
      </c>
      <c r="O803" s="10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4">
        <f t="shared" si="48"/>
        <v>1.9703225806451612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9"/>
        <v>43650.208333333328</v>
      </c>
      <c r="O804" s="10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4">
        <f t="shared" si="48"/>
        <v>1.07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9"/>
        <v>43492.25</v>
      </c>
      <c r="O805" s="10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4">
        <f t="shared" si="48"/>
        <v>2.6873076923076922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9"/>
        <v>43102.25</v>
      </c>
      <c r="O806" s="10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4">
        <f t="shared" si="48"/>
        <v>0.50845360824742269</v>
      </c>
      <c r="G807" t="s">
        <v>14</v>
      </c>
      <c r="H807">
        <v>67</v>
      </c>
      <c r="I807" s="6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9"/>
        <v>41958.25</v>
      </c>
      <c r="O807" s="10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4">
        <f t="shared" si="48"/>
        <v>11.802857142857142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9"/>
        <v>40973.25</v>
      </c>
      <c r="O808" s="10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4">
        <f t="shared" si="48"/>
        <v>2.64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9"/>
        <v>43753.208333333328</v>
      </c>
      <c r="O809" s="10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4">
        <f t="shared" si="48"/>
        <v>0.30442307692307691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9"/>
        <v>42507.208333333328</v>
      </c>
      <c r="O810" s="10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4">
        <f t="shared" si="48"/>
        <v>0.62880681818181816</v>
      </c>
      <c r="G811" t="s">
        <v>14</v>
      </c>
      <c r="H811">
        <v>2108</v>
      </c>
      <c r="I811" s="6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9"/>
        <v>41135.208333333336</v>
      </c>
      <c r="O811" s="10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4">
        <f t="shared" si="48"/>
        <v>1.9312499999999999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9"/>
        <v>43067.25</v>
      </c>
      <c r="O812" s="10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4">
        <f t="shared" si="48"/>
        <v>0.77102702702702708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9"/>
        <v>42378.25</v>
      </c>
      <c r="O813" s="10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4">
        <f t="shared" si="48"/>
        <v>2.2552763819095478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9"/>
        <v>43206.208333333328</v>
      </c>
      <c r="O814" s="10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4">
        <f t="shared" si="48"/>
        <v>2.3940625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9"/>
        <v>41148.208333333336</v>
      </c>
      <c r="O815" s="10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4">
        <f t="shared" si="48"/>
        <v>0.921875</v>
      </c>
      <c r="G816" t="s">
        <v>14</v>
      </c>
      <c r="H816">
        <v>36</v>
      </c>
      <c r="I816" s="6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9"/>
        <v>42517.208333333328</v>
      </c>
      <c r="O816" s="10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4">
        <f t="shared" si="48"/>
        <v>1.3023333333333333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9"/>
        <v>43068.25</v>
      </c>
      <c r="O817" s="10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4">
        <f t="shared" si="48"/>
        <v>6.1521739130434785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9"/>
        <v>41680.25</v>
      </c>
      <c r="O818" s="10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4">
        <f t="shared" si="48"/>
        <v>3.687953216374269</v>
      </c>
      <c r="G819" t="s">
        <v>20</v>
      </c>
      <c r="H819">
        <v>2489</v>
      </c>
      <c r="I819" s="6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9"/>
        <v>43589.208333333328</v>
      </c>
      <c r="O819" s="10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4">
        <f t="shared" si="48"/>
        <v>10.948571428571428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9"/>
        <v>43486.25</v>
      </c>
      <c r="O820" s="10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4">
        <f t="shared" si="48"/>
        <v>0.50662921348314605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9"/>
        <v>41237.25</v>
      </c>
      <c r="O821" s="10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4">
        <f t="shared" si="48"/>
        <v>8.0060000000000002</v>
      </c>
      <c r="G822" t="s">
        <v>20</v>
      </c>
      <c r="H822">
        <v>279</v>
      </c>
      <c r="I822" s="6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9"/>
        <v>43310.208333333328</v>
      </c>
      <c r="O822" s="10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4">
        <f t="shared" si="48"/>
        <v>2.9128571428571428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9"/>
        <v>42794.25</v>
      </c>
      <c r="O823" s="10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4">
        <f t="shared" si="48"/>
        <v>3.4996666666666667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9"/>
        <v>41698.25</v>
      </c>
      <c r="O824" s="10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4">
        <f t="shared" si="48"/>
        <v>3.5707317073170732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9"/>
        <v>41892.208333333336</v>
      </c>
      <c r="O825" s="10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4">
        <f t="shared" si="48"/>
        <v>1.2648941176470587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9"/>
        <v>40348.208333333336</v>
      </c>
      <c r="O826" s="10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4">
        <f t="shared" si="48"/>
        <v>3.875</v>
      </c>
      <c r="G827" t="s">
        <v>20</v>
      </c>
      <c r="H827">
        <v>157</v>
      </c>
      <c r="I827" s="6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9"/>
        <v>42941.208333333328</v>
      </c>
      <c r="O827" s="10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4">
        <f t="shared" si="48"/>
        <v>4.5703571428571426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9"/>
        <v>40525.25</v>
      </c>
      <c r="O828" s="10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4">
        <f t="shared" si="48"/>
        <v>2.6669565217391304</v>
      </c>
      <c r="G829" t="s">
        <v>20</v>
      </c>
      <c r="H829">
        <v>82</v>
      </c>
      <c r="I829" s="6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9"/>
        <v>40666.208333333336</v>
      </c>
      <c r="O829" s="10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4">
        <f t="shared" si="48"/>
        <v>0.69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9"/>
        <v>43340.208333333328</v>
      </c>
      <c r="O830" s="10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4">
        <f t="shared" si="48"/>
        <v>0.51343749999999999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9"/>
        <v>42164.208333333328</v>
      </c>
      <c r="O831" s="10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4">
        <f t="shared" si="48"/>
        <v>1.1710526315789473E-2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9"/>
        <v>43103.25</v>
      </c>
      <c r="O832" s="10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4">
        <f t="shared" si="48"/>
        <v>1.089773429454171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9"/>
        <v>40994.208333333336</v>
      </c>
      <c r="O833" s="10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4">
        <f t="shared" si="48"/>
        <v>3.1517592592592591</v>
      </c>
      <c r="G834" t="s">
        <v>20</v>
      </c>
      <c r="H834">
        <v>1297</v>
      </c>
      <c r="I834" s="6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9"/>
        <v>42299.208333333328</v>
      </c>
      <c r="O834" s="10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4">
        <f t="shared" ref="F835:F898" si="52">SUM(E835/D835)</f>
        <v>1.5769117647058823</v>
      </c>
      <c r="G835" t="s">
        <v>20</v>
      </c>
      <c r="H835">
        <v>165</v>
      </c>
      <c r="I835" s="6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3">(((L835/60)/60)/24)+DATE(1970,1,1)</f>
        <v>40588.25</v>
      </c>
      <c r="O835" s="10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4">
        <f t="shared" si="52"/>
        <v>1.5380821917808218</v>
      </c>
      <c r="G836" t="s">
        <v>20</v>
      </c>
      <c r="H836">
        <v>119</v>
      </c>
      <c r="I836" s="6">
        <f t="shared" ref="I836:I899" si="55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3"/>
        <v>41448.208333333336</v>
      </c>
      <c r="O836" s="10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4">
        <f t="shared" si="52"/>
        <v>0.89738979118329465</v>
      </c>
      <c r="G837" t="s">
        <v>14</v>
      </c>
      <c r="H837">
        <v>1758</v>
      </c>
      <c r="I837" s="6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3"/>
        <v>42063.25</v>
      </c>
      <c r="O837" s="10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4">
        <f t="shared" si="52"/>
        <v>0.75135802469135804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3"/>
        <v>40214.25</v>
      </c>
      <c r="O838" s="10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4">
        <f t="shared" si="52"/>
        <v>8.5288135593220336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3"/>
        <v>40629.208333333336</v>
      </c>
      <c r="O839" s="10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4">
        <f t="shared" si="52"/>
        <v>1.3890625000000001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3"/>
        <v>43370.208333333328</v>
      </c>
      <c r="O840" s="10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4">
        <f t="shared" si="52"/>
        <v>1.9018181818181819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3"/>
        <v>41715.208333333336</v>
      </c>
      <c r="O841" s="10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4">
        <f t="shared" si="52"/>
        <v>1.0024333619948409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3"/>
        <v>41836.208333333336</v>
      </c>
      <c r="O842" s="10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4">
        <f t="shared" si="52"/>
        <v>1.4275824175824177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3"/>
        <v>42419.25</v>
      </c>
      <c r="O843" s="10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4">
        <f t="shared" si="52"/>
        <v>5.6313333333333331</v>
      </c>
      <c r="G844" t="s">
        <v>20</v>
      </c>
      <c r="H844">
        <v>132</v>
      </c>
      <c r="I844" s="6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3"/>
        <v>43266.208333333328</v>
      </c>
      <c r="O844" s="10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4">
        <f t="shared" si="52"/>
        <v>0.30715909090909088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3"/>
        <v>43338.208333333328</v>
      </c>
      <c r="O845" s="10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4">
        <f t="shared" si="52"/>
        <v>0.99397727272727276</v>
      </c>
      <c r="G846" t="s">
        <v>74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3"/>
        <v>40930.25</v>
      </c>
      <c r="O846" s="10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4">
        <f t="shared" si="52"/>
        <v>1.9754935622317598</v>
      </c>
      <c r="G847" t="s">
        <v>20</v>
      </c>
      <c r="H847">
        <v>1354</v>
      </c>
      <c r="I847" s="6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3"/>
        <v>43235.208333333328</v>
      </c>
      <c r="O847" s="10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4">
        <f t="shared" si="52"/>
        <v>5.085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3"/>
        <v>43302.208333333328</v>
      </c>
      <c r="O848" s="10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4">
        <f t="shared" si="52"/>
        <v>2.3774468085106384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3"/>
        <v>43107.25</v>
      </c>
      <c r="O849" s="10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4">
        <f t="shared" si="52"/>
        <v>3.3846875000000001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3"/>
        <v>40341.208333333336</v>
      </c>
      <c r="O850" s="10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4">
        <f t="shared" si="52"/>
        <v>1.3308955223880596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3"/>
        <v>40948.25</v>
      </c>
      <c r="O851" s="10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4">
        <f t="shared" si="52"/>
        <v>0.01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3"/>
        <v>40866.25</v>
      </c>
      <c r="O852" s="10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4">
        <f t="shared" si="52"/>
        <v>2.0779999999999998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3"/>
        <v>41031.208333333336</v>
      </c>
      <c r="O853" s="10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4">
        <f t="shared" si="52"/>
        <v>0.51122448979591839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3"/>
        <v>40740.208333333336</v>
      </c>
      <c r="O854" s="10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4">
        <f t="shared" si="52"/>
        <v>6.5205847953216374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3"/>
        <v>40714.208333333336</v>
      </c>
      <c r="O855" s="10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4">
        <f t="shared" si="52"/>
        <v>1.1363099415204678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3"/>
        <v>43787.25</v>
      </c>
      <c r="O856" s="10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4">
        <f t="shared" si="52"/>
        <v>1.0237606837606839</v>
      </c>
      <c r="G857" t="s">
        <v>20</v>
      </c>
      <c r="H857">
        <v>452</v>
      </c>
      <c r="I857" s="6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3"/>
        <v>40712.208333333336</v>
      </c>
      <c r="O857" s="10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4">
        <f t="shared" si="52"/>
        <v>3.5658333333333334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3"/>
        <v>41023.208333333336</v>
      </c>
      <c r="O858" s="10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4">
        <f t="shared" si="52"/>
        <v>1.3986792452830188</v>
      </c>
      <c r="G859" t="s">
        <v>20</v>
      </c>
      <c r="H859">
        <v>225</v>
      </c>
      <c r="I859" s="6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3"/>
        <v>40944.25</v>
      </c>
      <c r="O859" s="10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4">
        <f t="shared" si="52"/>
        <v>0.69450000000000001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3"/>
        <v>43211.208333333328</v>
      </c>
      <c r="O860" s="10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4">
        <f t="shared" si="52"/>
        <v>0.35534246575342465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3"/>
        <v>41334.25</v>
      </c>
      <c r="O861" s="10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4">
        <f t="shared" si="52"/>
        <v>2.5165000000000002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3"/>
        <v>43515.25</v>
      </c>
      <c r="O862" s="10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4">
        <f t="shared" si="52"/>
        <v>1.0587500000000001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3"/>
        <v>40258.208333333336</v>
      </c>
      <c r="O863" s="10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4">
        <f t="shared" si="52"/>
        <v>1.8742857142857143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3"/>
        <v>40756.208333333336</v>
      </c>
      <c r="O864" s="10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4">
        <f t="shared" si="52"/>
        <v>3.8678571428571429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3"/>
        <v>42172.208333333328</v>
      </c>
      <c r="O865" s="10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4">
        <f t="shared" si="52"/>
        <v>3.4707142857142856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3"/>
        <v>42601.208333333328</v>
      </c>
      <c r="O866" s="10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4">
        <f t="shared" si="52"/>
        <v>1.8582098765432098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3"/>
        <v>41897.208333333336</v>
      </c>
      <c r="O867" s="10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4">
        <f t="shared" si="52"/>
        <v>0.43241247264770238</v>
      </c>
      <c r="G868" t="s">
        <v>74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3"/>
        <v>40671.208333333336</v>
      </c>
      <c r="O868" s="10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4">
        <f t="shared" si="52"/>
        <v>1.6243749999999999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3"/>
        <v>43382.208333333328</v>
      </c>
      <c r="O869" s="10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4">
        <f t="shared" si="52"/>
        <v>1.8484285714285715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3"/>
        <v>41559.208333333336</v>
      </c>
      <c r="O870" s="10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4">
        <f t="shared" si="52"/>
        <v>0.23703520691785052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3"/>
        <v>40350.208333333336</v>
      </c>
      <c r="O871" s="10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4">
        <f t="shared" si="52"/>
        <v>0.89870129870129867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3"/>
        <v>42240.208333333328</v>
      </c>
      <c r="O872" s="10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4">
        <f t="shared" si="52"/>
        <v>2.7260419580419581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3"/>
        <v>43040.208333333328</v>
      </c>
      <c r="O873" s="10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4">
        <f t="shared" si="52"/>
        <v>1.7004255319148935</v>
      </c>
      <c r="G874" t="s">
        <v>20</v>
      </c>
      <c r="H874">
        <v>81</v>
      </c>
      <c r="I874" s="6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3"/>
        <v>43346.208333333328</v>
      </c>
      <c r="O874" s="10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4">
        <f t="shared" si="52"/>
        <v>1.8828503562945369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3"/>
        <v>41647.25</v>
      </c>
      <c r="O875" s="10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4">
        <f t="shared" si="52"/>
        <v>3.4693532338308457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3"/>
        <v>40291.208333333336</v>
      </c>
      <c r="O876" s="10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4">
        <f t="shared" si="52"/>
        <v>0.6917721518987342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3"/>
        <v>40556.25</v>
      </c>
      <c r="O877" s="10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4">
        <f t="shared" si="52"/>
        <v>0.25433734939759034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3"/>
        <v>43624.208333333328</v>
      </c>
      <c r="O878" s="10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4">
        <f t="shared" si="52"/>
        <v>0.77400977995110021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3"/>
        <v>42577.208333333328</v>
      </c>
      <c r="O879" s="10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4">
        <f t="shared" si="52"/>
        <v>0.37481481481481482</v>
      </c>
      <c r="G880" t="s">
        <v>14</v>
      </c>
      <c r="H880">
        <v>12</v>
      </c>
      <c r="I880" s="6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3"/>
        <v>43845.25</v>
      </c>
      <c r="O880" s="10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4">
        <f t="shared" si="52"/>
        <v>5.4379999999999997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3"/>
        <v>42788.25</v>
      </c>
      <c r="O881" s="10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4">
        <f t="shared" si="52"/>
        <v>2.2852189349112426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3"/>
        <v>43667.208333333328</v>
      </c>
      <c r="O882" s="10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4">
        <f t="shared" si="52"/>
        <v>0.38948339483394834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3"/>
        <v>42194.208333333328</v>
      </c>
      <c r="O883" s="10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4">
        <f t="shared" si="52"/>
        <v>3.7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3"/>
        <v>42025.25</v>
      </c>
      <c r="O884" s="10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4">
        <f t="shared" si="52"/>
        <v>2.3791176470588233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3"/>
        <v>40323.208333333336</v>
      </c>
      <c r="O885" s="10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4">
        <f t="shared" si="52"/>
        <v>0.64036299765807958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3"/>
        <v>41763.208333333336</v>
      </c>
      <c r="O886" s="10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4">
        <f t="shared" si="52"/>
        <v>1.1827777777777777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3"/>
        <v>40335.208333333336</v>
      </c>
      <c r="O887" s="10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4">
        <f t="shared" si="52"/>
        <v>0.84824037184594958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3"/>
        <v>40416.208333333336</v>
      </c>
      <c r="O888" s="10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4">
        <f t="shared" si="52"/>
        <v>0.29346153846153844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3"/>
        <v>42202.208333333328</v>
      </c>
      <c r="O889" s="10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4">
        <f t="shared" si="52"/>
        <v>2.0989655172413793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3"/>
        <v>42836.208333333328</v>
      </c>
      <c r="O890" s="10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4">
        <f t="shared" si="52"/>
        <v>1.697857142857143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3"/>
        <v>41710.208333333336</v>
      </c>
      <c r="O891" s="10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4">
        <f t="shared" si="52"/>
        <v>1.1595907738095239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3"/>
        <v>43640.208333333328</v>
      </c>
      <c r="O892" s="10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4">
        <f t="shared" si="52"/>
        <v>2.5859999999999999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3"/>
        <v>40880.25</v>
      </c>
      <c r="O893" s="10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4">
        <f t="shared" si="52"/>
        <v>2.3058333333333332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3"/>
        <v>40319.208333333336</v>
      </c>
      <c r="O894" s="10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4">
        <f t="shared" si="52"/>
        <v>1.2821428571428573</v>
      </c>
      <c r="G895" t="s">
        <v>20</v>
      </c>
      <c r="H895">
        <v>199</v>
      </c>
      <c r="I895" s="6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3"/>
        <v>42170.208333333328</v>
      </c>
      <c r="O895" s="10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4">
        <f t="shared" si="52"/>
        <v>1.8870588235294117</v>
      </c>
      <c r="G896" t="s">
        <v>20</v>
      </c>
      <c r="H896">
        <v>56</v>
      </c>
      <c r="I896" s="6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3"/>
        <v>41466.208333333336</v>
      </c>
      <c r="O896" s="10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4">
        <f t="shared" si="52"/>
        <v>6.9511889862327911E-2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3"/>
        <v>43134.25</v>
      </c>
      <c r="O897" s="10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4">
        <f t="shared" si="52"/>
        <v>7.7443434343434348</v>
      </c>
      <c r="G898" t="s">
        <v>20</v>
      </c>
      <c r="H898">
        <v>1460</v>
      </c>
      <c r="I898" s="6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3"/>
        <v>40738.208333333336</v>
      </c>
      <c r="O898" s="10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4">
        <f t="shared" ref="F899:F962" si="56">SUM(E899/D899)</f>
        <v>0.27693181818181817</v>
      </c>
      <c r="G899" t="s">
        <v>14</v>
      </c>
      <c r="H899">
        <v>27</v>
      </c>
      <c r="I899" s="6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7">(((L899/60)/60)/24)+DATE(1970,1,1)</f>
        <v>43583.208333333328</v>
      </c>
      <c r="O899" s="10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4">
        <f t="shared" si="56"/>
        <v>0.52479620323841425</v>
      </c>
      <c r="G900" t="s">
        <v>14</v>
      </c>
      <c r="H900">
        <v>1221</v>
      </c>
      <c r="I900" s="6">
        <f t="shared" ref="I900:I963" si="59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7"/>
        <v>43815.25</v>
      </c>
      <c r="O900" s="10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4">
        <f t="shared" si="56"/>
        <v>4.0709677419354842</v>
      </c>
      <c r="G901" t="s">
        <v>20</v>
      </c>
      <c r="H901">
        <v>123</v>
      </c>
      <c r="I901" s="6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7"/>
        <v>41554.208333333336</v>
      </c>
      <c r="O901" s="10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4">
        <f t="shared" si="56"/>
        <v>0.02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7"/>
        <v>41901.208333333336</v>
      </c>
      <c r="O902" s="10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4">
        <f t="shared" si="56"/>
        <v>1.5617857142857143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7"/>
        <v>43298.208333333328</v>
      </c>
      <c r="O903" s="10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4">
        <f t="shared" si="56"/>
        <v>2.5242857142857145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7"/>
        <v>42399.25</v>
      </c>
      <c r="O904" s="10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4">
        <f t="shared" si="56"/>
        <v>1.729268292682927E-2</v>
      </c>
      <c r="G905" t="s">
        <v>47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7"/>
        <v>41034.208333333336</v>
      </c>
      <c r="O905" s="10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4">
        <f t="shared" si="56"/>
        <v>0.12230769230769231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7"/>
        <v>41186.208333333336</v>
      </c>
      <c r="O906" s="10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4">
        <f t="shared" si="56"/>
        <v>1.6398734177215191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7"/>
        <v>41536.208333333336</v>
      </c>
      <c r="O907" s="10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4">
        <f t="shared" si="56"/>
        <v>1.6298181818181818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7"/>
        <v>42868.208333333328</v>
      </c>
      <c r="O908" s="10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4">
        <f t="shared" si="56"/>
        <v>0.20252747252747252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7"/>
        <v>40660.208333333336</v>
      </c>
      <c r="O909" s="10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4">
        <f t="shared" si="56"/>
        <v>3.1924083769633507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7"/>
        <v>41031.208333333336</v>
      </c>
      <c r="O910" s="10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4">
        <f t="shared" si="56"/>
        <v>4.7894444444444444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7"/>
        <v>43255.208333333328</v>
      </c>
      <c r="O911" s="10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4">
        <f t="shared" si="56"/>
        <v>0.19556634304207121</v>
      </c>
      <c r="G912" t="s">
        <v>74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7"/>
        <v>42026.25</v>
      </c>
      <c r="O912" s="10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4">
        <f t="shared" si="56"/>
        <v>1.9894827586206896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7"/>
        <v>43717.208333333328</v>
      </c>
      <c r="O913" s="10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4">
        <f t="shared" si="56"/>
        <v>7.95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7"/>
        <v>41157.208333333336</v>
      </c>
      <c r="O914" s="10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4">
        <f t="shared" si="56"/>
        <v>0.50621082621082625</v>
      </c>
      <c r="G915" t="s">
        <v>14</v>
      </c>
      <c r="H915">
        <v>523</v>
      </c>
      <c r="I915" s="6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7"/>
        <v>43597.208333333328</v>
      </c>
      <c r="O915" s="10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4">
        <f t="shared" si="56"/>
        <v>0.57437499999999997</v>
      </c>
      <c r="G916" t="s">
        <v>14</v>
      </c>
      <c r="H916">
        <v>141</v>
      </c>
      <c r="I916" s="6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7"/>
        <v>41490.208333333336</v>
      </c>
      <c r="O916" s="10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4">
        <f t="shared" si="56"/>
        <v>1.5562827640984909</v>
      </c>
      <c r="G917" t="s">
        <v>20</v>
      </c>
      <c r="H917">
        <v>1866</v>
      </c>
      <c r="I917" s="6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7"/>
        <v>42976.208333333328</v>
      </c>
      <c r="O917" s="10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4">
        <f t="shared" si="56"/>
        <v>0.36297297297297298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7"/>
        <v>41991.25</v>
      </c>
      <c r="O918" s="10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4">
        <f t="shared" si="56"/>
        <v>0.58250000000000002</v>
      </c>
      <c r="G919" t="s">
        <v>47</v>
      </c>
      <c r="H919">
        <v>27</v>
      </c>
      <c r="I919" s="6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7"/>
        <v>40722.208333333336</v>
      </c>
      <c r="O919" s="10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4">
        <f t="shared" si="56"/>
        <v>2.3739473684210526</v>
      </c>
      <c r="G920" t="s">
        <v>20</v>
      </c>
      <c r="H920">
        <v>156</v>
      </c>
      <c r="I920" s="6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7"/>
        <v>41117.208333333336</v>
      </c>
      <c r="O920" s="10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4">
        <f t="shared" si="56"/>
        <v>0.58750000000000002</v>
      </c>
      <c r="G921" t="s">
        <v>14</v>
      </c>
      <c r="H921">
        <v>225</v>
      </c>
      <c r="I921" s="6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7"/>
        <v>43022.208333333328</v>
      </c>
      <c r="O921" s="10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4">
        <f t="shared" si="56"/>
        <v>1.8256603773584905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7"/>
        <v>43503.25</v>
      </c>
      <c r="O922" s="10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4">
        <f t="shared" si="56"/>
        <v>7.5436408977556111E-3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7"/>
        <v>40951.25</v>
      </c>
      <c r="O923" s="10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4">
        <f t="shared" si="56"/>
        <v>1.7595330739299611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7"/>
        <v>43443.25</v>
      </c>
      <c r="O924" s="10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4">
        <f t="shared" si="56"/>
        <v>2.3788235294117648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7"/>
        <v>40373.208333333336</v>
      </c>
      <c r="O925" s="10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4">
        <f t="shared" si="56"/>
        <v>4.8805076142131982</v>
      </c>
      <c r="G926" t="s">
        <v>20</v>
      </c>
      <c r="H926">
        <v>2289</v>
      </c>
      <c r="I926" s="6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7"/>
        <v>43769.208333333328</v>
      </c>
      <c r="O926" s="10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4">
        <f t="shared" si="56"/>
        <v>2.2406666666666668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7"/>
        <v>43000.208333333328</v>
      </c>
      <c r="O927" s="10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4">
        <f t="shared" si="56"/>
        <v>0.18126436781609195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7"/>
        <v>42502.208333333328</v>
      </c>
      <c r="O928" s="10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4">
        <f t="shared" si="56"/>
        <v>0.45847222222222223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7"/>
        <v>41102.208333333336</v>
      </c>
      <c r="O929" s="10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4">
        <f t="shared" si="56"/>
        <v>1.1731541218637993</v>
      </c>
      <c r="G930" t="s">
        <v>20</v>
      </c>
      <c r="H930">
        <v>3777</v>
      </c>
      <c r="I930" s="6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7"/>
        <v>41637.25</v>
      </c>
      <c r="O930" s="10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4">
        <f t="shared" si="56"/>
        <v>2.173090909090909</v>
      </c>
      <c r="G931" t="s">
        <v>20</v>
      </c>
      <c r="H931">
        <v>184</v>
      </c>
      <c r="I931" s="6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7"/>
        <v>42858.208333333328</v>
      </c>
      <c r="O931" s="10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4">
        <f t="shared" si="56"/>
        <v>1.1228571428571428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7"/>
        <v>42060.25</v>
      </c>
      <c r="O932" s="10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4">
        <f t="shared" si="56"/>
        <v>0.72518987341772156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7"/>
        <v>41818.208333333336</v>
      </c>
      <c r="O933" s="10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4">
        <f t="shared" si="56"/>
        <v>2.1230434782608696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7"/>
        <v>41709.208333333336</v>
      </c>
      <c r="O934" s="10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4">
        <f t="shared" si="56"/>
        <v>2.3974657534246577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7"/>
        <v>41372.208333333336</v>
      </c>
      <c r="O935" s="10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4">
        <f t="shared" si="56"/>
        <v>1.8193548387096774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7"/>
        <v>42422.25</v>
      </c>
      <c r="O936" s="10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4">
        <f t="shared" si="56"/>
        <v>1.6413114754098361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7"/>
        <v>42209.208333333328</v>
      </c>
      <c r="O937" s="10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4">
        <f t="shared" si="56"/>
        <v>1.6375968992248063E-2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7"/>
        <v>43668.208333333328</v>
      </c>
      <c r="O938" s="10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4">
        <f t="shared" si="56"/>
        <v>0.49643859649122807</v>
      </c>
      <c r="G939" t="s">
        <v>74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7"/>
        <v>42334.25</v>
      </c>
      <c r="O939" s="10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4">
        <f t="shared" si="56"/>
        <v>1.0970652173913042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7"/>
        <v>43263.208333333328</v>
      </c>
      <c r="O940" s="10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4">
        <f t="shared" si="56"/>
        <v>0.49217948717948717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7"/>
        <v>40670.208333333336</v>
      </c>
      <c r="O941" s="10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4">
        <f t="shared" si="56"/>
        <v>0.62232323232323228</v>
      </c>
      <c r="G942" t="s">
        <v>47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7"/>
        <v>41244.25</v>
      </c>
      <c r="O942" s="10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4">
        <f t="shared" si="56"/>
        <v>0.1305813953488372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7"/>
        <v>40552.25</v>
      </c>
      <c r="O943" s="10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4">
        <f t="shared" si="56"/>
        <v>0.64635416666666667</v>
      </c>
      <c r="G944" t="s">
        <v>14</v>
      </c>
      <c r="H944">
        <v>67</v>
      </c>
      <c r="I944" s="6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7"/>
        <v>40568.25</v>
      </c>
      <c r="O944" s="10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4">
        <f t="shared" si="56"/>
        <v>1.5958666666666668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7"/>
        <v>41906.208333333336</v>
      </c>
      <c r="O945" s="10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4">
        <f t="shared" si="56"/>
        <v>0.81420000000000003</v>
      </c>
      <c r="G946" t="s">
        <v>14</v>
      </c>
      <c r="H946">
        <v>263</v>
      </c>
      <c r="I946" s="6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7"/>
        <v>42776.25</v>
      </c>
      <c r="O946" s="10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4">
        <f t="shared" si="56"/>
        <v>0.32444767441860467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7"/>
        <v>41004.208333333336</v>
      </c>
      <c r="O947" s="10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4">
        <f t="shared" si="56"/>
        <v>9.9141184124918666E-2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7"/>
        <v>40710.208333333336</v>
      </c>
      <c r="O948" s="10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4">
        <f t="shared" si="56"/>
        <v>0.26694444444444443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7"/>
        <v>41908.208333333336</v>
      </c>
      <c r="O949" s="10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4">
        <f t="shared" si="56"/>
        <v>0.62957446808510642</v>
      </c>
      <c r="G950" t="s">
        <v>74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7"/>
        <v>41985.25</v>
      </c>
      <c r="O950" s="10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4">
        <f t="shared" si="56"/>
        <v>1.6135593220338984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7"/>
        <v>42112.208333333328</v>
      </c>
      <c r="O951" s="10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4">
        <f t="shared" si="56"/>
        <v>0.05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7"/>
        <v>43571.208333333328</v>
      </c>
      <c r="O952" s="10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4">
        <f t="shared" si="56"/>
        <v>10.969379310344827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7"/>
        <v>42730.25</v>
      </c>
      <c r="O953" s="10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4">
        <f t="shared" si="56"/>
        <v>0.70094158075601376</v>
      </c>
      <c r="G954" t="s">
        <v>74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7"/>
        <v>42591.208333333328</v>
      </c>
      <c r="O954" s="10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4">
        <f t="shared" si="56"/>
        <v>0.6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7"/>
        <v>42358.25</v>
      </c>
      <c r="O955" s="10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4">
        <f t="shared" si="56"/>
        <v>3.6709859154929578</v>
      </c>
      <c r="G956" t="s">
        <v>20</v>
      </c>
      <c r="H956">
        <v>1548</v>
      </c>
      <c r="I956" s="6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7"/>
        <v>41174.208333333336</v>
      </c>
      <c r="O956" s="10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4">
        <f t="shared" si="56"/>
        <v>11.09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7"/>
        <v>41238.25</v>
      </c>
      <c r="O957" s="10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4">
        <f t="shared" si="56"/>
        <v>0.19028784648187633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7"/>
        <v>42360.25</v>
      </c>
      <c r="O958" s="10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4">
        <f t="shared" si="56"/>
        <v>1.2687755102040816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7"/>
        <v>40955.25</v>
      </c>
      <c r="O959" s="10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4">
        <f t="shared" si="56"/>
        <v>7.3463636363636367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7"/>
        <v>40350.208333333336</v>
      </c>
      <c r="O960" s="10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4">
        <f t="shared" si="56"/>
        <v>4.5731034482758622E-2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7"/>
        <v>40357.208333333336</v>
      </c>
      <c r="O961" s="10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4">
        <f t="shared" si="56"/>
        <v>0.85054545454545449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7"/>
        <v>42408.25</v>
      </c>
      <c r="O962" s="10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4">
        <f t="shared" ref="F963:F1001" si="60">SUM(E963/D963)</f>
        <v>1.1929824561403508</v>
      </c>
      <c r="G963" t="s">
        <v>20</v>
      </c>
      <c r="H963">
        <v>155</v>
      </c>
      <c r="I963" s="6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1">(((L963/60)/60)/24)+DATE(1970,1,1)</f>
        <v>40591.25</v>
      </c>
      <c r="O963" s="10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4">
        <f t="shared" si="60"/>
        <v>2.9602777777777778</v>
      </c>
      <c r="G964" t="s">
        <v>20</v>
      </c>
      <c r="H964">
        <v>266</v>
      </c>
      <c r="I964" s="6">
        <f t="shared" ref="I964:I1001" si="63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1"/>
        <v>41592.25</v>
      </c>
      <c r="O964" s="10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4">
        <f t="shared" si="60"/>
        <v>0.84694915254237291</v>
      </c>
      <c r="G965" t="s">
        <v>14</v>
      </c>
      <c r="H965">
        <v>114</v>
      </c>
      <c r="I965" s="6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1"/>
        <v>40607.25</v>
      </c>
      <c r="O965" s="10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4">
        <f t="shared" si="60"/>
        <v>3.5578378378378379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1"/>
        <v>42135.208333333328</v>
      </c>
      <c r="O966" s="10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4">
        <f t="shared" si="60"/>
        <v>3.8640909090909092</v>
      </c>
      <c r="G967" t="s">
        <v>20</v>
      </c>
      <c r="H967">
        <v>207</v>
      </c>
      <c r="I967" s="6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1"/>
        <v>40203.25</v>
      </c>
      <c r="O967" s="10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4">
        <f t="shared" si="60"/>
        <v>7.9223529411764702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1"/>
        <v>42901.208333333328</v>
      </c>
      <c r="O968" s="10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4">
        <f t="shared" si="60"/>
        <v>1.3703393665158372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1"/>
        <v>41005.208333333336</v>
      </c>
      <c r="O969" s="10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4">
        <f t="shared" si="60"/>
        <v>3.3820833333333336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1"/>
        <v>40544.25</v>
      </c>
      <c r="O970" s="10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4">
        <f t="shared" si="60"/>
        <v>1.0822784810126582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1"/>
        <v>43821.25</v>
      </c>
      <c r="O971" s="10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4">
        <f t="shared" si="60"/>
        <v>0.60757639620653314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1"/>
        <v>40672.208333333336</v>
      </c>
      <c r="O972" s="10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4">
        <f t="shared" si="60"/>
        <v>0.27725490196078434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1"/>
        <v>41555.208333333336</v>
      </c>
      <c r="O973" s="10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4">
        <f t="shared" si="60"/>
        <v>2.283934426229508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1"/>
        <v>41792.208333333336</v>
      </c>
      <c r="O974" s="10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4">
        <f t="shared" si="60"/>
        <v>0.21615194054500414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1"/>
        <v>40522.25</v>
      </c>
      <c r="O975" s="10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4">
        <f t="shared" si="60"/>
        <v>3.73875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1"/>
        <v>41412.208333333336</v>
      </c>
      <c r="O976" s="10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4">
        <f t="shared" si="60"/>
        <v>1.5492592592592593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1"/>
        <v>42337.25</v>
      </c>
      <c r="O977" s="10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4">
        <f t="shared" si="60"/>
        <v>3.2214999999999998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1"/>
        <v>40571.25</v>
      </c>
      <c r="O978" s="10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4">
        <f t="shared" si="60"/>
        <v>0.73957142857142855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1"/>
        <v>43138.25</v>
      </c>
      <c r="O979" s="10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4">
        <f t="shared" si="60"/>
        <v>8.641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1"/>
        <v>42686.25</v>
      </c>
      <c r="O980" s="10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4">
        <f t="shared" si="60"/>
        <v>1.432624584717608</v>
      </c>
      <c r="G981" t="s">
        <v>20</v>
      </c>
      <c r="H981">
        <v>1015</v>
      </c>
      <c r="I981" s="6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1"/>
        <v>42078.208333333328</v>
      </c>
      <c r="O981" s="10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4">
        <f t="shared" si="60"/>
        <v>0.40281762295081969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1"/>
        <v>42307.208333333328</v>
      </c>
      <c r="O982" s="10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4">
        <f t="shared" si="60"/>
        <v>1.7822388059701493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1"/>
        <v>43094.25</v>
      </c>
      <c r="O983" s="10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4">
        <f t="shared" si="60"/>
        <v>0.84930555555555554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1"/>
        <v>40743.208333333336</v>
      </c>
      <c r="O984" s="10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4">
        <f t="shared" si="60"/>
        <v>1.4593648334624323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1"/>
        <v>43681.208333333328</v>
      </c>
      <c r="O985" s="10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4">
        <f t="shared" si="60"/>
        <v>1.5246153846153847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1"/>
        <v>43716.208333333328</v>
      </c>
      <c r="O986" s="10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4">
        <f t="shared" si="60"/>
        <v>0.67129542790152408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1"/>
        <v>41614.25</v>
      </c>
      <c r="O987" s="10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4">
        <f t="shared" si="60"/>
        <v>0.40307692307692305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1"/>
        <v>40638.208333333336</v>
      </c>
      <c r="O988" s="10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4">
        <f t="shared" si="60"/>
        <v>2.1679032258064517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1"/>
        <v>42852.208333333328</v>
      </c>
      <c r="O989" s="10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4">
        <f t="shared" si="60"/>
        <v>0.52117021276595743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1"/>
        <v>42686.25</v>
      </c>
      <c r="O990" s="10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4">
        <f t="shared" si="60"/>
        <v>4.9958333333333336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1"/>
        <v>43571.208333333328</v>
      </c>
      <c r="O991" s="10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4">
        <f t="shared" si="60"/>
        <v>0.87679487179487181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1"/>
        <v>42432.25</v>
      </c>
      <c r="O992" s="10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4">
        <f t="shared" si="60"/>
        <v>1.131734693877551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1"/>
        <v>41907.208333333336</v>
      </c>
      <c r="O993" s="10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4">
        <f t="shared" si="60"/>
        <v>4.2654838709677421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1"/>
        <v>43227.208333333328</v>
      </c>
      <c r="O994" s="10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4">
        <f t="shared" si="60"/>
        <v>0.77632653061224488</v>
      </c>
      <c r="G995" t="s">
        <v>74</v>
      </c>
      <c r="H995">
        <v>75</v>
      </c>
      <c r="I995" s="6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1"/>
        <v>42362.25</v>
      </c>
      <c r="O995" s="10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4">
        <f t="shared" si="60"/>
        <v>0.52496810772501767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1"/>
        <v>41929.208333333336</v>
      </c>
      <c r="O996" s="10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4">
        <f t="shared" si="60"/>
        <v>1.5746762589928058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1"/>
        <v>43408.208333333328</v>
      </c>
      <c r="O997" s="10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4">
        <f t="shared" si="60"/>
        <v>0.72939393939393937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1"/>
        <v>41276.25</v>
      </c>
      <c r="O998" s="10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4">
        <f t="shared" si="60"/>
        <v>0.60565789473684206</v>
      </c>
      <c r="G999" t="s">
        <v>74</v>
      </c>
      <c r="H999">
        <v>139</v>
      </c>
      <c r="I999" s="6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1"/>
        <v>41659.25</v>
      </c>
      <c r="O999" s="10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4">
        <f t="shared" si="60"/>
        <v>0.5679129129129129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1"/>
        <v>40220.25</v>
      </c>
      <c r="O1000" s="10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4">
        <f t="shared" si="60"/>
        <v>0.56542754275427543</v>
      </c>
      <c r="G1001" t="s">
        <v>74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1"/>
        <v>42550.208333333328</v>
      </c>
      <c r="O1001" s="10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G1:G1048576">
    <cfRule type="containsText" dxfId="17" priority="5" operator="containsText" text="successful">
      <formula>NOT(ISERROR(SEARCH("successful",G1)))</formula>
    </cfRule>
    <cfRule type="containsText" dxfId="16" priority="6" operator="containsText" text="canceled">
      <formula>NOT(ISERROR(SEARCH("canceled",G1)))</formula>
    </cfRule>
    <cfRule type="containsText" dxfId="15" priority="7" operator="containsText" text="live">
      <formula>NOT(ISERROR(SEARCH("live",G1)))</formula>
    </cfRule>
    <cfRule type="containsText" dxfId="14" priority="8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FF0000"/>
        <color theme="9" tint="-0.499984740745262"/>
        <color theme="4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8A5C-D855-4571-A994-04F083E8F434}">
  <dimension ref="A1:F14"/>
  <sheetViews>
    <sheetView workbookViewId="0">
      <selection activeCell="B28" sqref="B2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7" t="s">
        <v>6</v>
      </c>
      <c r="B1" t="s">
        <v>2069</v>
      </c>
    </row>
    <row r="3" spans="1:6" x14ac:dyDescent="0.35">
      <c r="A3" s="7" t="s">
        <v>2071</v>
      </c>
      <c r="B3" s="7" t="s">
        <v>2070</v>
      </c>
    </row>
    <row r="4" spans="1:6" x14ac:dyDescent="0.35">
      <c r="A4" s="7" t="s">
        <v>2066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2068</v>
      </c>
    </row>
    <row r="5" spans="1:6" x14ac:dyDescent="0.35">
      <c r="A5" s="8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5">
      <c r="A6" s="8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5">
      <c r="A7" s="8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5">
      <c r="A8" s="8" t="s">
        <v>2064</v>
      </c>
      <c r="B8" s="9"/>
      <c r="C8" s="9"/>
      <c r="D8" s="9"/>
      <c r="E8" s="9">
        <v>4</v>
      </c>
      <c r="F8" s="9">
        <v>4</v>
      </c>
    </row>
    <row r="9" spans="1:6" x14ac:dyDescent="0.35">
      <c r="A9" s="8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5">
      <c r="A10" s="8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5">
      <c r="A11" s="8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5">
      <c r="A12" s="8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5">
      <c r="A13" s="8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5">
      <c r="A14" s="8" t="s">
        <v>2068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F7D4-CE93-4751-A120-4A3412E7D17D}">
  <dimension ref="A1:V31"/>
  <sheetViews>
    <sheetView workbookViewId="0">
      <selection activeCell="V4" sqref="V4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bestFit="1" customWidth="1"/>
    <col min="7" max="7" width="11" bestFit="1" customWidth="1"/>
  </cols>
  <sheetData>
    <row r="1" spans="1:22" x14ac:dyDescent="0.35">
      <c r="A1" s="7" t="s">
        <v>6</v>
      </c>
      <c r="B1" t="s">
        <v>2069</v>
      </c>
    </row>
    <row r="2" spans="1:22" x14ac:dyDescent="0.35">
      <c r="A2" s="7" t="s">
        <v>2031</v>
      </c>
      <c r="B2" t="s">
        <v>2069</v>
      </c>
    </row>
    <row r="3" spans="1:22" x14ac:dyDescent="0.35">
      <c r="V3">
        <f>SUM(14/51)</f>
        <v>0.27450980392156865</v>
      </c>
    </row>
    <row r="4" spans="1:22" x14ac:dyDescent="0.35">
      <c r="A4" s="7" t="s">
        <v>2071</v>
      </c>
      <c r="B4" s="7" t="s">
        <v>2070</v>
      </c>
    </row>
    <row r="5" spans="1:22" x14ac:dyDescent="0.35">
      <c r="A5" s="7" t="s">
        <v>2066</v>
      </c>
      <c r="B5" s="9" t="s">
        <v>74</v>
      </c>
      <c r="C5" s="9" t="s">
        <v>14</v>
      </c>
      <c r="D5" s="9" t="s">
        <v>47</v>
      </c>
      <c r="E5" s="9" t="s">
        <v>20</v>
      </c>
      <c r="F5" s="9" t="s">
        <v>2067</v>
      </c>
      <c r="G5" s="9" t="s">
        <v>2068</v>
      </c>
    </row>
    <row r="6" spans="1:22" x14ac:dyDescent="0.35">
      <c r="A6" s="8" t="s">
        <v>2049</v>
      </c>
      <c r="B6" s="9">
        <v>1</v>
      </c>
      <c r="C6" s="9">
        <v>10</v>
      </c>
      <c r="D6" s="9">
        <v>2</v>
      </c>
      <c r="E6" s="9">
        <v>21</v>
      </c>
      <c r="F6" s="9"/>
      <c r="G6" s="9">
        <v>34</v>
      </c>
    </row>
    <row r="7" spans="1:22" x14ac:dyDescent="0.35">
      <c r="A7" s="8" t="s">
        <v>2065</v>
      </c>
      <c r="B7" s="9"/>
      <c r="C7" s="9"/>
      <c r="D7" s="9"/>
      <c r="E7" s="9">
        <v>4</v>
      </c>
      <c r="F7" s="9"/>
      <c r="G7" s="9">
        <v>4</v>
      </c>
    </row>
    <row r="8" spans="1:22" x14ac:dyDescent="0.35">
      <c r="A8" s="8" t="s">
        <v>2042</v>
      </c>
      <c r="B8" s="9">
        <v>4</v>
      </c>
      <c r="C8" s="9">
        <v>21</v>
      </c>
      <c r="D8" s="9">
        <v>1</v>
      </c>
      <c r="E8" s="9">
        <v>34</v>
      </c>
      <c r="F8" s="9"/>
      <c r="G8" s="9">
        <v>60</v>
      </c>
    </row>
    <row r="9" spans="1:22" x14ac:dyDescent="0.35">
      <c r="A9" s="8" t="s">
        <v>2044</v>
      </c>
      <c r="B9" s="9">
        <v>2</v>
      </c>
      <c r="C9" s="9">
        <v>12</v>
      </c>
      <c r="D9" s="9">
        <v>1</v>
      </c>
      <c r="E9" s="9">
        <v>22</v>
      </c>
      <c r="F9" s="9"/>
      <c r="G9" s="9">
        <v>37</v>
      </c>
    </row>
    <row r="10" spans="1:22" x14ac:dyDescent="0.35">
      <c r="A10" s="8" t="s">
        <v>2043</v>
      </c>
      <c r="B10" s="9"/>
      <c r="C10" s="9">
        <v>8</v>
      </c>
      <c r="D10" s="9"/>
      <c r="E10" s="9">
        <v>10</v>
      </c>
      <c r="F10" s="9"/>
      <c r="G10" s="9">
        <v>18</v>
      </c>
    </row>
    <row r="11" spans="1:22" x14ac:dyDescent="0.35">
      <c r="A11" s="8" t="s">
        <v>2053</v>
      </c>
      <c r="B11" s="9">
        <v>1</v>
      </c>
      <c r="C11" s="9">
        <v>7</v>
      </c>
      <c r="D11" s="9"/>
      <c r="E11" s="9">
        <v>9</v>
      </c>
      <c r="F11" s="9"/>
      <c r="G11" s="9">
        <v>17</v>
      </c>
    </row>
    <row r="12" spans="1:22" x14ac:dyDescent="0.35">
      <c r="A12" s="8" t="s">
        <v>2034</v>
      </c>
      <c r="B12" s="9">
        <v>4</v>
      </c>
      <c r="C12" s="9">
        <v>20</v>
      </c>
      <c r="D12" s="9"/>
      <c r="E12" s="9">
        <v>22</v>
      </c>
      <c r="F12" s="9"/>
      <c r="G12" s="9">
        <v>46</v>
      </c>
    </row>
    <row r="13" spans="1:22" x14ac:dyDescent="0.35">
      <c r="A13" s="8" t="s">
        <v>2045</v>
      </c>
      <c r="B13" s="9">
        <v>3</v>
      </c>
      <c r="C13" s="9">
        <v>19</v>
      </c>
      <c r="D13" s="9"/>
      <c r="E13" s="9">
        <v>23</v>
      </c>
      <c r="F13" s="9"/>
      <c r="G13" s="9">
        <v>45</v>
      </c>
    </row>
    <row r="14" spans="1:22" x14ac:dyDescent="0.35">
      <c r="A14" s="8" t="s">
        <v>2058</v>
      </c>
      <c r="B14" s="9">
        <v>1</v>
      </c>
      <c r="C14" s="9">
        <v>6</v>
      </c>
      <c r="D14" s="9"/>
      <c r="E14" s="9">
        <v>10</v>
      </c>
      <c r="F14" s="9"/>
      <c r="G14" s="9">
        <v>17</v>
      </c>
    </row>
    <row r="15" spans="1:22" x14ac:dyDescent="0.35">
      <c r="A15" s="8" t="s">
        <v>2057</v>
      </c>
      <c r="B15" s="9"/>
      <c r="C15" s="9">
        <v>3</v>
      </c>
      <c r="D15" s="9"/>
      <c r="E15" s="9">
        <v>4</v>
      </c>
      <c r="F15" s="9"/>
      <c r="G15" s="9">
        <v>7</v>
      </c>
    </row>
    <row r="16" spans="1:22" x14ac:dyDescent="0.35">
      <c r="A16" s="8" t="s">
        <v>2061</v>
      </c>
      <c r="B16" s="9"/>
      <c r="C16" s="9">
        <v>8</v>
      </c>
      <c r="D16" s="9">
        <v>1</v>
      </c>
      <c r="E16" s="9">
        <v>4</v>
      </c>
      <c r="F16" s="9"/>
      <c r="G16" s="9">
        <v>13</v>
      </c>
    </row>
    <row r="17" spans="1:7" x14ac:dyDescent="0.35">
      <c r="A17" s="8" t="s">
        <v>2048</v>
      </c>
      <c r="B17" s="9">
        <v>1</v>
      </c>
      <c r="C17" s="9">
        <v>6</v>
      </c>
      <c r="D17" s="9">
        <v>1</v>
      </c>
      <c r="E17" s="9">
        <v>13</v>
      </c>
      <c r="F17" s="9"/>
      <c r="G17" s="9">
        <v>21</v>
      </c>
    </row>
    <row r="18" spans="1:7" x14ac:dyDescent="0.35">
      <c r="A18" s="8" t="s">
        <v>2055</v>
      </c>
      <c r="B18" s="9">
        <v>4</v>
      </c>
      <c r="C18" s="9">
        <v>11</v>
      </c>
      <c r="D18" s="9">
        <v>1</v>
      </c>
      <c r="E18" s="9">
        <v>26</v>
      </c>
      <c r="F18" s="9"/>
      <c r="G18" s="9">
        <v>42</v>
      </c>
    </row>
    <row r="19" spans="1:7" x14ac:dyDescent="0.35">
      <c r="A19" s="8" t="s">
        <v>2040</v>
      </c>
      <c r="B19" s="9">
        <v>23</v>
      </c>
      <c r="C19" s="9">
        <v>132</v>
      </c>
      <c r="D19" s="9">
        <v>2</v>
      </c>
      <c r="E19" s="9">
        <v>187</v>
      </c>
      <c r="F19" s="9"/>
      <c r="G19" s="9">
        <v>344</v>
      </c>
    </row>
    <row r="20" spans="1:7" x14ac:dyDescent="0.35">
      <c r="A20" s="8" t="s">
        <v>2056</v>
      </c>
      <c r="B20" s="9"/>
      <c r="C20" s="9">
        <v>4</v>
      </c>
      <c r="D20" s="9"/>
      <c r="E20" s="9">
        <v>4</v>
      </c>
      <c r="F20" s="9"/>
      <c r="G20" s="9">
        <v>8</v>
      </c>
    </row>
    <row r="21" spans="1:7" x14ac:dyDescent="0.35">
      <c r="A21" s="8" t="s">
        <v>2036</v>
      </c>
      <c r="B21" s="9">
        <v>6</v>
      </c>
      <c r="C21" s="9">
        <v>30</v>
      </c>
      <c r="D21" s="9"/>
      <c r="E21" s="9">
        <v>49</v>
      </c>
      <c r="F21" s="9"/>
      <c r="G21" s="9">
        <v>85</v>
      </c>
    </row>
    <row r="22" spans="1:7" x14ac:dyDescent="0.35">
      <c r="A22" s="8" t="s">
        <v>2063</v>
      </c>
      <c r="B22" s="9"/>
      <c r="C22" s="9">
        <v>9</v>
      </c>
      <c r="D22" s="9"/>
      <c r="E22" s="9">
        <v>5</v>
      </c>
      <c r="F22" s="9"/>
      <c r="G22" s="9">
        <v>14</v>
      </c>
    </row>
    <row r="23" spans="1:7" x14ac:dyDescent="0.35">
      <c r="A23" s="8" t="s">
        <v>2052</v>
      </c>
      <c r="B23" s="9">
        <v>1</v>
      </c>
      <c r="C23" s="9">
        <v>5</v>
      </c>
      <c r="D23" s="9">
        <v>1</v>
      </c>
      <c r="E23" s="9">
        <v>9</v>
      </c>
      <c r="F23" s="9"/>
      <c r="G23" s="9">
        <v>16</v>
      </c>
    </row>
    <row r="24" spans="1:7" x14ac:dyDescent="0.35">
      <c r="A24" s="8" t="s">
        <v>2060</v>
      </c>
      <c r="B24" s="9">
        <v>3</v>
      </c>
      <c r="C24" s="9">
        <v>3</v>
      </c>
      <c r="D24" s="9"/>
      <c r="E24" s="9">
        <v>11</v>
      </c>
      <c r="F24" s="9"/>
      <c r="G24" s="9">
        <v>17</v>
      </c>
    </row>
    <row r="25" spans="1:7" x14ac:dyDescent="0.35">
      <c r="A25" s="8" t="s">
        <v>2059</v>
      </c>
      <c r="B25" s="9"/>
      <c r="C25" s="9">
        <v>7</v>
      </c>
      <c r="D25" s="9"/>
      <c r="E25" s="9">
        <v>14</v>
      </c>
      <c r="F25" s="9"/>
      <c r="G25" s="9">
        <v>21</v>
      </c>
    </row>
    <row r="26" spans="1:7" x14ac:dyDescent="0.35">
      <c r="A26" s="8" t="s">
        <v>2051</v>
      </c>
      <c r="B26" s="9">
        <v>1</v>
      </c>
      <c r="C26" s="9">
        <v>15</v>
      </c>
      <c r="D26" s="9">
        <v>2</v>
      </c>
      <c r="E26" s="9">
        <v>17</v>
      </c>
      <c r="F26" s="9"/>
      <c r="G26" s="9">
        <v>35</v>
      </c>
    </row>
    <row r="27" spans="1:7" x14ac:dyDescent="0.35">
      <c r="A27" s="8" t="s">
        <v>2046</v>
      </c>
      <c r="B27" s="9"/>
      <c r="C27" s="9">
        <v>16</v>
      </c>
      <c r="D27" s="9">
        <v>1</v>
      </c>
      <c r="E27" s="9">
        <v>28</v>
      </c>
      <c r="F27" s="9"/>
      <c r="G27" s="9">
        <v>45</v>
      </c>
    </row>
    <row r="28" spans="1:7" x14ac:dyDescent="0.35">
      <c r="A28" s="8" t="s">
        <v>2038</v>
      </c>
      <c r="B28" s="9">
        <v>2</v>
      </c>
      <c r="C28" s="9">
        <v>12</v>
      </c>
      <c r="D28" s="9">
        <v>1</v>
      </c>
      <c r="E28" s="9">
        <v>36</v>
      </c>
      <c r="F28" s="9"/>
      <c r="G28" s="9">
        <v>51</v>
      </c>
    </row>
    <row r="29" spans="1:7" x14ac:dyDescent="0.35">
      <c r="A29" s="8" t="s">
        <v>2062</v>
      </c>
      <c r="B29" s="9"/>
      <c r="C29" s="9"/>
      <c r="D29" s="9"/>
      <c r="E29" s="9">
        <v>3</v>
      </c>
      <c r="F29" s="9"/>
      <c r="G29" s="9">
        <v>3</v>
      </c>
    </row>
    <row r="30" spans="1:7" x14ac:dyDescent="0.35">
      <c r="A30" s="8" t="s">
        <v>2067</v>
      </c>
      <c r="B30" s="9"/>
      <c r="C30" s="9"/>
      <c r="D30" s="9"/>
      <c r="E30" s="9"/>
      <c r="F30" s="9"/>
      <c r="G30" s="9"/>
    </row>
    <row r="31" spans="1:7" x14ac:dyDescent="0.35">
      <c r="A31" s="8" t="s">
        <v>2068</v>
      </c>
      <c r="B31" s="9">
        <v>57</v>
      </c>
      <c r="C31" s="9">
        <v>364</v>
      </c>
      <c r="D31" s="9">
        <v>14</v>
      </c>
      <c r="E31" s="9">
        <v>565</v>
      </c>
      <c r="F31" s="9"/>
      <c r="G31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A3FF-45DE-467C-BE76-ECF3E3DBEA84}">
  <dimension ref="A1:G18"/>
  <sheetViews>
    <sheetView workbookViewId="0">
      <selection activeCell="G18" sqref="G1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7" x14ac:dyDescent="0.35">
      <c r="A1" s="7" t="s">
        <v>2086</v>
      </c>
      <c r="B1" t="s">
        <v>2069</v>
      </c>
    </row>
    <row r="2" spans="1:7" x14ac:dyDescent="0.35">
      <c r="A2" s="7" t="s">
        <v>2031</v>
      </c>
      <c r="B2" t="s">
        <v>2069</v>
      </c>
    </row>
    <row r="4" spans="1:7" x14ac:dyDescent="0.35">
      <c r="A4" s="7" t="s">
        <v>2071</v>
      </c>
      <c r="B4" s="7" t="s">
        <v>2070</v>
      </c>
    </row>
    <row r="5" spans="1:7" x14ac:dyDescent="0.35">
      <c r="A5" s="7" t="s">
        <v>2066</v>
      </c>
      <c r="B5" s="9" t="s">
        <v>74</v>
      </c>
      <c r="C5" s="9" t="s">
        <v>14</v>
      </c>
      <c r="D5" s="9" t="s">
        <v>47</v>
      </c>
      <c r="E5" s="9" t="s">
        <v>20</v>
      </c>
      <c r="F5" s="9" t="s">
        <v>2068</v>
      </c>
    </row>
    <row r="6" spans="1:7" x14ac:dyDescent="0.35">
      <c r="A6" s="11" t="s">
        <v>2074</v>
      </c>
      <c r="B6" s="9">
        <v>6</v>
      </c>
      <c r="C6" s="9">
        <v>36</v>
      </c>
      <c r="D6" s="9">
        <v>1</v>
      </c>
      <c r="E6" s="9">
        <v>49</v>
      </c>
      <c r="F6" s="9">
        <v>92</v>
      </c>
      <c r="G6" s="4">
        <f>SUM(GETPIVOTDATA("outcome",$A$4,"outcome","failed","date_created_conversion",1)/GETPIVOTDATA("outcome",$A$4,"date_created_conversion",1))</f>
        <v>0.39130434782608697</v>
      </c>
    </row>
    <row r="7" spans="1:7" x14ac:dyDescent="0.35">
      <c r="A7" s="11" t="s">
        <v>2075</v>
      </c>
      <c r="B7" s="9">
        <v>7</v>
      </c>
      <c r="C7" s="9">
        <v>28</v>
      </c>
      <c r="D7" s="9"/>
      <c r="E7" s="9">
        <v>44</v>
      </c>
      <c r="F7" s="9">
        <v>79</v>
      </c>
      <c r="G7" s="4">
        <f>SUM(GETPIVOTDATA("outcome",$A$4,"outcome","failed","date_created_conversion",2)/GETPIVOTDATA("outcome",$A$4,"date_created_conversion",2))</f>
        <v>0.35443037974683544</v>
      </c>
    </row>
    <row r="8" spans="1:7" x14ac:dyDescent="0.35">
      <c r="A8" s="11" t="s">
        <v>2076</v>
      </c>
      <c r="B8" s="9">
        <v>4</v>
      </c>
      <c r="C8" s="9">
        <v>33</v>
      </c>
      <c r="D8" s="9"/>
      <c r="E8" s="9">
        <v>49</v>
      </c>
      <c r="F8" s="9">
        <v>86</v>
      </c>
      <c r="G8" s="4">
        <f>SUM(GETPIVOTDATA("outcome",$A$4,"outcome","failed","date_created_conversion",3)/GETPIVOTDATA("outcome",$A$4,"date_created_conversion",3))</f>
        <v>0.38372093023255816</v>
      </c>
    </row>
    <row r="9" spans="1:7" x14ac:dyDescent="0.35">
      <c r="A9" s="11" t="s">
        <v>2077</v>
      </c>
      <c r="B9" s="9">
        <v>1</v>
      </c>
      <c r="C9" s="9">
        <v>30</v>
      </c>
      <c r="D9" s="9">
        <v>1</v>
      </c>
      <c r="E9" s="9">
        <v>46</v>
      </c>
      <c r="F9" s="9">
        <v>78</v>
      </c>
      <c r="G9" s="4">
        <f>SUM(GETPIVOTDATA("outcome",$A$4,"outcome","failed","date_created_conversion",4)/GETPIVOTDATA("outcome",$A$4,"date_created_conversion",4))</f>
        <v>0.38461538461538464</v>
      </c>
    </row>
    <row r="10" spans="1:7" x14ac:dyDescent="0.35">
      <c r="A10" s="11" t="s">
        <v>2078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  <c r="G10" s="4">
        <f>SUM(GETPIVOTDATA("outcome",$A$4,"outcome","failed","date_created_conversion",5)/GETPIVOTDATA("outcome",$A$4,"date_created_conversion",5))</f>
        <v>0.40697674418604651</v>
      </c>
    </row>
    <row r="11" spans="1:7" x14ac:dyDescent="0.35">
      <c r="A11" s="11" t="s">
        <v>2079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  <c r="G11" s="4">
        <f>SUM(GETPIVOTDATA("outcome",$A$4,"outcome","failed","date_created_conversion",6)/GETPIVOTDATA("outcome",$A$4,"date_created_conversion",6))</f>
        <v>0.32183908045977011</v>
      </c>
    </row>
    <row r="12" spans="1:7" x14ac:dyDescent="0.35">
      <c r="A12" s="11" t="s">
        <v>2080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  <c r="G12" s="4">
        <f>SUM(GETPIVOTDATA("outcome",$A$4,"outcome","failed","date_created_conversion",7)/GETPIVOTDATA("outcome",$A$4,"date_created_conversion",7))</f>
        <v>0.32978723404255317</v>
      </c>
    </row>
    <row r="13" spans="1:7" x14ac:dyDescent="0.35">
      <c r="A13" s="11" t="s">
        <v>2081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  <c r="G13" s="4">
        <f>SUM(GETPIVOTDATA("outcome",$A$4,"outcome","failed","date_created_conversion",8)/GETPIVOTDATA("outcome",$A$4,"date_created_conversion",8))</f>
        <v>0.41176470588235292</v>
      </c>
    </row>
    <row r="14" spans="1:7" x14ac:dyDescent="0.35">
      <c r="A14" s="11" t="s">
        <v>2082</v>
      </c>
      <c r="B14" s="9">
        <v>5</v>
      </c>
      <c r="C14" s="9">
        <v>23</v>
      </c>
      <c r="D14" s="9"/>
      <c r="E14" s="9">
        <v>45</v>
      </c>
      <c r="F14" s="9">
        <v>73</v>
      </c>
      <c r="G14" s="4">
        <f>SUM(GETPIVOTDATA("outcome",$A$4,"outcome","failed","date_created_conversion",9)/GETPIVOTDATA("outcome",$A$4,"date_created_conversion",9))</f>
        <v>0.31506849315068491</v>
      </c>
    </row>
    <row r="15" spans="1:7" x14ac:dyDescent="0.35">
      <c r="A15" s="11" t="s">
        <v>2083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  <c r="G15" s="4">
        <f>SUM(GETPIVOTDATA("outcome",$A$4,"outcome","failed","date_created_conversion",10)/GETPIVOTDATA("outcome",$A$4,"date_created_conversion",10))</f>
        <v>0.33333333333333331</v>
      </c>
    </row>
    <row r="16" spans="1:7" x14ac:dyDescent="0.35">
      <c r="A16" s="11" t="s">
        <v>2084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  <c r="G16" s="4">
        <f>SUM(GETPIVOTDATA("outcome",$A$4,"outcome","failed","date_created_conversion",11)/GETPIVOTDATA("outcome",$A$4,"date_created_conversion",11))</f>
        <v>0.34615384615384615</v>
      </c>
    </row>
    <row r="17" spans="1:7" x14ac:dyDescent="0.35">
      <c r="A17" s="11" t="s">
        <v>2085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  <c r="G17" s="4">
        <f>SUM(GETPIVOTDATA("outcome",$A$4,"outcome","failed","date_created_conversion",12)/GETPIVOTDATA("outcome",$A$4,"date_created_conversion",12))</f>
        <v>0.38095238095238093</v>
      </c>
    </row>
    <row r="18" spans="1:7" x14ac:dyDescent="0.35">
      <c r="A18" s="11" t="s">
        <v>2068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  <c r="G18" s="4"/>
    </row>
  </sheetData>
  <pageMargins left="0.7" right="0.7" top="0.75" bottom="0.75" header="0.3" footer="0.3"/>
  <pageSetup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353F-BD07-4FFF-8398-0EE03193639F}">
  <dimension ref="B1:I13"/>
  <sheetViews>
    <sheetView workbookViewId="0">
      <selection activeCell="S18" sqref="S18"/>
    </sheetView>
  </sheetViews>
  <sheetFormatPr defaultRowHeight="15.5" x14ac:dyDescent="0.35"/>
  <cols>
    <col min="2" max="2" width="16.75" bestFit="1" customWidth="1"/>
    <col min="3" max="3" width="17.75" customWidth="1"/>
    <col min="4" max="4" width="15.58203125" customWidth="1"/>
    <col min="5" max="5" width="15.6640625" bestFit="1" customWidth="1"/>
    <col min="6" max="6" width="12.25" bestFit="1" customWidth="1"/>
    <col min="7" max="7" width="13" bestFit="1" customWidth="1"/>
    <col min="8" max="8" width="9" bestFit="1" customWidth="1"/>
    <col min="9" max="9" width="13.25" bestFit="1" customWidth="1"/>
  </cols>
  <sheetData>
    <row r="1" spans="2:9" x14ac:dyDescent="0.35">
      <c r="B1" t="s">
        <v>2</v>
      </c>
      <c r="C1" s="12" t="s">
        <v>2088</v>
      </c>
      <c r="D1" s="12" t="s">
        <v>2087</v>
      </c>
      <c r="E1" t="s">
        <v>2089</v>
      </c>
      <c r="F1" t="s">
        <v>2090</v>
      </c>
      <c r="G1" t="s">
        <v>2091</v>
      </c>
      <c r="H1" t="s">
        <v>2092</v>
      </c>
      <c r="I1" t="s">
        <v>2105</v>
      </c>
    </row>
    <row r="2" spans="2:9" x14ac:dyDescent="0.35">
      <c r="B2" t="s">
        <v>2093</v>
      </c>
      <c r="C2" s="9">
        <f>COUNTIFS(Crowdfunding!G:G, "successful", Crowdfunding!D:D, "&lt;1000")</f>
        <v>30</v>
      </c>
      <c r="D2" s="9">
        <f>COUNTIFS(Crowdfunding!G:G, "failed", Crowdfunding!D:D, "&lt;1000")</f>
        <v>20</v>
      </c>
      <c r="E2" s="9">
        <f>COUNTIFS(Crowdfunding!G:G, "canceled", Crowdfunding!D:D, "&lt;1000")</f>
        <v>1</v>
      </c>
      <c r="F2" s="9">
        <f>SUM(C2:E2)</f>
        <v>51</v>
      </c>
      <c r="G2" s="13">
        <f>SUM(C2/F2)</f>
        <v>0.58823529411764708</v>
      </c>
      <c r="H2" s="13">
        <f>SUM(D2/F2)</f>
        <v>0.39215686274509803</v>
      </c>
      <c r="I2" s="13">
        <f>SUM(E2/F2)</f>
        <v>1.9607843137254902E-2</v>
      </c>
    </row>
    <row r="3" spans="2:9" x14ac:dyDescent="0.35">
      <c r="B3" t="s">
        <v>2094</v>
      </c>
      <c r="C3" s="9">
        <f>COUNTIFS(Crowdfunding!G:G,"successful",Crowdfunding!D:D,"&gt;=1000",Crowdfunding!D:D,"&lt;5000")</f>
        <v>191</v>
      </c>
      <c r="D3" s="9">
        <f>COUNTIFS(Crowdfunding!G:G, "failed", Crowdfunding!D:D, "&gt;=1000", Crowdfunding!D:D, "&lt;5000")</f>
        <v>38</v>
      </c>
      <c r="E3" s="9">
        <f>COUNTIFS(Crowdfunding!G:G,"canceled",Crowdfunding!D:D,"&gt;=1000",Crowdfunding!D:D,"&lt;5000")</f>
        <v>2</v>
      </c>
      <c r="F3" s="9">
        <f t="shared" ref="F3:F13" si="0">SUM(C3:E3)</f>
        <v>231</v>
      </c>
      <c r="G3" s="13">
        <f t="shared" ref="G3:G13" si="1">SUM(C3/F3)</f>
        <v>0.82683982683982682</v>
      </c>
      <c r="H3" s="13">
        <f t="shared" ref="H3:H13" si="2">SUM(D3/F3)</f>
        <v>0.16450216450216451</v>
      </c>
      <c r="I3" s="13">
        <f t="shared" ref="I3:I13" si="3">SUM(E3/F3)</f>
        <v>8.658008658008658E-3</v>
      </c>
    </row>
    <row r="4" spans="2:9" x14ac:dyDescent="0.35">
      <c r="B4" t="s">
        <v>2095</v>
      </c>
      <c r="C4" s="9">
        <f>COUNTIFS(Crowdfunding!G:G,"successful",Crowdfunding!D:D,"&gt;=5000",Crowdfunding!D:D,"&lt;10000")</f>
        <v>164</v>
      </c>
      <c r="D4" s="9">
        <f>COUNTIFS(Crowdfunding!G:G, "failed", Crowdfunding!D:D, "&gt;=5000", Crowdfunding!D:D, "&lt;10000")</f>
        <v>126</v>
      </c>
      <c r="E4" s="9">
        <f>COUNTIFS(Crowdfunding!G:G,"canceled",Crowdfunding!D:D,"&gt;=5000",Crowdfunding!D:D,"&lt;10000")</f>
        <v>25</v>
      </c>
      <c r="F4" s="9">
        <f>SUM(C4:E4)</f>
        <v>315</v>
      </c>
      <c r="G4" s="13">
        <f t="shared" si="1"/>
        <v>0.52063492063492067</v>
      </c>
      <c r="H4" s="13">
        <f t="shared" si="2"/>
        <v>0.4</v>
      </c>
      <c r="I4" s="13">
        <f t="shared" si="3"/>
        <v>7.9365079365079361E-2</v>
      </c>
    </row>
    <row r="5" spans="2:9" x14ac:dyDescent="0.35">
      <c r="B5" t="s">
        <v>2096</v>
      </c>
      <c r="C5" s="9">
        <f>COUNTIFS(Crowdfunding!G:G,"successful",Crowdfunding!D:D,"&gt;=10000",Crowdfunding!D:D,"&lt;15000")</f>
        <v>4</v>
      </c>
      <c r="D5" s="9">
        <f>COUNTIFS(Crowdfunding!G:G, "failed", Crowdfunding!D:D, "&gt;=10000", Crowdfunding!D:D, "&lt;15000")</f>
        <v>5</v>
      </c>
      <c r="E5" s="9">
        <f>COUNTIFS(Crowdfunding!G:G,"canceled",Crowdfunding!D:D,"&gt;=10000",Crowdfunding!D:D,"&lt;15000")</f>
        <v>0</v>
      </c>
      <c r="F5" s="9">
        <f>SUM(C5:E5)</f>
        <v>9</v>
      </c>
      <c r="G5" s="13">
        <f t="shared" si="1"/>
        <v>0.44444444444444442</v>
      </c>
      <c r="H5" s="13">
        <f t="shared" si="2"/>
        <v>0.55555555555555558</v>
      </c>
      <c r="I5" s="13">
        <f t="shared" si="3"/>
        <v>0</v>
      </c>
    </row>
    <row r="6" spans="2:9" x14ac:dyDescent="0.35">
      <c r="B6" t="s">
        <v>2097</v>
      </c>
      <c r="C6" s="9">
        <f>COUNTIFS(Crowdfunding!G:G,"successful",Crowdfunding!D:D,"&gt;=15000",Crowdfunding!D:D,"&lt;20000")</f>
        <v>10</v>
      </c>
      <c r="D6" s="9">
        <f>COUNTIFS(Crowdfunding!G:G, "failed", Crowdfunding!D:D, "&gt;=15000", Crowdfunding!D:D, "&lt;20000")</f>
        <v>0</v>
      </c>
      <c r="E6" s="9">
        <f>COUNTIFS(Crowdfunding!G:G,"canceled",Crowdfunding!D:D,"&gt;=15000",Crowdfunding!D:D,"&lt;20000")</f>
        <v>0</v>
      </c>
      <c r="F6" s="9">
        <f t="shared" si="0"/>
        <v>10</v>
      </c>
      <c r="G6" s="13">
        <f t="shared" si="1"/>
        <v>1</v>
      </c>
      <c r="H6" s="13">
        <f t="shared" si="2"/>
        <v>0</v>
      </c>
      <c r="I6" s="13">
        <f t="shared" si="3"/>
        <v>0</v>
      </c>
    </row>
    <row r="7" spans="2:9" x14ac:dyDescent="0.35">
      <c r="B7" t="s">
        <v>2098</v>
      </c>
      <c r="C7" s="9">
        <f>COUNTIFS(Crowdfunding!G:G,"successful",Crowdfunding!D:D,"&gt;=20000",Crowdfunding!D:D,"&lt;25000")</f>
        <v>7</v>
      </c>
      <c r="D7" s="9">
        <f>COUNTIFS(Crowdfunding!G:G, "failed", Crowdfunding!D:D, "&gt;=20000", Crowdfunding!D:D, "&lt;25000")</f>
        <v>0</v>
      </c>
      <c r="E7" s="9">
        <f>COUNTIFS(Crowdfunding!G:G,"canceled",Crowdfunding!D:D,"&gt;=20000",Crowdfunding!D:D,"&lt;25000")</f>
        <v>0</v>
      </c>
      <c r="F7" s="9">
        <f t="shared" si="0"/>
        <v>7</v>
      </c>
      <c r="G7" s="13">
        <f t="shared" si="1"/>
        <v>1</v>
      </c>
      <c r="H7" s="13">
        <f t="shared" si="2"/>
        <v>0</v>
      </c>
      <c r="I7" s="13">
        <f t="shared" si="3"/>
        <v>0</v>
      </c>
    </row>
    <row r="8" spans="2:9" x14ac:dyDescent="0.35">
      <c r="B8" t="s">
        <v>2099</v>
      </c>
      <c r="C8" s="9">
        <f>COUNTIFS(Crowdfunding!G:G,"successful",Crowdfunding!D:D,"&gt;=25000",Crowdfunding!D:D,"&lt;30000")</f>
        <v>11</v>
      </c>
      <c r="D8" s="9">
        <f>COUNTIFS(Crowdfunding!G:G, "failed", Crowdfunding!D:D, "&gt;=25000", Crowdfunding!D:D, "&lt;30000")</f>
        <v>3</v>
      </c>
      <c r="E8" s="9">
        <f>COUNTIFS(Crowdfunding!G:G,"canceled",Crowdfunding!D:D,"&gt;=25000",Crowdfunding!D:D,"&lt;30000")</f>
        <v>0</v>
      </c>
      <c r="F8" s="9">
        <f t="shared" si="0"/>
        <v>14</v>
      </c>
      <c r="G8" s="13">
        <f t="shared" si="1"/>
        <v>0.7857142857142857</v>
      </c>
      <c r="H8" s="13">
        <f t="shared" si="2"/>
        <v>0.21428571428571427</v>
      </c>
      <c r="I8" s="13">
        <f t="shared" si="3"/>
        <v>0</v>
      </c>
    </row>
    <row r="9" spans="2:9" x14ac:dyDescent="0.35">
      <c r="B9" t="s">
        <v>2100</v>
      </c>
      <c r="C9" s="9">
        <f>COUNTIFS(Crowdfunding!G:G,"successful",Crowdfunding!D:D,"&gt;=30000",Crowdfunding!D:D,"&lt;35000")</f>
        <v>7</v>
      </c>
      <c r="D9" s="9">
        <f>COUNTIFS(Crowdfunding!G:G, "failed", Crowdfunding!D:D, "&gt;=30000", Crowdfunding!D:D, "&lt;35000")</f>
        <v>0</v>
      </c>
      <c r="E9" s="9">
        <f>COUNTIFS(Crowdfunding!G:G,"canceled",Crowdfunding!D:D,"&gt;=30000",Crowdfunding!D:D,"&lt;35000")</f>
        <v>0</v>
      </c>
      <c r="F9" s="9">
        <f t="shared" si="0"/>
        <v>7</v>
      </c>
      <c r="G9" s="13">
        <f t="shared" si="1"/>
        <v>1</v>
      </c>
      <c r="H9" s="13">
        <f t="shared" si="2"/>
        <v>0</v>
      </c>
      <c r="I9" s="13">
        <f t="shared" si="3"/>
        <v>0</v>
      </c>
    </row>
    <row r="10" spans="2:9" x14ac:dyDescent="0.35">
      <c r="B10" t="s">
        <v>2101</v>
      </c>
      <c r="C10" s="9">
        <f>COUNTIFS(Crowdfunding!G:G,"successful",Crowdfunding!D:D,"&gt;=35000",Crowdfunding!D:D,"&lt;40000")</f>
        <v>8</v>
      </c>
      <c r="D10" s="9">
        <f>COUNTIFS(Crowdfunding!G:G, "failed", Crowdfunding!D:D, "&gt;=35000", Crowdfunding!D:D, "&lt;40000")</f>
        <v>3</v>
      </c>
      <c r="E10" s="9">
        <f>COUNTIFS(Crowdfunding!G:G,"canceled",Crowdfunding!D:D,"&gt;=35000",Crowdfunding!D:D,"&lt;40000")</f>
        <v>1</v>
      </c>
      <c r="F10" s="9">
        <f t="shared" si="0"/>
        <v>12</v>
      </c>
      <c r="G10" s="13">
        <f t="shared" si="1"/>
        <v>0.66666666666666663</v>
      </c>
      <c r="H10" s="13">
        <f t="shared" si="2"/>
        <v>0.25</v>
      </c>
      <c r="I10" s="13">
        <f t="shared" si="3"/>
        <v>8.3333333333333329E-2</v>
      </c>
    </row>
    <row r="11" spans="2:9" x14ac:dyDescent="0.35">
      <c r="B11" t="s">
        <v>2102</v>
      </c>
      <c r="C11" s="9">
        <f>COUNTIFS(Crowdfunding!G:G,"successful",Crowdfunding!D:D,"&gt;=40000",Crowdfunding!D:D,"&lt;45000")</f>
        <v>11</v>
      </c>
      <c r="D11" s="9">
        <f>COUNTIFS(Crowdfunding!G:G, "failed", Crowdfunding!D:D, "&gt;=40000", Crowdfunding!D:D, "&lt;45000")</f>
        <v>3</v>
      </c>
      <c r="E11" s="9">
        <f>COUNTIFS(Crowdfunding!G:G,"canceled",Crowdfunding!D:D,"&gt;=40000",Crowdfunding!D:D,"&lt;45000")</f>
        <v>0</v>
      </c>
      <c r="F11" s="9">
        <f t="shared" si="0"/>
        <v>14</v>
      </c>
      <c r="G11" s="13">
        <f t="shared" si="1"/>
        <v>0.7857142857142857</v>
      </c>
      <c r="H11" s="13">
        <f t="shared" si="2"/>
        <v>0.21428571428571427</v>
      </c>
      <c r="I11" s="13">
        <f t="shared" si="3"/>
        <v>0</v>
      </c>
    </row>
    <row r="12" spans="2:9" x14ac:dyDescent="0.35">
      <c r="B12" t="s">
        <v>2103</v>
      </c>
      <c r="C12" s="9">
        <f>COUNTIFS(Crowdfunding!G:G,"successful",Crowdfunding!D:D,"&gt;=45000",Crowdfunding!D:D,"&lt;50000")</f>
        <v>8</v>
      </c>
      <c r="D12" s="9">
        <f>COUNTIFS(Crowdfunding!G:G, "failed", Crowdfunding!D:D, "&gt;=45000", Crowdfunding!D:D, "&lt;50000")</f>
        <v>3</v>
      </c>
      <c r="E12" s="9">
        <f>COUNTIFS(Crowdfunding!G:G,"canceled",Crowdfunding!D:D,"&gt;=45000",Crowdfunding!D:D,"&lt;50000")</f>
        <v>0</v>
      </c>
      <c r="F12" s="9">
        <f t="shared" si="0"/>
        <v>11</v>
      </c>
      <c r="G12" s="13">
        <f t="shared" si="1"/>
        <v>0.72727272727272729</v>
      </c>
      <c r="H12" s="13">
        <f t="shared" si="2"/>
        <v>0.27272727272727271</v>
      </c>
      <c r="I12" s="13">
        <f t="shared" si="3"/>
        <v>0</v>
      </c>
    </row>
    <row r="13" spans="2:9" x14ac:dyDescent="0.35">
      <c r="B13" t="s">
        <v>2104</v>
      </c>
      <c r="C13" s="9">
        <f>COUNTIFS(Crowdfunding!G:G,"successful",Crowdfunding!D:D,"&gt;=50000",Crowdfunding!D:D,"&lt;1000000")</f>
        <v>114</v>
      </c>
      <c r="D13" s="9">
        <f>COUNTIFS(Crowdfunding!G:G, "failed", Crowdfunding!D:D, "&gt;=50000", Crowdfunding!D:D, "&lt;1000000")</f>
        <v>163</v>
      </c>
      <c r="E13" s="9">
        <f>COUNTIFS(Crowdfunding!G:G,"canceled",Crowdfunding!D:D,"&gt;=50000",Crowdfunding!D:D,"&lt;1000000")</f>
        <v>28</v>
      </c>
      <c r="F13" s="9">
        <f t="shared" si="0"/>
        <v>305</v>
      </c>
      <c r="G13" s="13">
        <f t="shared" si="1"/>
        <v>0.3737704918032787</v>
      </c>
      <c r="H13" s="13">
        <f t="shared" si="2"/>
        <v>0.53442622950819674</v>
      </c>
      <c r="I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83C6-7964-4FFE-B2C8-5D146C7D5616}">
  <dimension ref="B1:N566"/>
  <sheetViews>
    <sheetView workbookViewId="0">
      <selection activeCell="G2" sqref="G2"/>
    </sheetView>
  </sheetViews>
  <sheetFormatPr defaultRowHeight="15.5" x14ac:dyDescent="0.35"/>
  <cols>
    <col min="3" max="3" width="13.58203125" customWidth="1"/>
    <col min="6" max="6" width="12.83203125" bestFit="1" customWidth="1"/>
    <col min="9" max="9" width="20" bestFit="1" customWidth="1"/>
    <col min="11" max="11" width="9.75" bestFit="1" customWidth="1"/>
    <col min="13" max="13" width="19" bestFit="1" customWidth="1"/>
  </cols>
  <sheetData>
    <row r="1" spans="2:14" x14ac:dyDescent="0.35">
      <c r="B1" s="1" t="s">
        <v>4</v>
      </c>
      <c r="C1" s="1" t="s">
        <v>5</v>
      </c>
      <c r="E1" s="1" t="s">
        <v>4</v>
      </c>
      <c r="F1" s="1" t="s">
        <v>5</v>
      </c>
    </row>
    <row r="2" spans="2:14" x14ac:dyDescent="0.35">
      <c r="B2" t="s">
        <v>20</v>
      </c>
      <c r="C2">
        <v>158</v>
      </c>
      <c r="E2" t="s">
        <v>14</v>
      </c>
      <c r="F2">
        <v>0</v>
      </c>
      <c r="I2" s="16" t="s">
        <v>2106</v>
      </c>
      <c r="J2" s="16"/>
      <c r="M2" s="16" t="s">
        <v>2112</v>
      </c>
      <c r="N2" s="16"/>
    </row>
    <row r="3" spans="2:14" x14ac:dyDescent="0.35">
      <c r="B3" t="s">
        <v>20</v>
      </c>
      <c r="C3">
        <v>1425</v>
      </c>
      <c r="E3" t="s">
        <v>14</v>
      </c>
      <c r="F3">
        <v>24</v>
      </c>
    </row>
    <row r="4" spans="2:14" x14ac:dyDescent="0.35">
      <c r="B4" t="s">
        <v>20</v>
      </c>
      <c r="C4">
        <v>174</v>
      </c>
      <c r="E4" t="s">
        <v>14</v>
      </c>
      <c r="F4">
        <v>53</v>
      </c>
      <c r="I4" t="s">
        <v>2107</v>
      </c>
      <c r="J4" s="15">
        <f>AVERAGE(C2:C566)</f>
        <v>851.14690265486729</v>
      </c>
      <c r="M4" t="s">
        <v>2107</v>
      </c>
      <c r="N4" s="15">
        <f>AVERAGE(F2:F365)</f>
        <v>585.61538461538464</v>
      </c>
    </row>
    <row r="5" spans="2:14" x14ac:dyDescent="0.35">
      <c r="B5" t="s">
        <v>20</v>
      </c>
      <c r="C5">
        <v>227</v>
      </c>
      <c r="E5" t="s">
        <v>14</v>
      </c>
      <c r="F5">
        <v>18</v>
      </c>
      <c r="I5" t="s">
        <v>2108</v>
      </c>
      <c r="J5">
        <f>MEDIAN(C2:C566)</f>
        <v>201</v>
      </c>
      <c r="M5" t="s">
        <v>2108</v>
      </c>
      <c r="N5">
        <f>MEDIAN(F2:F365)</f>
        <v>114.5</v>
      </c>
    </row>
    <row r="6" spans="2:14" x14ac:dyDescent="0.35">
      <c r="B6" t="s">
        <v>20</v>
      </c>
      <c r="C6">
        <v>220</v>
      </c>
      <c r="E6" t="s">
        <v>14</v>
      </c>
      <c r="F6">
        <v>44</v>
      </c>
      <c r="I6" t="s">
        <v>2109</v>
      </c>
      <c r="J6">
        <f>_xlfn.MODE.SNGL(C2:C566)</f>
        <v>85</v>
      </c>
      <c r="M6" t="s">
        <v>2109</v>
      </c>
      <c r="N6">
        <f>_xlfn.MODE.SNGL(F2:F365)</f>
        <v>1</v>
      </c>
    </row>
    <row r="7" spans="2:14" x14ac:dyDescent="0.35">
      <c r="B7" t="s">
        <v>20</v>
      </c>
      <c r="C7">
        <v>98</v>
      </c>
      <c r="E7" t="s">
        <v>14</v>
      </c>
      <c r="F7">
        <v>27</v>
      </c>
      <c r="I7" t="s">
        <v>2111</v>
      </c>
      <c r="J7" s="14">
        <f>_xlfn.STDEV.P(C2:C566)</f>
        <v>1266.2439466397898</v>
      </c>
      <c r="M7" t="s">
        <v>2111</v>
      </c>
      <c r="N7" s="14">
        <f>_xlfn.STDEV.P(F2:F365)</f>
        <v>959.98681331637863</v>
      </c>
    </row>
    <row r="8" spans="2:14" x14ac:dyDescent="0.35">
      <c r="B8" t="s">
        <v>20</v>
      </c>
      <c r="C8">
        <v>100</v>
      </c>
      <c r="E8" t="s">
        <v>14</v>
      </c>
      <c r="F8">
        <v>55</v>
      </c>
      <c r="I8" t="s">
        <v>2110</v>
      </c>
      <c r="J8" s="14">
        <f>SQRT(J7)</f>
        <v>35.584321640854554</v>
      </c>
      <c r="M8" t="s">
        <v>2110</v>
      </c>
      <c r="N8" s="14">
        <f>SQRT(N7)</f>
        <v>30.983653969736665</v>
      </c>
    </row>
    <row r="9" spans="2:14" x14ac:dyDescent="0.35">
      <c r="B9" t="s">
        <v>20</v>
      </c>
      <c r="C9">
        <v>1249</v>
      </c>
      <c r="E9" t="s">
        <v>14</v>
      </c>
      <c r="F9">
        <v>200</v>
      </c>
    </row>
    <row r="10" spans="2:14" x14ac:dyDescent="0.35">
      <c r="B10" t="s">
        <v>20</v>
      </c>
      <c r="C10">
        <v>1396</v>
      </c>
      <c r="E10" t="s">
        <v>14</v>
      </c>
      <c r="F10">
        <v>452</v>
      </c>
    </row>
    <row r="11" spans="2:14" x14ac:dyDescent="0.35">
      <c r="B11" t="s">
        <v>20</v>
      </c>
      <c r="C11">
        <v>890</v>
      </c>
      <c r="E11" t="s">
        <v>14</v>
      </c>
      <c r="F11">
        <v>674</v>
      </c>
    </row>
    <row r="12" spans="2:14" x14ac:dyDescent="0.35">
      <c r="B12" t="s">
        <v>20</v>
      </c>
      <c r="C12">
        <v>142</v>
      </c>
      <c r="E12" t="s">
        <v>14</v>
      </c>
      <c r="F12">
        <v>558</v>
      </c>
    </row>
    <row r="13" spans="2:14" x14ac:dyDescent="0.35">
      <c r="B13" t="s">
        <v>20</v>
      </c>
      <c r="C13">
        <v>2673</v>
      </c>
      <c r="E13" t="s">
        <v>14</v>
      </c>
      <c r="F13">
        <v>15</v>
      </c>
    </row>
    <row r="14" spans="2:14" x14ac:dyDescent="0.35">
      <c r="B14" t="s">
        <v>20</v>
      </c>
      <c r="C14">
        <v>163</v>
      </c>
      <c r="E14" t="s">
        <v>14</v>
      </c>
      <c r="F14">
        <v>2307</v>
      </c>
    </row>
    <row r="15" spans="2:14" x14ac:dyDescent="0.35">
      <c r="B15" t="s">
        <v>20</v>
      </c>
      <c r="C15">
        <v>2220</v>
      </c>
      <c r="E15" t="s">
        <v>14</v>
      </c>
      <c r="F15">
        <v>88</v>
      </c>
    </row>
    <row r="16" spans="2:14" x14ac:dyDescent="0.35">
      <c r="B16" t="s">
        <v>20</v>
      </c>
      <c r="C16">
        <v>1606</v>
      </c>
      <c r="E16" t="s">
        <v>14</v>
      </c>
      <c r="F16">
        <v>48</v>
      </c>
    </row>
    <row r="17" spans="2:6" x14ac:dyDescent="0.35">
      <c r="B17" t="s">
        <v>20</v>
      </c>
      <c r="C17">
        <v>129</v>
      </c>
      <c r="E17" t="s">
        <v>14</v>
      </c>
      <c r="F17">
        <v>1</v>
      </c>
    </row>
    <row r="18" spans="2:6" x14ac:dyDescent="0.35">
      <c r="B18" t="s">
        <v>20</v>
      </c>
      <c r="C18">
        <v>226</v>
      </c>
      <c r="E18" t="s">
        <v>14</v>
      </c>
      <c r="F18">
        <v>1467</v>
      </c>
    </row>
    <row r="19" spans="2:6" x14ac:dyDescent="0.35">
      <c r="B19" t="s">
        <v>20</v>
      </c>
      <c r="C19">
        <v>5419</v>
      </c>
      <c r="E19" t="s">
        <v>14</v>
      </c>
      <c r="F19">
        <v>75</v>
      </c>
    </row>
    <row r="20" spans="2:6" x14ac:dyDescent="0.35">
      <c r="B20" t="s">
        <v>20</v>
      </c>
      <c r="C20">
        <v>165</v>
      </c>
      <c r="E20" t="s">
        <v>14</v>
      </c>
      <c r="F20">
        <v>120</v>
      </c>
    </row>
    <row r="21" spans="2:6" x14ac:dyDescent="0.35">
      <c r="B21" t="s">
        <v>20</v>
      </c>
      <c r="C21">
        <v>1965</v>
      </c>
      <c r="E21" t="s">
        <v>14</v>
      </c>
      <c r="F21">
        <v>2253</v>
      </c>
    </row>
    <row r="22" spans="2:6" x14ac:dyDescent="0.35">
      <c r="B22" t="s">
        <v>20</v>
      </c>
      <c r="C22">
        <v>16</v>
      </c>
      <c r="E22" t="s">
        <v>14</v>
      </c>
      <c r="F22">
        <v>5</v>
      </c>
    </row>
    <row r="23" spans="2:6" x14ac:dyDescent="0.35">
      <c r="B23" t="s">
        <v>20</v>
      </c>
      <c r="C23">
        <v>107</v>
      </c>
      <c r="E23" t="s">
        <v>14</v>
      </c>
      <c r="F23">
        <v>38</v>
      </c>
    </row>
    <row r="24" spans="2:6" x14ac:dyDescent="0.35">
      <c r="B24" t="s">
        <v>20</v>
      </c>
      <c r="C24">
        <v>134</v>
      </c>
      <c r="E24" t="s">
        <v>14</v>
      </c>
      <c r="F24">
        <v>12</v>
      </c>
    </row>
    <row r="25" spans="2:6" x14ac:dyDescent="0.35">
      <c r="B25" t="s">
        <v>20</v>
      </c>
      <c r="C25">
        <v>198</v>
      </c>
      <c r="E25" t="s">
        <v>14</v>
      </c>
      <c r="F25">
        <v>1684</v>
      </c>
    </row>
    <row r="26" spans="2:6" x14ac:dyDescent="0.35">
      <c r="B26" t="s">
        <v>20</v>
      </c>
      <c r="C26">
        <v>111</v>
      </c>
      <c r="E26" t="s">
        <v>14</v>
      </c>
      <c r="F26">
        <v>56</v>
      </c>
    </row>
    <row r="27" spans="2:6" x14ac:dyDescent="0.35">
      <c r="B27" t="s">
        <v>20</v>
      </c>
      <c r="C27">
        <v>222</v>
      </c>
      <c r="E27" t="s">
        <v>14</v>
      </c>
      <c r="F27">
        <v>838</v>
      </c>
    </row>
    <row r="28" spans="2:6" x14ac:dyDescent="0.35">
      <c r="B28" t="s">
        <v>20</v>
      </c>
      <c r="C28">
        <v>6212</v>
      </c>
      <c r="E28" t="s">
        <v>14</v>
      </c>
      <c r="F28">
        <v>1000</v>
      </c>
    </row>
    <row r="29" spans="2:6" x14ac:dyDescent="0.35">
      <c r="B29" t="s">
        <v>20</v>
      </c>
      <c r="C29">
        <v>98</v>
      </c>
      <c r="E29" t="s">
        <v>14</v>
      </c>
      <c r="F29">
        <v>1482</v>
      </c>
    </row>
    <row r="30" spans="2:6" x14ac:dyDescent="0.35">
      <c r="B30" t="s">
        <v>20</v>
      </c>
      <c r="C30">
        <v>92</v>
      </c>
      <c r="E30" t="s">
        <v>14</v>
      </c>
      <c r="F30">
        <v>106</v>
      </c>
    </row>
    <row r="31" spans="2:6" x14ac:dyDescent="0.35">
      <c r="B31" t="s">
        <v>20</v>
      </c>
      <c r="C31">
        <v>149</v>
      </c>
      <c r="E31" t="s">
        <v>14</v>
      </c>
      <c r="F31">
        <v>679</v>
      </c>
    </row>
    <row r="32" spans="2:6" x14ac:dyDescent="0.35">
      <c r="B32" t="s">
        <v>20</v>
      </c>
      <c r="C32">
        <v>2431</v>
      </c>
      <c r="E32" t="s">
        <v>14</v>
      </c>
      <c r="F32">
        <v>1220</v>
      </c>
    </row>
    <row r="33" spans="2:6" x14ac:dyDescent="0.35">
      <c r="B33" t="s">
        <v>20</v>
      </c>
      <c r="C33">
        <v>303</v>
      </c>
      <c r="E33" t="s">
        <v>14</v>
      </c>
      <c r="F33">
        <v>1</v>
      </c>
    </row>
    <row r="34" spans="2:6" x14ac:dyDescent="0.35">
      <c r="B34" t="s">
        <v>20</v>
      </c>
      <c r="C34">
        <v>209</v>
      </c>
      <c r="E34" t="s">
        <v>14</v>
      </c>
      <c r="F34">
        <v>37</v>
      </c>
    </row>
    <row r="35" spans="2:6" x14ac:dyDescent="0.35">
      <c r="B35" t="s">
        <v>20</v>
      </c>
      <c r="C35">
        <v>131</v>
      </c>
      <c r="E35" t="s">
        <v>14</v>
      </c>
      <c r="F35">
        <v>60</v>
      </c>
    </row>
    <row r="36" spans="2:6" x14ac:dyDescent="0.35">
      <c r="B36" t="s">
        <v>20</v>
      </c>
      <c r="C36">
        <v>164</v>
      </c>
      <c r="E36" t="s">
        <v>14</v>
      </c>
      <c r="F36">
        <v>296</v>
      </c>
    </row>
    <row r="37" spans="2:6" x14ac:dyDescent="0.35">
      <c r="B37" t="s">
        <v>20</v>
      </c>
      <c r="C37">
        <v>201</v>
      </c>
      <c r="E37" t="s">
        <v>14</v>
      </c>
      <c r="F37">
        <v>3304</v>
      </c>
    </row>
    <row r="38" spans="2:6" x14ac:dyDescent="0.35">
      <c r="B38" t="s">
        <v>20</v>
      </c>
      <c r="C38">
        <v>211</v>
      </c>
      <c r="E38" t="s">
        <v>14</v>
      </c>
      <c r="F38">
        <v>73</v>
      </c>
    </row>
    <row r="39" spans="2:6" x14ac:dyDescent="0.35">
      <c r="B39" t="s">
        <v>20</v>
      </c>
      <c r="C39">
        <v>128</v>
      </c>
      <c r="E39" t="s">
        <v>14</v>
      </c>
      <c r="F39">
        <v>3387</v>
      </c>
    </row>
    <row r="40" spans="2:6" x14ac:dyDescent="0.35">
      <c r="B40" t="s">
        <v>20</v>
      </c>
      <c r="C40">
        <v>1600</v>
      </c>
      <c r="E40" t="s">
        <v>14</v>
      </c>
      <c r="F40">
        <v>662</v>
      </c>
    </row>
    <row r="41" spans="2:6" x14ac:dyDescent="0.35">
      <c r="B41" t="s">
        <v>20</v>
      </c>
      <c r="C41">
        <v>249</v>
      </c>
      <c r="E41" t="s">
        <v>14</v>
      </c>
      <c r="F41">
        <v>774</v>
      </c>
    </row>
    <row r="42" spans="2:6" x14ac:dyDescent="0.35">
      <c r="B42" t="s">
        <v>20</v>
      </c>
      <c r="C42">
        <v>236</v>
      </c>
      <c r="E42" t="s">
        <v>14</v>
      </c>
      <c r="F42">
        <v>672</v>
      </c>
    </row>
    <row r="43" spans="2:6" x14ac:dyDescent="0.35">
      <c r="B43" t="s">
        <v>20</v>
      </c>
      <c r="C43">
        <v>4065</v>
      </c>
      <c r="E43" t="s">
        <v>14</v>
      </c>
      <c r="F43">
        <v>940</v>
      </c>
    </row>
    <row r="44" spans="2:6" x14ac:dyDescent="0.35">
      <c r="B44" t="s">
        <v>20</v>
      </c>
      <c r="C44">
        <v>246</v>
      </c>
      <c r="E44" t="s">
        <v>14</v>
      </c>
      <c r="F44">
        <v>117</v>
      </c>
    </row>
    <row r="45" spans="2:6" x14ac:dyDescent="0.35">
      <c r="B45" t="s">
        <v>20</v>
      </c>
      <c r="C45">
        <v>2475</v>
      </c>
      <c r="E45" t="s">
        <v>14</v>
      </c>
      <c r="F45">
        <v>115</v>
      </c>
    </row>
    <row r="46" spans="2:6" x14ac:dyDescent="0.35">
      <c r="B46" t="s">
        <v>20</v>
      </c>
      <c r="C46">
        <v>76</v>
      </c>
      <c r="E46" t="s">
        <v>14</v>
      </c>
      <c r="F46">
        <v>326</v>
      </c>
    </row>
    <row r="47" spans="2:6" x14ac:dyDescent="0.35">
      <c r="B47" t="s">
        <v>20</v>
      </c>
      <c r="C47">
        <v>54</v>
      </c>
      <c r="E47" t="s">
        <v>14</v>
      </c>
      <c r="F47">
        <v>1</v>
      </c>
    </row>
    <row r="48" spans="2:6" x14ac:dyDescent="0.35">
      <c r="B48" t="s">
        <v>20</v>
      </c>
      <c r="C48">
        <v>88</v>
      </c>
      <c r="E48" t="s">
        <v>14</v>
      </c>
      <c r="F48">
        <v>1467</v>
      </c>
    </row>
    <row r="49" spans="2:6" x14ac:dyDescent="0.35">
      <c r="B49" t="s">
        <v>20</v>
      </c>
      <c r="C49">
        <v>85</v>
      </c>
      <c r="E49" t="s">
        <v>14</v>
      </c>
      <c r="F49">
        <v>5681</v>
      </c>
    </row>
    <row r="50" spans="2:6" x14ac:dyDescent="0.35">
      <c r="B50" t="s">
        <v>20</v>
      </c>
      <c r="C50">
        <v>170</v>
      </c>
      <c r="E50" t="s">
        <v>14</v>
      </c>
      <c r="F50">
        <v>1059</v>
      </c>
    </row>
    <row r="51" spans="2:6" x14ac:dyDescent="0.35">
      <c r="B51" t="s">
        <v>20</v>
      </c>
      <c r="C51">
        <v>330</v>
      </c>
      <c r="E51" t="s">
        <v>14</v>
      </c>
      <c r="F51">
        <v>1194</v>
      </c>
    </row>
    <row r="52" spans="2:6" x14ac:dyDescent="0.35">
      <c r="B52" t="s">
        <v>20</v>
      </c>
      <c r="C52">
        <v>127</v>
      </c>
      <c r="E52" t="s">
        <v>14</v>
      </c>
      <c r="F52">
        <v>30</v>
      </c>
    </row>
    <row r="53" spans="2:6" x14ac:dyDescent="0.35">
      <c r="B53" t="s">
        <v>20</v>
      </c>
      <c r="C53">
        <v>411</v>
      </c>
      <c r="E53" t="s">
        <v>14</v>
      </c>
      <c r="F53">
        <v>75</v>
      </c>
    </row>
    <row r="54" spans="2:6" x14ac:dyDescent="0.35">
      <c r="B54" t="s">
        <v>20</v>
      </c>
      <c r="C54">
        <v>180</v>
      </c>
      <c r="E54" t="s">
        <v>14</v>
      </c>
      <c r="F54">
        <v>955</v>
      </c>
    </row>
    <row r="55" spans="2:6" x14ac:dyDescent="0.35">
      <c r="B55" t="s">
        <v>20</v>
      </c>
      <c r="C55">
        <v>374</v>
      </c>
      <c r="E55" t="s">
        <v>14</v>
      </c>
      <c r="F55">
        <v>67</v>
      </c>
    </row>
    <row r="56" spans="2:6" x14ac:dyDescent="0.35">
      <c r="B56" t="s">
        <v>20</v>
      </c>
      <c r="C56">
        <v>71</v>
      </c>
      <c r="E56" t="s">
        <v>14</v>
      </c>
      <c r="F56">
        <v>5</v>
      </c>
    </row>
    <row r="57" spans="2:6" x14ac:dyDescent="0.35">
      <c r="B57" t="s">
        <v>20</v>
      </c>
      <c r="C57">
        <v>203</v>
      </c>
      <c r="E57" t="s">
        <v>14</v>
      </c>
      <c r="F57">
        <v>26</v>
      </c>
    </row>
    <row r="58" spans="2:6" x14ac:dyDescent="0.35">
      <c r="B58" t="s">
        <v>20</v>
      </c>
      <c r="C58">
        <v>113</v>
      </c>
      <c r="E58" t="s">
        <v>14</v>
      </c>
      <c r="F58">
        <v>1130</v>
      </c>
    </row>
    <row r="59" spans="2:6" x14ac:dyDescent="0.35">
      <c r="B59" t="s">
        <v>20</v>
      </c>
      <c r="C59">
        <v>96</v>
      </c>
      <c r="E59" t="s">
        <v>14</v>
      </c>
      <c r="F59">
        <v>782</v>
      </c>
    </row>
    <row r="60" spans="2:6" x14ac:dyDescent="0.35">
      <c r="B60" t="s">
        <v>20</v>
      </c>
      <c r="C60">
        <v>498</v>
      </c>
      <c r="E60" t="s">
        <v>14</v>
      </c>
      <c r="F60">
        <v>210</v>
      </c>
    </row>
    <row r="61" spans="2:6" x14ac:dyDescent="0.35">
      <c r="B61" t="s">
        <v>20</v>
      </c>
      <c r="C61">
        <v>180</v>
      </c>
      <c r="E61" t="s">
        <v>14</v>
      </c>
      <c r="F61">
        <v>136</v>
      </c>
    </row>
    <row r="62" spans="2:6" x14ac:dyDescent="0.35">
      <c r="B62" t="s">
        <v>20</v>
      </c>
      <c r="C62">
        <v>27</v>
      </c>
      <c r="E62" t="s">
        <v>14</v>
      </c>
      <c r="F62">
        <v>86</v>
      </c>
    </row>
    <row r="63" spans="2:6" x14ac:dyDescent="0.35">
      <c r="B63" t="s">
        <v>20</v>
      </c>
      <c r="C63">
        <v>2331</v>
      </c>
      <c r="E63" t="s">
        <v>14</v>
      </c>
      <c r="F63">
        <v>19</v>
      </c>
    </row>
    <row r="64" spans="2:6" x14ac:dyDescent="0.35">
      <c r="B64" t="s">
        <v>20</v>
      </c>
      <c r="C64">
        <v>113</v>
      </c>
      <c r="E64" t="s">
        <v>14</v>
      </c>
      <c r="F64">
        <v>886</v>
      </c>
    </row>
    <row r="65" spans="2:6" x14ac:dyDescent="0.35">
      <c r="B65" t="s">
        <v>20</v>
      </c>
      <c r="C65">
        <v>164</v>
      </c>
      <c r="E65" t="s">
        <v>14</v>
      </c>
      <c r="F65">
        <v>35</v>
      </c>
    </row>
    <row r="66" spans="2:6" x14ac:dyDescent="0.35">
      <c r="B66" t="s">
        <v>20</v>
      </c>
      <c r="C66">
        <v>164</v>
      </c>
      <c r="E66" t="s">
        <v>14</v>
      </c>
      <c r="F66">
        <v>24</v>
      </c>
    </row>
    <row r="67" spans="2:6" x14ac:dyDescent="0.35">
      <c r="B67" t="s">
        <v>20</v>
      </c>
      <c r="C67">
        <v>336</v>
      </c>
      <c r="E67" t="s">
        <v>14</v>
      </c>
      <c r="F67">
        <v>86</v>
      </c>
    </row>
    <row r="68" spans="2:6" x14ac:dyDescent="0.35">
      <c r="B68" t="s">
        <v>20</v>
      </c>
      <c r="C68">
        <v>1917</v>
      </c>
      <c r="E68" t="s">
        <v>14</v>
      </c>
      <c r="F68">
        <v>243</v>
      </c>
    </row>
    <row r="69" spans="2:6" x14ac:dyDescent="0.35">
      <c r="B69" t="s">
        <v>20</v>
      </c>
      <c r="C69">
        <v>95</v>
      </c>
      <c r="E69" t="s">
        <v>14</v>
      </c>
      <c r="F69">
        <v>65</v>
      </c>
    </row>
    <row r="70" spans="2:6" x14ac:dyDescent="0.35">
      <c r="B70" t="s">
        <v>20</v>
      </c>
      <c r="C70">
        <v>147</v>
      </c>
      <c r="E70" t="s">
        <v>14</v>
      </c>
      <c r="F70">
        <v>100</v>
      </c>
    </row>
    <row r="71" spans="2:6" x14ac:dyDescent="0.35">
      <c r="B71" t="s">
        <v>20</v>
      </c>
      <c r="C71">
        <v>86</v>
      </c>
      <c r="E71" t="s">
        <v>14</v>
      </c>
      <c r="F71">
        <v>168</v>
      </c>
    </row>
    <row r="72" spans="2:6" x14ac:dyDescent="0.35">
      <c r="B72" t="s">
        <v>20</v>
      </c>
      <c r="C72">
        <v>83</v>
      </c>
      <c r="E72" t="s">
        <v>14</v>
      </c>
      <c r="F72">
        <v>13</v>
      </c>
    </row>
    <row r="73" spans="2:6" x14ac:dyDescent="0.35">
      <c r="B73" t="s">
        <v>20</v>
      </c>
      <c r="C73">
        <v>676</v>
      </c>
      <c r="E73" t="s">
        <v>14</v>
      </c>
      <c r="F73">
        <v>1</v>
      </c>
    </row>
    <row r="74" spans="2:6" x14ac:dyDescent="0.35">
      <c r="B74" t="s">
        <v>20</v>
      </c>
      <c r="C74">
        <v>361</v>
      </c>
      <c r="E74" t="s">
        <v>14</v>
      </c>
      <c r="F74">
        <v>40</v>
      </c>
    </row>
    <row r="75" spans="2:6" x14ac:dyDescent="0.35">
      <c r="B75" t="s">
        <v>20</v>
      </c>
      <c r="C75">
        <v>131</v>
      </c>
      <c r="E75" t="s">
        <v>14</v>
      </c>
      <c r="F75">
        <v>226</v>
      </c>
    </row>
    <row r="76" spans="2:6" x14ac:dyDescent="0.35">
      <c r="B76" t="s">
        <v>20</v>
      </c>
      <c r="C76">
        <v>126</v>
      </c>
      <c r="E76" t="s">
        <v>14</v>
      </c>
      <c r="F76">
        <v>1625</v>
      </c>
    </row>
    <row r="77" spans="2:6" x14ac:dyDescent="0.35">
      <c r="B77" t="s">
        <v>20</v>
      </c>
      <c r="C77">
        <v>275</v>
      </c>
      <c r="E77" t="s">
        <v>14</v>
      </c>
      <c r="F77">
        <v>143</v>
      </c>
    </row>
    <row r="78" spans="2:6" x14ac:dyDescent="0.35">
      <c r="B78" t="s">
        <v>20</v>
      </c>
      <c r="C78">
        <v>67</v>
      </c>
      <c r="E78" t="s">
        <v>14</v>
      </c>
      <c r="F78">
        <v>934</v>
      </c>
    </row>
    <row r="79" spans="2:6" x14ac:dyDescent="0.35">
      <c r="B79" t="s">
        <v>20</v>
      </c>
      <c r="C79">
        <v>154</v>
      </c>
      <c r="E79" t="s">
        <v>14</v>
      </c>
      <c r="F79">
        <v>17</v>
      </c>
    </row>
    <row r="80" spans="2:6" x14ac:dyDescent="0.35">
      <c r="B80" t="s">
        <v>20</v>
      </c>
      <c r="C80">
        <v>1782</v>
      </c>
      <c r="E80" t="s">
        <v>14</v>
      </c>
      <c r="F80">
        <v>2179</v>
      </c>
    </row>
    <row r="81" spans="2:6" x14ac:dyDescent="0.35">
      <c r="B81" t="s">
        <v>20</v>
      </c>
      <c r="C81">
        <v>903</v>
      </c>
      <c r="E81" t="s">
        <v>14</v>
      </c>
      <c r="F81">
        <v>931</v>
      </c>
    </row>
    <row r="82" spans="2:6" x14ac:dyDescent="0.35">
      <c r="B82" t="s">
        <v>20</v>
      </c>
      <c r="C82">
        <v>94</v>
      </c>
      <c r="E82" t="s">
        <v>14</v>
      </c>
      <c r="F82">
        <v>92</v>
      </c>
    </row>
    <row r="83" spans="2:6" x14ac:dyDescent="0.35">
      <c r="B83" t="s">
        <v>20</v>
      </c>
      <c r="C83">
        <v>180</v>
      </c>
      <c r="E83" t="s">
        <v>14</v>
      </c>
      <c r="F83">
        <v>57</v>
      </c>
    </row>
    <row r="84" spans="2:6" x14ac:dyDescent="0.35">
      <c r="B84" t="s">
        <v>20</v>
      </c>
      <c r="C84">
        <v>533</v>
      </c>
      <c r="E84" t="s">
        <v>14</v>
      </c>
      <c r="F84">
        <v>41</v>
      </c>
    </row>
    <row r="85" spans="2:6" x14ac:dyDescent="0.35">
      <c r="B85" t="s">
        <v>20</v>
      </c>
      <c r="C85">
        <v>2443</v>
      </c>
      <c r="E85" t="s">
        <v>14</v>
      </c>
      <c r="F85">
        <v>1</v>
      </c>
    </row>
    <row r="86" spans="2:6" x14ac:dyDescent="0.35">
      <c r="B86" t="s">
        <v>20</v>
      </c>
      <c r="C86">
        <v>89</v>
      </c>
      <c r="E86" t="s">
        <v>14</v>
      </c>
      <c r="F86">
        <v>101</v>
      </c>
    </row>
    <row r="87" spans="2:6" x14ac:dyDescent="0.35">
      <c r="B87" t="s">
        <v>20</v>
      </c>
      <c r="C87">
        <v>159</v>
      </c>
      <c r="E87" t="s">
        <v>14</v>
      </c>
      <c r="F87">
        <v>1335</v>
      </c>
    </row>
    <row r="88" spans="2:6" x14ac:dyDescent="0.35">
      <c r="B88" t="s">
        <v>20</v>
      </c>
      <c r="C88">
        <v>50</v>
      </c>
      <c r="E88" t="s">
        <v>14</v>
      </c>
      <c r="F88">
        <v>15</v>
      </c>
    </row>
    <row r="89" spans="2:6" x14ac:dyDescent="0.35">
      <c r="B89" t="s">
        <v>20</v>
      </c>
      <c r="C89">
        <v>186</v>
      </c>
      <c r="E89" t="s">
        <v>14</v>
      </c>
      <c r="F89">
        <v>454</v>
      </c>
    </row>
    <row r="90" spans="2:6" x14ac:dyDescent="0.35">
      <c r="B90" t="s">
        <v>20</v>
      </c>
      <c r="C90">
        <v>1071</v>
      </c>
      <c r="E90" t="s">
        <v>14</v>
      </c>
      <c r="F90">
        <v>3182</v>
      </c>
    </row>
    <row r="91" spans="2:6" x14ac:dyDescent="0.35">
      <c r="B91" t="s">
        <v>20</v>
      </c>
      <c r="C91">
        <v>117</v>
      </c>
      <c r="E91" t="s">
        <v>14</v>
      </c>
      <c r="F91">
        <v>15</v>
      </c>
    </row>
    <row r="92" spans="2:6" x14ac:dyDescent="0.35">
      <c r="B92" t="s">
        <v>20</v>
      </c>
      <c r="C92">
        <v>70</v>
      </c>
      <c r="E92" t="s">
        <v>14</v>
      </c>
      <c r="F92">
        <v>133</v>
      </c>
    </row>
    <row r="93" spans="2:6" x14ac:dyDescent="0.35">
      <c r="B93" t="s">
        <v>20</v>
      </c>
      <c r="C93">
        <v>135</v>
      </c>
      <c r="E93" t="s">
        <v>14</v>
      </c>
      <c r="F93">
        <v>2062</v>
      </c>
    </row>
    <row r="94" spans="2:6" x14ac:dyDescent="0.35">
      <c r="B94" t="s">
        <v>20</v>
      </c>
      <c r="C94">
        <v>768</v>
      </c>
      <c r="E94" t="s">
        <v>14</v>
      </c>
      <c r="F94">
        <v>29</v>
      </c>
    </row>
    <row r="95" spans="2:6" x14ac:dyDescent="0.35">
      <c r="B95" t="s">
        <v>20</v>
      </c>
      <c r="C95">
        <v>199</v>
      </c>
      <c r="E95" t="s">
        <v>14</v>
      </c>
      <c r="F95">
        <v>132</v>
      </c>
    </row>
    <row r="96" spans="2:6" x14ac:dyDescent="0.35">
      <c r="B96" t="s">
        <v>20</v>
      </c>
      <c r="C96">
        <v>107</v>
      </c>
      <c r="E96" t="s">
        <v>14</v>
      </c>
      <c r="F96">
        <v>137</v>
      </c>
    </row>
    <row r="97" spans="2:6" x14ac:dyDescent="0.35">
      <c r="B97" t="s">
        <v>20</v>
      </c>
      <c r="C97">
        <v>195</v>
      </c>
      <c r="E97" t="s">
        <v>14</v>
      </c>
      <c r="F97">
        <v>908</v>
      </c>
    </row>
    <row r="98" spans="2:6" x14ac:dyDescent="0.35">
      <c r="B98" t="s">
        <v>20</v>
      </c>
      <c r="C98">
        <v>3376</v>
      </c>
      <c r="E98" t="s">
        <v>14</v>
      </c>
      <c r="F98">
        <v>10</v>
      </c>
    </row>
    <row r="99" spans="2:6" x14ac:dyDescent="0.35">
      <c r="B99" t="s">
        <v>20</v>
      </c>
      <c r="C99">
        <v>41</v>
      </c>
      <c r="E99" t="s">
        <v>14</v>
      </c>
      <c r="F99">
        <v>1910</v>
      </c>
    </row>
    <row r="100" spans="2:6" x14ac:dyDescent="0.35">
      <c r="B100" t="s">
        <v>20</v>
      </c>
      <c r="C100">
        <v>1821</v>
      </c>
      <c r="E100" t="s">
        <v>14</v>
      </c>
      <c r="F100">
        <v>38</v>
      </c>
    </row>
    <row r="101" spans="2:6" x14ac:dyDescent="0.35">
      <c r="B101" t="s">
        <v>20</v>
      </c>
      <c r="C101">
        <v>164</v>
      </c>
      <c r="E101" t="s">
        <v>14</v>
      </c>
      <c r="F101">
        <v>104</v>
      </c>
    </row>
    <row r="102" spans="2:6" x14ac:dyDescent="0.35">
      <c r="B102" t="s">
        <v>20</v>
      </c>
      <c r="C102">
        <v>157</v>
      </c>
      <c r="E102" t="s">
        <v>14</v>
      </c>
      <c r="F102">
        <v>49</v>
      </c>
    </row>
    <row r="103" spans="2:6" x14ac:dyDescent="0.35">
      <c r="B103" t="s">
        <v>20</v>
      </c>
      <c r="C103">
        <v>246</v>
      </c>
      <c r="E103" t="s">
        <v>14</v>
      </c>
      <c r="F103">
        <v>1</v>
      </c>
    </row>
    <row r="104" spans="2:6" x14ac:dyDescent="0.35">
      <c r="B104" t="s">
        <v>20</v>
      </c>
      <c r="C104">
        <v>1396</v>
      </c>
      <c r="E104" t="s">
        <v>14</v>
      </c>
      <c r="F104">
        <v>245</v>
      </c>
    </row>
    <row r="105" spans="2:6" x14ac:dyDescent="0.35">
      <c r="B105" t="s">
        <v>20</v>
      </c>
      <c r="C105">
        <v>2506</v>
      </c>
      <c r="E105" t="s">
        <v>14</v>
      </c>
      <c r="F105">
        <v>32</v>
      </c>
    </row>
    <row r="106" spans="2:6" x14ac:dyDescent="0.35">
      <c r="B106" t="s">
        <v>20</v>
      </c>
      <c r="C106">
        <v>244</v>
      </c>
      <c r="E106" t="s">
        <v>14</v>
      </c>
      <c r="F106">
        <v>7</v>
      </c>
    </row>
    <row r="107" spans="2:6" x14ac:dyDescent="0.35">
      <c r="B107" t="s">
        <v>20</v>
      </c>
      <c r="C107">
        <v>146</v>
      </c>
      <c r="E107" t="s">
        <v>14</v>
      </c>
      <c r="F107">
        <v>803</v>
      </c>
    </row>
    <row r="108" spans="2:6" x14ac:dyDescent="0.35">
      <c r="B108" t="s">
        <v>20</v>
      </c>
      <c r="C108">
        <v>1267</v>
      </c>
      <c r="E108" t="s">
        <v>14</v>
      </c>
      <c r="F108">
        <v>16</v>
      </c>
    </row>
    <row r="109" spans="2:6" x14ac:dyDescent="0.35">
      <c r="B109" t="s">
        <v>20</v>
      </c>
      <c r="C109">
        <v>1561</v>
      </c>
      <c r="E109" t="s">
        <v>14</v>
      </c>
      <c r="F109">
        <v>31</v>
      </c>
    </row>
    <row r="110" spans="2:6" x14ac:dyDescent="0.35">
      <c r="B110" t="s">
        <v>20</v>
      </c>
      <c r="C110">
        <v>48</v>
      </c>
      <c r="E110" t="s">
        <v>14</v>
      </c>
      <c r="F110">
        <v>108</v>
      </c>
    </row>
    <row r="111" spans="2:6" x14ac:dyDescent="0.35">
      <c r="B111" t="s">
        <v>20</v>
      </c>
      <c r="C111">
        <v>2739</v>
      </c>
      <c r="E111" t="s">
        <v>14</v>
      </c>
      <c r="F111">
        <v>30</v>
      </c>
    </row>
    <row r="112" spans="2:6" x14ac:dyDescent="0.35">
      <c r="B112" t="s">
        <v>20</v>
      </c>
      <c r="C112">
        <v>3537</v>
      </c>
      <c r="E112" t="s">
        <v>14</v>
      </c>
      <c r="F112">
        <v>17</v>
      </c>
    </row>
    <row r="113" spans="2:6" x14ac:dyDescent="0.35">
      <c r="B113" t="s">
        <v>20</v>
      </c>
      <c r="C113">
        <v>2107</v>
      </c>
      <c r="E113" t="s">
        <v>14</v>
      </c>
      <c r="F113">
        <v>80</v>
      </c>
    </row>
    <row r="114" spans="2:6" x14ac:dyDescent="0.35">
      <c r="B114" t="s">
        <v>20</v>
      </c>
      <c r="C114">
        <v>3318</v>
      </c>
      <c r="E114" t="s">
        <v>14</v>
      </c>
      <c r="F114">
        <v>2468</v>
      </c>
    </row>
    <row r="115" spans="2:6" x14ac:dyDescent="0.35">
      <c r="B115" t="s">
        <v>20</v>
      </c>
      <c r="C115">
        <v>340</v>
      </c>
      <c r="E115" t="s">
        <v>14</v>
      </c>
      <c r="F115">
        <v>26</v>
      </c>
    </row>
    <row r="116" spans="2:6" x14ac:dyDescent="0.35">
      <c r="B116" t="s">
        <v>20</v>
      </c>
      <c r="C116">
        <v>1442</v>
      </c>
      <c r="E116" t="s">
        <v>14</v>
      </c>
      <c r="F116">
        <v>73</v>
      </c>
    </row>
    <row r="117" spans="2:6" x14ac:dyDescent="0.35">
      <c r="B117" t="s">
        <v>20</v>
      </c>
      <c r="C117">
        <v>126</v>
      </c>
      <c r="E117" t="s">
        <v>14</v>
      </c>
      <c r="F117">
        <v>128</v>
      </c>
    </row>
    <row r="118" spans="2:6" x14ac:dyDescent="0.35">
      <c r="B118" t="s">
        <v>20</v>
      </c>
      <c r="C118">
        <v>524</v>
      </c>
      <c r="E118" t="s">
        <v>14</v>
      </c>
      <c r="F118">
        <v>33</v>
      </c>
    </row>
    <row r="119" spans="2:6" x14ac:dyDescent="0.35">
      <c r="B119" t="s">
        <v>20</v>
      </c>
      <c r="C119">
        <v>1989</v>
      </c>
      <c r="E119" t="s">
        <v>14</v>
      </c>
      <c r="F119">
        <v>1072</v>
      </c>
    </row>
    <row r="120" spans="2:6" x14ac:dyDescent="0.35">
      <c r="B120" t="s">
        <v>20</v>
      </c>
      <c r="C120">
        <v>157</v>
      </c>
      <c r="E120" t="s">
        <v>14</v>
      </c>
      <c r="F120">
        <v>393</v>
      </c>
    </row>
    <row r="121" spans="2:6" x14ac:dyDescent="0.35">
      <c r="B121" t="s">
        <v>20</v>
      </c>
      <c r="C121">
        <v>4498</v>
      </c>
      <c r="E121" t="s">
        <v>14</v>
      </c>
      <c r="F121">
        <v>1257</v>
      </c>
    </row>
    <row r="122" spans="2:6" x14ac:dyDescent="0.35">
      <c r="B122" t="s">
        <v>20</v>
      </c>
      <c r="C122">
        <v>80</v>
      </c>
      <c r="E122" t="s">
        <v>14</v>
      </c>
      <c r="F122">
        <v>328</v>
      </c>
    </row>
    <row r="123" spans="2:6" x14ac:dyDescent="0.35">
      <c r="B123" t="s">
        <v>20</v>
      </c>
      <c r="C123">
        <v>43</v>
      </c>
      <c r="E123" t="s">
        <v>14</v>
      </c>
      <c r="F123">
        <v>147</v>
      </c>
    </row>
    <row r="124" spans="2:6" x14ac:dyDescent="0.35">
      <c r="B124" t="s">
        <v>20</v>
      </c>
      <c r="C124">
        <v>2053</v>
      </c>
      <c r="E124" t="s">
        <v>14</v>
      </c>
      <c r="F124">
        <v>830</v>
      </c>
    </row>
    <row r="125" spans="2:6" x14ac:dyDescent="0.35">
      <c r="B125" t="s">
        <v>20</v>
      </c>
      <c r="C125">
        <v>168</v>
      </c>
      <c r="E125" t="s">
        <v>14</v>
      </c>
      <c r="F125">
        <v>331</v>
      </c>
    </row>
    <row r="126" spans="2:6" x14ac:dyDescent="0.35">
      <c r="B126" t="s">
        <v>20</v>
      </c>
      <c r="C126">
        <v>4289</v>
      </c>
      <c r="E126" t="s">
        <v>14</v>
      </c>
      <c r="F126">
        <v>25</v>
      </c>
    </row>
    <row r="127" spans="2:6" x14ac:dyDescent="0.35">
      <c r="B127" t="s">
        <v>20</v>
      </c>
      <c r="C127">
        <v>165</v>
      </c>
      <c r="E127" t="s">
        <v>14</v>
      </c>
      <c r="F127">
        <v>3483</v>
      </c>
    </row>
    <row r="128" spans="2:6" x14ac:dyDescent="0.35">
      <c r="B128" t="s">
        <v>20</v>
      </c>
      <c r="C128">
        <v>1815</v>
      </c>
      <c r="E128" t="s">
        <v>14</v>
      </c>
      <c r="F128">
        <v>923</v>
      </c>
    </row>
    <row r="129" spans="2:6" x14ac:dyDescent="0.35">
      <c r="B129" t="s">
        <v>20</v>
      </c>
      <c r="C129">
        <v>397</v>
      </c>
      <c r="E129" t="s">
        <v>14</v>
      </c>
      <c r="F129">
        <v>1</v>
      </c>
    </row>
    <row r="130" spans="2:6" x14ac:dyDescent="0.35">
      <c r="B130" t="s">
        <v>20</v>
      </c>
      <c r="C130">
        <v>1539</v>
      </c>
      <c r="E130" t="s">
        <v>14</v>
      </c>
      <c r="F130">
        <v>33</v>
      </c>
    </row>
    <row r="131" spans="2:6" x14ac:dyDescent="0.35">
      <c r="B131" t="s">
        <v>20</v>
      </c>
      <c r="C131">
        <v>138</v>
      </c>
      <c r="E131" t="s">
        <v>14</v>
      </c>
      <c r="F131">
        <v>40</v>
      </c>
    </row>
    <row r="132" spans="2:6" x14ac:dyDescent="0.35">
      <c r="B132" t="s">
        <v>20</v>
      </c>
      <c r="C132">
        <v>3594</v>
      </c>
      <c r="E132" t="s">
        <v>14</v>
      </c>
      <c r="F132">
        <v>23</v>
      </c>
    </row>
    <row r="133" spans="2:6" x14ac:dyDescent="0.35">
      <c r="B133" t="s">
        <v>20</v>
      </c>
      <c r="C133">
        <v>5880</v>
      </c>
      <c r="E133" t="s">
        <v>14</v>
      </c>
      <c r="F133">
        <v>75</v>
      </c>
    </row>
    <row r="134" spans="2:6" x14ac:dyDescent="0.35">
      <c r="B134" t="s">
        <v>20</v>
      </c>
      <c r="C134">
        <v>112</v>
      </c>
      <c r="E134" t="s">
        <v>14</v>
      </c>
      <c r="F134">
        <v>2176</v>
      </c>
    </row>
    <row r="135" spans="2:6" x14ac:dyDescent="0.35">
      <c r="B135" t="s">
        <v>20</v>
      </c>
      <c r="C135">
        <v>943</v>
      </c>
      <c r="E135" t="s">
        <v>14</v>
      </c>
      <c r="F135">
        <v>441</v>
      </c>
    </row>
    <row r="136" spans="2:6" x14ac:dyDescent="0.35">
      <c r="B136" t="s">
        <v>20</v>
      </c>
      <c r="C136">
        <v>2468</v>
      </c>
      <c r="E136" t="s">
        <v>14</v>
      </c>
      <c r="F136">
        <v>25</v>
      </c>
    </row>
    <row r="137" spans="2:6" x14ac:dyDescent="0.35">
      <c r="B137" t="s">
        <v>20</v>
      </c>
      <c r="C137">
        <v>2551</v>
      </c>
      <c r="E137" t="s">
        <v>14</v>
      </c>
      <c r="F137">
        <v>127</v>
      </c>
    </row>
    <row r="138" spans="2:6" x14ac:dyDescent="0.35">
      <c r="B138" t="s">
        <v>20</v>
      </c>
      <c r="C138">
        <v>101</v>
      </c>
      <c r="E138" t="s">
        <v>14</v>
      </c>
      <c r="F138">
        <v>355</v>
      </c>
    </row>
    <row r="139" spans="2:6" x14ac:dyDescent="0.35">
      <c r="B139" t="s">
        <v>20</v>
      </c>
      <c r="C139">
        <v>92</v>
      </c>
      <c r="E139" t="s">
        <v>14</v>
      </c>
      <c r="F139">
        <v>44</v>
      </c>
    </row>
    <row r="140" spans="2:6" x14ac:dyDescent="0.35">
      <c r="B140" t="s">
        <v>20</v>
      </c>
      <c r="C140">
        <v>62</v>
      </c>
      <c r="E140" t="s">
        <v>14</v>
      </c>
      <c r="F140">
        <v>67</v>
      </c>
    </row>
    <row r="141" spans="2:6" x14ac:dyDescent="0.35">
      <c r="B141" t="s">
        <v>20</v>
      </c>
      <c r="C141">
        <v>149</v>
      </c>
      <c r="E141" t="s">
        <v>14</v>
      </c>
      <c r="F141">
        <v>1068</v>
      </c>
    </row>
    <row r="142" spans="2:6" x14ac:dyDescent="0.35">
      <c r="B142" t="s">
        <v>20</v>
      </c>
      <c r="C142">
        <v>329</v>
      </c>
      <c r="E142" t="s">
        <v>14</v>
      </c>
      <c r="F142">
        <v>424</v>
      </c>
    </row>
    <row r="143" spans="2:6" x14ac:dyDescent="0.35">
      <c r="B143" t="s">
        <v>20</v>
      </c>
      <c r="C143">
        <v>97</v>
      </c>
      <c r="E143" t="s">
        <v>14</v>
      </c>
      <c r="F143">
        <v>151</v>
      </c>
    </row>
    <row r="144" spans="2:6" x14ac:dyDescent="0.35">
      <c r="B144" t="s">
        <v>20</v>
      </c>
      <c r="C144">
        <v>1784</v>
      </c>
      <c r="E144" t="s">
        <v>14</v>
      </c>
      <c r="F144">
        <v>1608</v>
      </c>
    </row>
    <row r="145" spans="2:6" x14ac:dyDescent="0.35">
      <c r="B145" t="s">
        <v>20</v>
      </c>
      <c r="C145">
        <v>1684</v>
      </c>
      <c r="E145" t="s">
        <v>14</v>
      </c>
      <c r="F145">
        <v>941</v>
      </c>
    </row>
    <row r="146" spans="2:6" x14ac:dyDescent="0.35">
      <c r="B146" t="s">
        <v>20</v>
      </c>
      <c r="C146">
        <v>250</v>
      </c>
      <c r="E146" t="s">
        <v>14</v>
      </c>
      <c r="F146">
        <v>1</v>
      </c>
    </row>
    <row r="147" spans="2:6" x14ac:dyDescent="0.35">
      <c r="B147" t="s">
        <v>20</v>
      </c>
      <c r="C147">
        <v>238</v>
      </c>
      <c r="E147" t="s">
        <v>14</v>
      </c>
      <c r="F147">
        <v>40</v>
      </c>
    </row>
    <row r="148" spans="2:6" x14ac:dyDescent="0.35">
      <c r="B148" t="s">
        <v>20</v>
      </c>
      <c r="C148">
        <v>53</v>
      </c>
      <c r="E148" t="s">
        <v>14</v>
      </c>
      <c r="F148">
        <v>3015</v>
      </c>
    </row>
    <row r="149" spans="2:6" x14ac:dyDescent="0.35">
      <c r="B149" t="s">
        <v>20</v>
      </c>
      <c r="C149">
        <v>214</v>
      </c>
      <c r="E149" t="s">
        <v>14</v>
      </c>
      <c r="F149">
        <v>435</v>
      </c>
    </row>
    <row r="150" spans="2:6" x14ac:dyDescent="0.35">
      <c r="B150" t="s">
        <v>20</v>
      </c>
      <c r="C150">
        <v>222</v>
      </c>
      <c r="E150" t="s">
        <v>14</v>
      </c>
      <c r="F150">
        <v>714</v>
      </c>
    </row>
    <row r="151" spans="2:6" x14ac:dyDescent="0.35">
      <c r="B151" t="s">
        <v>20</v>
      </c>
      <c r="C151">
        <v>1884</v>
      </c>
      <c r="E151" t="s">
        <v>14</v>
      </c>
      <c r="F151">
        <v>5497</v>
      </c>
    </row>
    <row r="152" spans="2:6" x14ac:dyDescent="0.35">
      <c r="B152" t="s">
        <v>20</v>
      </c>
      <c r="C152">
        <v>218</v>
      </c>
      <c r="E152" t="s">
        <v>14</v>
      </c>
      <c r="F152">
        <v>418</v>
      </c>
    </row>
    <row r="153" spans="2:6" x14ac:dyDescent="0.35">
      <c r="B153" t="s">
        <v>20</v>
      </c>
      <c r="C153">
        <v>6465</v>
      </c>
      <c r="E153" t="s">
        <v>14</v>
      </c>
      <c r="F153">
        <v>1439</v>
      </c>
    </row>
    <row r="154" spans="2:6" x14ac:dyDescent="0.35">
      <c r="B154" t="s">
        <v>20</v>
      </c>
      <c r="C154">
        <v>59</v>
      </c>
      <c r="E154" t="s">
        <v>14</v>
      </c>
      <c r="F154">
        <v>15</v>
      </c>
    </row>
    <row r="155" spans="2:6" x14ac:dyDescent="0.35">
      <c r="B155" t="s">
        <v>20</v>
      </c>
      <c r="C155">
        <v>88</v>
      </c>
      <c r="E155" t="s">
        <v>14</v>
      </c>
      <c r="F155">
        <v>1999</v>
      </c>
    </row>
    <row r="156" spans="2:6" x14ac:dyDescent="0.35">
      <c r="B156" t="s">
        <v>20</v>
      </c>
      <c r="C156">
        <v>1697</v>
      </c>
      <c r="E156" t="s">
        <v>14</v>
      </c>
      <c r="F156">
        <v>118</v>
      </c>
    </row>
    <row r="157" spans="2:6" x14ac:dyDescent="0.35">
      <c r="B157" t="s">
        <v>20</v>
      </c>
      <c r="C157">
        <v>92</v>
      </c>
      <c r="E157" t="s">
        <v>14</v>
      </c>
      <c r="F157">
        <v>162</v>
      </c>
    </row>
    <row r="158" spans="2:6" x14ac:dyDescent="0.35">
      <c r="B158" t="s">
        <v>20</v>
      </c>
      <c r="C158">
        <v>186</v>
      </c>
      <c r="E158" t="s">
        <v>14</v>
      </c>
      <c r="F158">
        <v>83</v>
      </c>
    </row>
    <row r="159" spans="2:6" x14ac:dyDescent="0.35">
      <c r="B159" t="s">
        <v>20</v>
      </c>
      <c r="C159">
        <v>138</v>
      </c>
      <c r="E159" t="s">
        <v>14</v>
      </c>
      <c r="F159">
        <v>747</v>
      </c>
    </row>
    <row r="160" spans="2:6" x14ac:dyDescent="0.35">
      <c r="B160" t="s">
        <v>20</v>
      </c>
      <c r="C160">
        <v>261</v>
      </c>
      <c r="E160" t="s">
        <v>14</v>
      </c>
      <c r="F160">
        <v>84</v>
      </c>
    </row>
    <row r="161" spans="2:6" x14ac:dyDescent="0.35">
      <c r="B161" t="s">
        <v>20</v>
      </c>
      <c r="C161">
        <v>107</v>
      </c>
      <c r="E161" t="s">
        <v>14</v>
      </c>
      <c r="F161">
        <v>91</v>
      </c>
    </row>
    <row r="162" spans="2:6" x14ac:dyDescent="0.35">
      <c r="B162" t="s">
        <v>20</v>
      </c>
      <c r="C162">
        <v>199</v>
      </c>
      <c r="E162" t="s">
        <v>14</v>
      </c>
      <c r="F162">
        <v>792</v>
      </c>
    </row>
    <row r="163" spans="2:6" x14ac:dyDescent="0.35">
      <c r="B163" t="s">
        <v>20</v>
      </c>
      <c r="C163">
        <v>5512</v>
      </c>
      <c r="E163" t="s">
        <v>14</v>
      </c>
      <c r="F163">
        <v>32</v>
      </c>
    </row>
    <row r="164" spans="2:6" x14ac:dyDescent="0.35">
      <c r="B164" t="s">
        <v>20</v>
      </c>
      <c r="C164">
        <v>86</v>
      </c>
      <c r="E164" t="s">
        <v>14</v>
      </c>
      <c r="F164">
        <v>186</v>
      </c>
    </row>
    <row r="165" spans="2:6" x14ac:dyDescent="0.35">
      <c r="B165" t="s">
        <v>20</v>
      </c>
      <c r="C165">
        <v>2768</v>
      </c>
      <c r="E165" t="s">
        <v>14</v>
      </c>
      <c r="F165">
        <v>605</v>
      </c>
    </row>
    <row r="166" spans="2:6" x14ac:dyDescent="0.35">
      <c r="B166" t="s">
        <v>20</v>
      </c>
      <c r="C166">
        <v>48</v>
      </c>
      <c r="E166" t="s">
        <v>14</v>
      </c>
      <c r="F166">
        <v>1</v>
      </c>
    </row>
    <row r="167" spans="2:6" x14ac:dyDescent="0.35">
      <c r="B167" t="s">
        <v>20</v>
      </c>
      <c r="C167">
        <v>87</v>
      </c>
      <c r="E167" t="s">
        <v>14</v>
      </c>
      <c r="F167">
        <v>31</v>
      </c>
    </row>
    <row r="168" spans="2:6" x14ac:dyDescent="0.35">
      <c r="B168" t="s">
        <v>20</v>
      </c>
      <c r="C168">
        <v>1894</v>
      </c>
      <c r="E168" t="s">
        <v>14</v>
      </c>
      <c r="F168">
        <v>1181</v>
      </c>
    </row>
    <row r="169" spans="2:6" x14ac:dyDescent="0.35">
      <c r="B169" t="s">
        <v>20</v>
      </c>
      <c r="C169">
        <v>282</v>
      </c>
      <c r="E169" t="s">
        <v>14</v>
      </c>
      <c r="F169">
        <v>39</v>
      </c>
    </row>
    <row r="170" spans="2:6" x14ac:dyDescent="0.35">
      <c r="B170" t="s">
        <v>20</v>
      </c>
      <c r="C170">
        <v>116</v>
      </c>
      <c r="E170" t="s">
        <v>14</v>
      </c>
      <c r="F170">
        <v>46</v>
      </c>
    </row>
    <row r="171" spans="2:6" x14ac:dyDescent="0.35">
      <c r="B171" t="s">
        <v>20</v>
      </c>
      <c r="C171">
        <v>83</v>
      </c>
      <c r="E171" t="s">
        <v>14</v>
      </c>
      <c r="F171">
        <v>105</v>
      </c>
    </row>
    <row r="172" spans="2:6" x14ac:dyDescent="0.35">
      <c r="B172" t="s">
        <v>20</v>
      </c>
      <c r="C172">
        <v>91</v>
      </c>
      <c r="E172" t="s">
        <v>14</v>
      </c>
      <c r="F172">
        <v>535</v>
      </c>
    </row>
    <row r="173" spans="2:6" x14ac:dyDescent="0.35">
      <c r="B173" t="s">
        <v>20</v>
      </c>
      <c r="C173">
        <v>546</v>
      </c>
      <c r="E173" t="s">
        <v>14</v>
      </c>
      <c r="F173">
        <v>16</v>
      </c>
    </row>
    <row r="174" spans="2:6" x14ac:dyDescent="0.35">
      <c r="B174" t="s">
        <v>20</v>
      </c>
      <c r="C174">
        <v>393</v>
      </c>
      <c r="E174" t="s">
        <v>14</v>
      </c>
      <c r="F174">
        <v>575</v>
      </c>
    </row>
    <row r="175" spans="2:6" x14ac:dyDescent="0.35">
      <c r="B175" t="s">
        <v>20</v>
      </c>
      <c r="C175">
        <v>133</v>
      </c>
      <c r="E175" t="s">
        <v>14</v>
      </c>
      <c r="F175">
        <v>1120</v>
      </c>
    </row>
    <row r="176" spans="2:6" x14ac:dyDescent="0.35">
      <c r="B176" t="s">
        <v>20</v>
      </c>
      <c r="C176">
        <v>254</v>
      </c>
      <c r="E176" t="s">
        <v>14</v>
      </c>
      <c r="F176">
        <v>113</v>
      </c>
    </row>
    <row r="177" spans="2:6" x14ac:dyDescent="0.35">
      <c r="B177" t="s">
        <v>20</v>
      </c>
      <c r="C177">
        <v>176</v>
      </c>
      <c r="E177" t="s">
        <v>14</v>
      </c>
      <c r="F177">
        <v>1538</v>
      </c>
    </row>
    <row r="178" spans="2:6" x14ac:dyDescent="0.35">
      <c r="B178" t="s">
        <v>20</v>
      </c>
      <c r="C178">
        <v>337</v>
      </c>
      <c r="E178" t="s">
        <v>14</v>
      </c>
      <c r="F178">
        <v>9</v>
      </c>
    </row>
    <row r="179" spans="2:6" x14ac:dyDescent="0.35">
      <c r="B179" t="s">
        <v>20</v>
      </c>
      <c r="C179">
        <v>107</v>
      </c>
      <c r="E179" t="s">
        <v>14</v>
      </c>
      <c r="F179">
        <v>554</v>
      </c>
    </row>
    <row r="180" spans="2:6" x14ac:dyDescent="0.35">
      <c r="B180" t="s">
        <v>20</v>
      </c>
      <c r="C180">
        <v>183</v>
      </c>
      <c r="E180" t="s">
        <v>14</v>
      </c>
      <c r="F180">
        <v>648</v>
      </c>
    </row>
    <row r="181" spans="2:6" x14ac:dyDescent="0.35">
      <c r="B181" t="s">
        <v>20</v>
      </c>
      <c r="C181">
        <v>72</v>
      </c>
      <c r="E181" t="s">
        <v>14</v>
      </c>
      <c r="F181">
        <v>21</v>
      </c>
    </row>
    <row r="182" spans="2:6" x14ac:dyDescent="0.35">
      <c r="B182" t="s">
        <v>20</v>
      </c>
      <c r="C182">
        <v>295</v>
      </c>
      <c r="E182" t="s">
        <v>14</v>
      </c>
      <c r="F182">
        <v>54</v>
      </c>
    </row>
    <row r="183" spans="2:6" x14ac:dyDescent="0.35">
      <c r="B183" t="s">
        <v>20</v>
      </c>
      <c r="C183">
        <v>142</v>
      </c>
      <c r="E183" t="s">
        <v>14</v>
      </c>
      <c r="F183">
        <v>120</v>
      </c>
    </row>
    <row r="184" spans="2:6" x14ac:dyDescent="0.35">
      <c r="B184" t="s">
        <v>20</v>
      </c>
      <c r="C184">
        <v>85</v>
      </c>
      <c r="E184" t="s">
        <v>14</v>
      </c>
      <c r="F184">
        <v>579</v>
      </c>
    </row>
    <row r="185" spans="2:6" x14ac:dyDescent="0.35">
      <c r="B185" t="s">
        <v>20</v>
      </c>
      <c r="C185">
        <v>659</v>
      </c>
      <c r="E185" t="s">
        <v>14</v>
      </c>
      <c r="F185">
        <v>2072</v>
      </c>
    </row>
    <row r="186" spans="2:6" x14ac:dyDescent="0.35">
      <c r="B186" t="s">
        <v>20</v>
      </c>
      <c r="C186">
        <v>121</v>
      </c>
      <c r="E186" t="s">
        <v>14</v>
      </c>
      <c r="F186">
        <v>0</v>
      </c>
    </row>
    <row r="187" spans="2:6" x14ac:dyDescent="0.35">
      <c r="B187" t="s">
        <v>20</v>
      </c>
      <c r="C187">
        <v>3742</v>
      </c>
      <c r="E187" t="s">
        <v>14</v>
      </c>
      <c r="F187">
        <v>1796</v>
      </c>
    </row>
    <row r="188" spans="2:6" x14ac:dyDescent="0.35">
      <c r="B188" t="s">
        <v>20</v>
      </c>
      <c r="C188">
        <v>223</v>
      </c>
      <c r="E188" t="s">
        <v>14</v>
      </c>
      <c r="F188">
        <v>62</v>
      </c>
    </row>
    <row r="189" spans="2:6" x14ac:dyDescent="0.35">
      <c r="B189" t="s">
        <v>20</v>
      </c>
      <c r="C189">
        <v>133</v>
      </c>
      <c r="E189" t="s">
        <v>14</v>
      </c>
      <c r="F189">
        <v>347</v>
      </c>
    </row>
    <row r="190" spans="2:6" x14ac:dyDescent="0.35">
      <c r="B190" t="s">
        <v>20</v>
      </c>
      <c r="C190">
        <v>5168</v>
      </c>
      <c r="E190" t="s">
        <v>14</v>
      </c>
      <c r="F190">
        <v>19</v>
      </c>
    </row>
    <row r="191" spans="2:6" x14ac:dyDescent="0.35">
      <c r="B191" t="s">
        <v>20</v>
      </c>
      <c r="C191">
        <v>307</v>
      </c>
      <c r="E191" t="s">
        <v>14</v>
      </c>
      <c r="F191">
        <v>1258</v>
      </c>
    </row>
    <row r="192" spans="2:6" x14ac:dyDescent="0.35">
      <c r="B192" t="s">
        <v>20</v>
      </c>
      <c r="C192">
        <v>2441</v>
      </c>
      <c r="E192" t="s">
        <v>14</v>
      </c>
      <c r="F192">
        <v>362</v>
      </c>
    </row>
    <row r="193" spans="2:6" x14ac:dyDescent="0.35">
      <c r="B193" t="s">
        <v>20</v>
      </c>
      <c r="C193">
        <v>1385</v>
      </c>
      <c r="E193" t="s">
        <v>14</v>
      </c>
      <c r="F193">
        <v>133</v>
      </c>
    </row>
    <row r="194" spans="2:6" x14ac:dyDescent="0.35">
      <c r="B194" t="s">
        <v>20</v>
      </c>
      <c r="C194">
        <v>190</v>
      </c>
      <c r="E194" t="s">
        <v>14</v>
      </c>
      <c r="F194">
        <v>846</v>
      </c>
    </row>
    <row r="195" spans="2:6" x14ac:dyDescent="0.35">
      <c r="B195" t="s">
        <v>20</v>
      </c>
      <c r="C195">
        <v>470</v>
      </c>
      <c r="E195" t="s">
        <v>14</v>
      </c>
      <c r="F195">
        <v>10</v>
      </c>
    </row>
    <row r="196" spans="2:6" x14ac:dyDescent="0.35">
      <c r="B196" t="s">
        <v>20</v>
      </c>
      <c r="C196">
        <v>253</v>
      </c>
      <c r="E196" t="s">
        <v>14</v>
      </c>
      <c r="F196">
        <v>191</v>
      </c>
    </row>
    <row r="197" spans="2:6" x14ac:dyDescent="0.35">
      <c r="B197" t="s">
        <v>20</v>
      </c>
      <c r="C197">
        <v>1113</v>
      </c>
      <c r="E197" t="s">
        <v>14</v>
      </c>
      <c r="F197">
        <v>1979</v>
      </c>
    </row>
    <row r="198" spans="2:6" x14ac:dyDescent="0.35">
      <c r="B198" t="s">
        <v>20</v>
      </c>
      <c r="C198">
        <v>2283</v>
      </c>
      <c r="E198" t="s">
        <v>14</v>
      </c>
      <c r="F198">
        <v>63</v>
      </c>
    </row>
    <row r="199" spans="2:6" x14ac:dyDescent="0.35">
      <c r="B199" t="s">
        <v>20</v>
      </c>
      <c r="C199">
        <v>1095</v>
      </c>
      <c r="E199" t="s">
        <v>14</v>
      </c>
      <c r="F199">
        <v>6080</v>
      </c>
    </row>
    <row r="200" spans="2:6" x14ac:dyDescent="0.35">
      <c r="B200" t="s">
        <v>20</v>
      </c>
      <c r="C200">
        <v>1690</v>
      </c>
      <c r="E200" t="s">
        <v>14</v>
      </c>
      <c r="F200">
        <v>80</v>
      </c>
    </row>
    <row r="201" spans="2:6" x14ac:dyDescent="0.35">
      <c r="B201" t="s">
        <v>20</v>
      </c>
      <c r="C201">
        <v>191</v>
      </c>
      <c r="E201" t="s">
        <v>14</v>
      </c>
      <c r="F201">
        <v>9</v>
      </c>
    </row>
    <row r="202" spans="2:6" x14ac:dyDescent="0.35">
      <c r="B202" t="s">
        <v>20</v>
      </c>
      <c r="C202">
        <v>2013</v>
      </c>
      <c r="E202" t="s">
        <v>14</v>
      </c>
      <c r="F202">
        <v>1784</v>
      </c>
    </row>
    <row r="203" spans="2:6" x14ac:dyDescent="0.35">
      <c r="B203" t="s">
        <v>20</v>
      </c>
      <c r="C203">
        <v>1703</v>
      </c>
      <c r="E203" t="s">
        <v>14</v>
      </c>
      <c r="F203">
        <v>243</v>
      </c>
    </row>
    <row r="204" spans="2:6" x14ac:dyDescent="0.35">
      <c r="B204" t="s">
        <v>20</v>
      </c>
      <c r="C204">
        <v>80</v>
      </c>
      <c r="E204" t="s">
        <v>14</v>
      </c>
      <c r="F204">
        <v>1296</v>
      </c>
    </row>
    <row r="205" spans="2:6" x14ac:dyDescent="0.35">
      <c r="B205" t="s">
        <v>20</v>
      </c>
      <c r="C205">
        <v>41</v>
      </c>
      <c r="E205" t="s">
        <v>14</v>
      </c>
      <c r="F205">
        <v>77</v>
      </c>
    </row>
    <row r="206" spans="2:6" x14ac:dyDescent="0.35">
      <c r="B206" t="s">
        <v>20</v>
      </c>
      <c r="C206">
        <v>187</v>
      </c>
      <c r="E206" t="s">
        <v>14</v>
      </c>
      <c r="F206">
        <v>395</v>
      </c>
    </row>
    <row r="207" spans="2:6" x14ac:dyDescent="0.35">
      <c r="B207" t="s">
        <v>20</v>
      </c>
      <c r="C207">
        <v>2875</v>
      </c>
      <c r="E207" t="s">
        <v>14</v>
      </c>
      <c r="F207">
        <v>49</v>
      </c>
    </row>
    <row r="208" spans="2:6" x14ac:dyDescent="0.35">
      <c r="B208" t="s">
        <v>20</v>
      </c>
      <c r="C208">
        <v>88</v>
      </c>
      <c r="E208" t="s">
        <v>14</v>
      </c>
      <c r="F208">
        <v>180</v>
      </c>
    </row>
    <row r="209" spans="2:6" x14ac:dyDescent="0.35">
      <c r="B209" t="s">
        <v>20</v>
      </c>
      <c r="C209">
        <v>191</v>
      </c>
      <c r="E209" t="s">
        <v>14</v>
      </c>
      <c r="F209">
        <v>2690</v>
      </c>
    </row>
    <row r="210" spans="2:6" x14ac:dyDescent="0.35">
      <c r="B210" t="s">
        <v>20</v>
      </c>
      <c r="C210">
        <v>139</v>
      </c>
      <c r="E210" t="s">
        <v>14</v>
      </c>
      <c r="F210">
        <v>2779</v>
      </c>
    </row>
    <row r="211" spans="2:6" x14ac:dyDescent="0.35">
      <c r="B211" t="s">
        <v>20</v>
      </c>
      <c r="C211">
        <v>186</v>
      </c>
      <c r="E211" t="s">
        <v>14</v>
      </c>
      <c r="F211">
        <v>92</v>
      </c>
    </row>
    <row r="212" spans="2:6" x14ac:dyDescent="0.35">
      <c r="B212" t="s">
        <v>20</v>
      </c>
      <c r="C212">
        <v>112</v>
      </c>
      <c r="E212" t="s">
        <v>14</v>
      </c>
      <c r="F212">
        <v>1028</v>
      </c>
    </row>
    <row r="213" spans="2:6" x14ac:dyDescent="0.35">
      <c r="B213" t="s">
        <v>20</v>
      </c>
      <c r="C213">
        <v>101</v>
      </c>
      <c r="E213" t="s">
        <v>14</v>
      </c>
      <c r="F213">
        <v>26</v>
      </c>
    </row>
    <row r="214" spans="2:6" x14ac:dyDescent="0.35">
      <c r="B214" t="s">
        <v>20</v>
      </c>
      <c r="C214">
        <v>206</v>
      </c>
      <c r="E214" t="s">
        <v>14</v>
      </c>
      <c r="F214">
        <v>1790</v>
      </c>
    </row>
    <row r="215" spans="2:6" x14ac:dyDescent="0.35">
      <c r="B215" t="s">
        <v>20</v>
      </c>
      <c r="C215">
        <v>154</v>
      </c>
      <c r="E215" t="s">
        <v>14</v>
      </c>
      <c r="F215">
        <v>37</v>
      </c>
    </row>
    <row r="216" spans="2:6" x14ac:dyDescent="0.35">
      <c r="B216" t="s">
        <v>20</v>
      </c>
      <c r="C216">
        <v>5966</v>
      </c>
      <c r="E216" t="s">
        <v>14</v>
      </c>
      <c r="F216">
        <v>35</v>
      </c>
    </row>
    <row r="217" spans="2:6" x14ac:dyDescent="0.35">
      <c r="B217" t="s">
        <v>20</v>
      </c>
      <c r="C217">
        <v>169</v>
      </c>
      <c r="E217" t="s">
        <v>14</v>
      </c>
      <c r="F217">
        <v>558</v>
      </c>
    </row>
    <row r="218" spans="2:6" x14ac:dyDescent="0.35">
      <c r="B218" t="s">
        <v>20</v>
      </c>
      <c r="C218">
        <v>2106</v>
      </c>
      <c r="E218" t="s">
        <v>14</v>
      </c>
      <c r="F218">
        <v>64</v>
      </c>
    </row>
    <row r="219" spans="2:6" x14ac:dyDescent="0.35">
      <c r="B219" t="s">
        <v>20</v>
      </c>
      <c r="C219">
        <v>131</v>
      </c>
      <c r="E219" t="s">
        <v>14</v>
      </c>
      <c r="F219">
        <v>245</v>
      </c>
    </row>
    <row r="220" spans="2:6" x14ac:dyDescent="0.35">
      <c r="B220" t="s">
        <v>20</v>
      </c>
      <c r="C220">
        <v>84</v>
      </c>
      <c r="E220" t="s">
        <v>14</v>
      </c>
      <c r="F220">
        <v>71</v>
      </c>
    </row>
    <row r="221" spans="2:6" x14ac:dyDescent="0.35">
      <c r="B221" t="s">
        <v>20</v>
      </c>
      <c r="C221">
        <v>155</v>
      </c>
      <c r="E221" t="s">
        <v>14</v>
      </c>
      <c r="F221">
        <v>42</v>
      </c>
    </row>
    <row r="222" spans="2:6" x14ac:dyDescent="0.35">
      <c r="B222" t="s">
        <v>20</v>
      </c>
      <c r="C222">
        <v>189</v>
      </c>
      <c r="E222" t="s">
        <v>14</v>
      </c>
      <c r="F222">
        <v>156</v>
      </c>
    </row>
    <row r="223" spans="2:6" x14ac:dyDescent="0.35">
      <c r="B223" t="s">
        <v>20</v>
      </c>
      <c r="C223">
        <v>4799</v>
      </c>
      <c r="E223" t="s">
        <v>14</v>
      </c>
      <c r="F223">
        <v>1368</v>
      </c>
    </row>
    <row r="224" spans="2:6" x14ac:dyDescent="0.35">
      <c r="B224" t="s">
        <v>20</v>
      </c>
      <c r="C224">
        <v>1137</v>
      </c>
      <c r="E224" t="s">
        <v>14</v>
      </c>
      <c r="F224">
        <v>102</v>
      </c>
    </row>
    <row r="225" spans="2:6" x14ac:dyDescent="0.35">
      <c r="B225" t="s">
        <v>20</v>
      </c>
      <c r="C225">
        <v>1152</v>
      </c>
      <c r="E225" t="s">
        <v>14</v>
      </c>
      <c r="F225">
        <v>86</v>
      </c>
    </row>
    <row r="226" spans="2:6" x14ac:dyDescent="0.35">
      <c r="B226" t="s">
        <v>20</v>
      </c>
      <c r="C226">
        <v>50</v>
      </c>
      <c r="E226" t="s">
        <v>14</v>
      </c>
      <c r="F226">
        <v>253</v>
      </c>
    </row>
    <row r="227" spans="2:6" x14ac:dyDescent="0.35">
      <c r="B227" t="s">
        <v>20</v>
      </c>
      <c r="C227">
        <v>3059</v>
      </c>
      <c r="E227" t="s">
        <v>14</v>
      </c>
      <c r="F227">
        <v>157</v>
      </c>
    </row>
    <row r="228" spans="2:6" x14ac:dyDescent="0.35">
      <c r="B228" t="s">
        <v>20</v>
      </c>
      <c r="C228">
        <v>34</v>
      </c>
      <c r="E228" t="s">
        <v>14</v>
      </c>
      <c r="F228">
        <v>183</v>
      </c>
    </row>
    <row r="229" spans="2:6" x14ac:dyDescent="0.35">
      <c r="B229" t="s">
        <v>20</v>
      </c>
      <c r="C229">
        <v>220</v>
      </c>
      <c r="E229" t="s">
        <v>14</v>
      </c>
      <c r="F229">
        <v>82</v>
      </c>
    </row>
    <row r="230" spans="2:6" x14ac:dyDescent="0.35">
      <c r="B230" t="s">
        <v>20</v>
      </c>
      <c r="C230">
        <v>1604</v>
      </c>
      <c r="E230" t="s">
        <v>14</v>
      </c>
      <c r="F230">
        <v>1</v>
      </c>
    </row>
    <row r="231" spans="2:6" x14ac:dyDescent="0.35">
      <c r="B231" t="s">
        <v>20</v>
      </c>
      <c r="C231">
        <v>454</v>
      </c>
      <c r="E231" t="s">
        <v>14</v>
      </c>
      <c r="F231">
        <v>1198</v>
      </c>
    </row>
    <row r="232" spans="2:6" x14ac:dyDescent="0.35">
      <c r="B232" t="s">
        <v>20</v>
      </c>
      <c r="C232">
        <v>123</v>
      </c>
      <c r="E232" t="s">
        <v>14</v>
      </c>
      <c r="F232">
        <v>648</v>
      </c>
    </row>
    <row r="233" spans="2:6" x14ac:dyDescent="0.35">
      <c r="B233" t="s">
        <v>20</v>
      </c>
      <c r="C233">
        <v>299</v>
      </c>
      <c r="E233" t="s">
        <v>14</v>
      </c>
      <c r="F233">
        <v>64</v>
      </c>
    </row>
    <row r="234" spans="2:6" x14ac:dyDescent="0.35">
      <c r="B234" t="s">
        <v>20</v>
      </c>
      <c r="C234">
        <v>2237</v>
      </c>
      <c r="E234" t="s">
        <v>14</v>
      </c>
      <c r="F234">
        <v>62</v>
      </c>
    </row>
    <row r="235" spans="2:6" x14ac:dyDescent="0.35">
      <c r="B235" t="s">
        <v>20</v>
      </c>
      <c r="C235">
        <v>645</v>
      </c>
      <c r="E235" t="s">
        <v>14</v>
      </c>
      <c r="F235">
        <v>750</v>
      </c>
    </row>
    <row r="236" spans="2:6" x14ac:dyDescent="0.35">
      <c r="B236" t="s">
        <v>20</v>
      </c>
      <c r="C236">
        <v>484</v>
      </c>
      <c r="E236" t="s">
        <v>14</v>
      </c>
      <c r="F236">
        <v>105</v>
      </c>
    </row>
    <row r="237" spans="2:6" x14ac:dyDescent="0.35">
      <c r="B237" t="s">
        <v>20</v>
      </c>
      <c r="C237">
        <v>154</v>
      </c>
      <c r="E237" t="s">
        <v>14</v>
      </c>
      <c r="F237">
        <v>2604</v>
      </c>
    </row>
    <row r="238" spans="2:6" x14ac:dyDescent="0.35">
      <c r="B238" t="s">
        <v>20</v>
      </c>
      <c r="C238">
        <v>82</v>
      </c>
      <c r="E238" t="s">
        <v>14</v>
      </c>
      <c r="F238">
        <v>65</v>
      </c>
    </row>
    <row r="239" spans="2:6" x14ac:dyDescent="0.35">
      <c r="B239" t="s">
        <v>20</v>
      </c>
      <c r="C239">
        <v>134</v>
      </c>
      <c r="E239" t="s">
        <v>14</v>
      </c>
      <c r="F239">
        <v>94</v>
      </c>
    </row>
    <row r="240" spans="2:6" x14ac:dyDescent="0.35">
      <c r="B240" t="s">
        <v>20</v>
      </c>
      <c r="C240">
        <v>5203</v>
      </c>
      <c r="E240" t="s">
        <v>14</v>
      </c>
      <c r="F240">
        <v>257</v>
      </c>
    </row>
    <row r="241" spans="2:6" x14ac:dyDescent="0.35">
      <c r="B241" t="s">
        <v>20</v>
      </c>
      <c r="C241">
        <v>94</v>
      </c>
      <c r="E241" t="s">
        <v>14</v>
      </c>
      <c r="F241">
        <v>2928</v>
      </c>
    </row>
    <row r="242" spans="2:6" x14ac:dyDescent="0.35">
      <c r="B242" t="s">
        <v>20</v>
      </c>
      <c r="C242">
        <v>205</v>
      </c>
      <c r="E242" t="s">
        <v>14</v>
      </c>
      <c r="F242">
        <v>4697</v>
      </c>
    </row>
    <row r="243" spans="2:6" x14ac:dyDescent="0.35">
      <c r="B243" t="s">
        <v>20</v>
      </c>
      <c r="C243">
        <v>92</v>
      </c>
      <c r="E243" t="s">
        <v>14</v>
      </c>
      <c r="F243">
        <v>2915</v>
      </c>
    </row>
    <row r="244" spans="2:6" x14ac:dyDescent="0.35">
      <c r="B244" t="s">
        <v>20</v>
      </c>
      <c r="C244">
        <v>219</v>
      </c>
      <c r="E244" t="s">
        <v>14</v>
      </c>
      <c r="F244">
        <v>18</v>
      </c>
    </row>
    <row r="245" spans="2:6" x14ac:dyDescent="0.35">
      <c r="B245" t="s">
        <v>20</v>
      </c>
      <c r="C245">
        <v>2526</v>
      </c>
      <c r="E245" t="s">
        <v>14</v>
      </c>
      <c r="F245">
        <v>602</v>
      </c>
    </row>
    <row r="246" spans="2:6" x14ac:dyDescent="0.35">
      <c r="B246" t="s">
        <v>20</v>
      </c>
      <c r="C246">
        <v>94</v>
      </c>
      <c r="E246" t="s">
        <v>14</v>
      </c>
      <c r="F246">
        <v>1</v>
      </c>
    </row>
    <row r="247" spans="2:6" x14ac:dyDescent="0.35">
      <c r="B247" t="s">
        <v>20</v>
      </c>
      <c r="C247">
        <v>1713</v>
      </c>
      <c r="E247" t="s">
        <v>14</v>
      </c>
      <c r="F247">
        <v>3868</v>
      </c>
    </row>
    <row r="248" spans="2:6" x14ac:dyDescent="0.35">
      <c r="B248" t="s">
        <v>20</v>
      </c>
      <c r="C248">
        <v>249</v>
      </c>
      <c r="E248" t="s">
        <v>14</v>
      </c>
      <c r="F248">
        <v>504</v>
      </c>
    </row>
    <row r="249" spans="2:6" x14ac:dyDescent="0.35">
      <c r="B249" t="s">
        <v>20</v>
      </c>
      <c r="C249">
        <v>192</v>
      </c>
      <c r="E249" t="s">
        <v>14</v>
      </c>
      <c r="F249">
        <v>14</v>
      </c>
    </row>
    <row r="250" spans="2:6" x14ac:dyDescent="0.35">
      <c r="B250" t="s">
        <v>20</v>
      </c>
      <c r="C250">
        <v>247</v>
      </c>
      <c r="E250" t="s">
        <v>14</v>
      </c>
      <c r="F250">
        <v>750</v>
      </c>
    </row>
    <row r="251" spans="2:6" x14ac:dyDescent="0.35">
      <c r="B251" t="s">
        <v>20</v>
      </c>
      <c r="C251">
        <v>2293</v>
      </c>
      <c r="E251" t="s">
        <v>14</v>
      </c>
      <c r="F251">
        <v>77</v>
      </c>
    </row>
    <row r="252" spans="2:6" x14ac:dyDescent="0.35">
      <c r="B252" t="s">
        <v>20</v>
      </c>
      <c r="C252">
        <v>3131</v>
      </c>
      <c r="E252" t="s">
        <v>14</v>
      </c>
      <c r="F252">
        <v>752</v>
      </c>
    </row>
    <row r="253" spans="2:6" x14ac:dyDescent="0.35">
      <c r="B253" t="s">
        <v>20</v>
      </c>
      <c r="C253">
        <v>143</v>
      </c>
      <c r="E253" t="s">
        <v>14</v>
      </c>
      <c r="F253">
        <v>131</v>
      </c>
    </row>
    <row r="254" spans="2:6" x14ac:dyDescent="0.35">
      <c r="B254" t="s">
        <v>20</v>
      </c>
      <c r="C254">
        <v>296</v>
      </c>
      <c r="E254" t="s">
        <v>14</v>
      </c>
      <c r="F254">
        <v>87</v>
      </c>
    </row>
    <row r="255" spans="2:6" x14ac:dyDescent="0.35">
      <c r="B255" t="s">
        <v>20</v>
      </c>
      <c r="C255">
        <v>170</v>
      </c>
      <c r="E255" t="s">
        <v>14</v>
      </c>
      <c r="F255">
        <v>1063</v>
      </c>
    </row>
    <row r="256" spans="2:6" x14ac:dyDescent="0.35">
      <c r="B256" t="s">
        <v>20</v>
      </c>
      <c r="C256">
        <v>86</v>
      </c>
      <c r="E256" t="s">
        <v>14</v>
      </c>
      <c r="F256">
        <v>76</v>
      </c>
    </row>
    <row r="257" spans="2:6" x14ac:dyDescent="0.35">
      <c r="B257" t="s">
        <v>20</v>
      </c>
      <c r="C257">
        <v>6286</v>
      </c>
      <c r="E257" t="s">
        <v>14</v>
      </c>
      <c r="F257">
        <v>4428</v>
      </c>
    </row>
    <row r="258" spans="2:6" x14ac:dyDescent="0.35">
      <c r="B258" t="s">
        <v>20</v>
      </c>
      <c r="C258">
        <v>3727</v>
      </c>
      <c r="E258" t="s">
        <v>14</v>
      </c>
      <c r="F258">
        <v>58</v>
      </c>
    </row>
    <row r="259" spans="2:6" x14ac:dyDescent="0.35">
      <c r="B259" t="s">
        <v>20</v>
      </c>
      <c r="C259">
        <v>1605</v>
      </c>
      <c r="E259" t="s">
        <v>14</v>
      </c>
      <c r="F259">
        <v>111</v>
      </c>
    </row>
    <row r="260" spans="2:6" x14ac:dyDescent="0.35">
      <c r="B260" t="s">
        <v>20</v>
      </c>
      <c r="C260">
        <v>2120</v>
      </c>
      <c r="E260" t="s">
        <v>14</v>
      </c>
      <c r="F260">
        <v>2955</v>
      </c>
    </row>
    <row r="261" spans="2:6" x14ac:dyDescent="0.35">
      <c r="B261" t="s">
        <v>20</v>
      </c>
      <c r="C261">
        <v>50</v>
      </c>
      <c r="E261" t="s">
        <v>14</v>
      </c>
      <c r="F261">
        <v>1657</v>
      </c>
    </row>
    <row r="262" spans="2:6" x14ac:dyDescent="0.35">
      <c r="B262" t="s">
        <v>20</v>
      </c>
      <c r="C262">
        <v>2080</v>
      </c>
      <c r="E262" t="s">
        <v>14</v>
      </c>
      <c r="F262">
        <v>926</v>
      </c>
    </row>
    <row r="263" spans="2:6" x14ac:dyDescent="0.35">
      <c r="B263" t="s">
        <v>20</v>
      </c>
      <c r="C263">
        <v>2105</v>
      </c>
      <c r="E263" t="s">
        <v>14</v>
      </c>
      <c r="F263">
        <v>77</v>
      </c>
    </row>
    <row r="264" spans="2:6" x14ac:dyDescent="0.35">
      <c r="B264" t="s">
        <v>20</v>
      </c>
      <c r="C264">
        <v>2436</v>
      </c>
      <c r="E264" t="s">
        <v>14</v>
      </c>
      <c r="F264">
        <v>1748</v>
      </c>
    </row>
    <row r="265" spans="2:6" x14ac:dyDescent="0.35">
      <c r="B265" t="s">
        <v>20</v>
      </c>
      <c r="C265">
        <v>80</v>
      </c>
      <c r="E265" t="s">
        <v>14</v>
      </c>
      <c r="F265">
        <v>79</v>
      </c>
    </row>
    <row r="266" spans="2:6" x14ac:dyDescent="0.35">
      <c r="B266" t="s">
        <v>20</v>
      </c>
      <c r="C266">
        <v>42</v>
      </c>
      <c r="E266" t="s">
        <v>14</v>
      </c>
      <c r="F266">
        <v>889</v>
      </c>
    </row>
    <row r="267" spans="2:6" x14ac:dyDescent="0.35">
      <c r="B267" t="s">
        <v>20</v>
      </c>
      <c r="C267">
        <v>139</v>
      </c>
      <c r="E267" t="s">
        <v>14</v>
      </c>
      <c r="F267">
        <v>56</v>
      </c>
    </row>
    <row r="268" spans="2:6" x14ac:dyDescent="0.35">
      <c r="B268" t="s">
        <v>20</v>
      </c>
      <c r="C268">
        <v>159</v>
      </c>
      <c r="E268" t="s">
        <v>14</v>
      </c>
      <c r="F268">
        <v>1</v>
      </c>
    </row>
    <row r="269" spans="2:6" x14ac:dyDescent="0.35">
      <c r="B269" t="s">
        <v>20</v>
      </c>
      <c r="C269">
        <v>381</v>
      </c>
      <c r="E269" t="s">
        <v>14</v>
      </c>
      <c r="F269">
        <v>83</v>
      </c>
    </row>
    <row r="270" spans="2:6" x14ac:dyDescent="0.35">
      <c r="B270" t="s">
        <v>20</v>
      </c>
      <c r="C270">
        <v>194</v>
      </c>
      <c r="E270" t="s">
        <v>14</v>
      </c>
      <c r="F270">
        <v>2025</v>
      </c>
    </row>
    <row r="271" spans="2:6" x14ac:dyDescent="0.35">
      <c r="B271" t="s">
        <v>20</v>
      </c>
      <c r="C271">
        <v>106</v>
      </c>
      <c r="E271" t="s">
        <v>14</v>
      </c>
      <c r="F271">
        <v>14</v>
      </c>
    </row>
    <row r="272" spans="2:6" x14ac:dyDescent="0.35">
      <c r="B272" t="s">
        <v>20</v>
      </c>
      <c r="C272">
        <v>142</v>
      </c>
      <c r="E272" t="s">
        <v>14</v>
      </c>
      <c r="F272">
        <v>656</v>
      </c>
    </row>
    <row r="273" spans="2:6" x14ac:dyDescent="0.35">
      <c r="B273" t="s">
        <v>20</v>
      </c>
      <c r="C273">
        <v>211</v>
      </c>
      <c r="E273" t="s">
        <v>14</v>
      </c>
      <c r="F273">
        <v>1596</v>
      </c>
    </row>
    <row r="274" spans="2:6" x14ac:dyDescent="0.35">
      <c r="B274" t="s">
        <v>20</v>
      </c>
      <c r="C274">
        <v>2756</v>
      </c>
      <c r="E274" t="s">
        <v>14</v>
      </c>
      <c r="F274">
        <v>10</v>
      </c>
    </row>
    <row r="275" spans="2:6" x14ac:dyDescent="0.35">
      <c r="B275" t="s">
        <v>20</v>
      </c>
      <c r="C275">
        <v>173</v>
      </c>
      <c r="E275" t="s">
        <v>14</v>
      </c>
      <c r="F275">
        <v>1121</v>
      </c>
    </row>
    <row r="276" spans="2:6" x14ac:dyDescent="0.35">
      <c r="B276" t="s">
        <v>20</v>
      </c>
      <c r="C276">
        <v>87</v>
      </c>
      <c r="E276" t="s">
        <v>14</v>
      </c>
      <c r="F276">
        <v>15</v>
      </c>
    </row>
    <row r="277" spans="2:6" x14ac:dyDescent="0.35">
      <c r="B277" t="s">
        <v>20</v>
      </c>
      <c r="C277">
        <v>1572</v>
      </c>
      <c r="E277" t="s">
        <v>14</v>
      </c>
      <c r="F277">
        <v>191</v>
      </c>
    </row>
    <row r="278" spans="2:6" x14ac:dyDescent="0.35">
      <c r="B278" t="s">
        <v>20</v>
      </c>
      <c r="C278">
        <v>2346</v>
      </c>
      <c r="E278" t="s">
        <v>14</v>
      </c>
      <c r="F278">
        <v>16</v>
      </c>
    </row>
    <row r="279" spans="2:6" x14ac:dyDescent="0.35">
      <c r="B279" t="s">
        <v>20</v>
      </c>
      <c r="C279">
        <v>115</v>
      </c>
      <c r="E279" t="s">
        <v>14</v>
      </c>
      <c r="F279">
        <v>17</v>
      </c>
    </row>
    <row r="280" spans="2:6" x14ac:dyDescent="0.35">
      <c r="B280" t="s">
        <v>20</v>
      </c>
      <c r="C280">
        <v>85</v>
      </c>
      <c r="E280" t="s">
        <v>14</v>
      </c>
      <c r="F280">
        <v>34</v>
      </c>
    </row>
    <row r="281" spans="2:6" x14ac:dyDescent="0.35">
      <c r="B281" t="s">
        <v>20</v>
      </c>
      <c r="C281">
        <v>144</v>
      </c>
      <c r="E281" t="s">
        <v>14</v>
      </c>
      <c r="F281">
        <v>1</v>
      </c>
    </row>
    <row r="282" spans="2:6" x14ac:dyDescent="0.35">
      <c r="B282" t="s">
        <v>20</v>
      </c>
      <c r="C282">
        <v>2443</v>
      </c>
      <c r="E282" t="s">
        <v>14</v>
      </c>
      <c r="F282">
        <v>1274</v>
      </c>
    </row>
    <row r="283" spans="2:6" x14ac:dyDescent="0.35">
      <c r="B283" t="s">
        <v>20</v>
      </c>
      <c r="C283">
        <v>64</v>
      </c>
      <c r="E283" t="s">
        <v>14</v>
      </c>
      <c r="F283">
        <v>210</v>
      </c>
    </row>
    <row r="284" spans="2:6" x14ac:dyDescent="0.35">
      <c r="B284" t="s">
        <v>20</v>
      </c>
      <c r="C284">
        <v>268</v>
      </c>
      <c r="E284" t="s">
        <v>14</v>
      </c>
      <c r="F284">
        <v>248</v>
      </c>
    </row>
    <row r="285" spans="2:6" x14ac:dyDescent="0.35">
      <c r="B285" t="s">
        <v>20</v>
      </c>
      <c r="C285">
        <v>195</v>
      </c>
      <c r="E285" t="s">
        <v>14</v>
      </c>
      <c r="F285">
        <v>513</v>
      </c>
    </row>
    <row r="286" spans="2:6" x14ac:dyDescent="0.35">
      <c r="B286" t="s">
        <v>20</v>
      </c>
      <c r="C286">
        <v>186</v>
      </c>
      <c r="E286" t="s">
        <v>14</v>
      </c>
      <c r="F286">
        <v>3410</v>
      </c>
    </row>
    <row r="287" spans="2:6" x14ac:dyDescent="0.35">
      <c r="B287" t="s">
        <v>20</v>
      </c>
      <c r="C287">
        <v>460</v>
      </c>
      <c r="E287" t="s">
        <v>14</v>
      </c>
      <c r="F287">
        <v>10</v>
      </c>
    </row>
    <row r="288" spans="2:6" x14ac:dyDescent="0.35">
      <c r="B288" t="s">
        <v>20</v>
      </c>
      <c r="C288">
        <v>2528</v>
      </c>
      <c r="E288" t="s">
        <v>14</v>
      </c>
      <c r="F288">
        <v>2201</v>
      </c>
    </row>
    <row r="289" spans="2:6" x14ac:dyDescent="0.35">
      <c r="B289" t="s">
        <v>20</v>
      </c>
      <c r="C289">
        <v>3657</v>
      </c>
      <c r="E289" t="s">
        <v>14</v>
      </c>
      <c r="F289">
        <v>676</v>
      </c>
    </row>
    <row r="290" spans="2:6" x14ac:dyDescent="0.35">
      <c r="B290" t="s">
        <v>20</v>
      </c>
      <c r="C290">
        <v>131</v>
      </c>
      <c r="E290" t="s">
        <v>14</v>
      </c>
      <c r="F290">
        <v>831</v>
      </c>
    </row>
    <row r="291" spans="2:6" x14ac:dyDescent="0.35">
      <c r="B291" t="s">
        <v>20</v>
      </c>
      <c r="C291">
        <v>239</v>
      </c>
      <c r="E291" t="s">
        <v>14</v>
      </c>
      <c r="F291">
        <v>859</v>
      </c>
    </row>
    <row r="292" spans="2:6" x14ac:dyDescent="0.35">
      <c r="B292" t="s">
        <v>20</v>
      </c>
      <c r="C292">
        <v>78</v>
      </c>
      <c r="E292" t="s">
        <v>14</v>
      </c>
      <c r="F292">
        <v>45</v>
      </c>
    </row>
    <row r="293" spans="2:6" x14ac:dyDescent="0.35">
      <c r="B293" t="s">
        <v>20</v>
      </c>
      <c r="C293">
        <v>1773</v>
      </c>
      <c r="E293" t="s">
        <v>14</v>
      </c>
      <c r="F293">
        <v>6</v>
      </c>
    </row>
    <row r="294" spans="2:6" x14ac:dyDescent="0.35">
      <c r="B294" t="s">
        <v>20</v>
      </c>
      <c r="C294">
        <v>32</v>
      </c>
      <c r="E294" t="s">
        <v>14</v>
      </c>
      <c r="F294">
        <v>7</v>
      </c>
    </row>
    <row r="295" spans="2:6" x14ac:dyDescent="0.35">
      <c r="B295" t="s">
        <v>20</v>
      </c>
      <c r="C295">
        <v>369</v>
      </c>
      <c r="E295" t="s">
        <v>14</v>
      </c>
      <c r="F295">
        <v>31</v>
      </c>
    </row>
    <row r="296" spans="2:6" x14ac:dyDescent="0.35">
      <c r="B296" t="s">
        <v>20</v>
      </c>
      <c r="C296">
        <v>89</v>
      </c>
      <c r="E296" t="s">
        <v>14</v>
      </c>
      <c r="F296">
        <v>78</v>
      </c>
    </row>
    <row r="297" spans="2:6" x14ac:dyDescent="0.35">
      <c r="B297" t="s">
        <v>20</v>
      </c>
      <c r="C297">
        <v>147</v>
      </c>
      <c r="E297" t="s">
        <v>14</v>
      </c>
      <c r="F297">
        <v>1225</v>
      </c>
    </row>
    <row r="298" spans="2:6" x14ac:dyDescent="0.35">
      <c r="B298" t="s">
        <v>20</v>
      </c>
      <c r="C298">
        <v>126</v>
      </c>
      <c r="E298" t="s">
        <v>14</v>
      </c>
      <c r="F298">
        <v>1</v>
      </c>
    </row>
    <row r="299" spans="2:6" x14ac:dyDescent="0.35">
      <c r="B299" t="s">
        <v>20</v>
      </c>
      <c r="C299">
        <v>2218</v>
      </c>
      <c r="E299" t="s">
        <v>14</v>
      </c>
      <c r="F299">
        <v>67</v>
      </c>
    </row>
    <row r="300" spans="2:6" x14ac:dyDescent="0.35">
      <c r="B300" t="s">
        <v>20</v>
      </c>
      <c r="C300">
        <v>202</v>
      </c>
      <c r="E300" t="s">
        <v>14</v>
      </c>
      <c r="F300">
        <v>19</v>
      </c>
    </row>
    <row r="301" spans="2:6" x14ac:dyDescent="0.35">
      <c r="B301" t="s">
        <v>20</v>
      </c>
      <c r="C301">
        <v>140</v>
      </c>
      <c r="E301" t="s">
        <v>14</v>
      </c>
      <c r="F301">
        <v>2108</v>
      </c>
    </row>
    <row r="302" spans="2:6" x14ac:dyDescent="0.35">
      <c r="B302" t="s">
        <v>20</v>
      </c>
      <c r="C302">
        <v>1052</v>
      </c>
      <c r="E302" t="s">
        <v>14</v>
      </c>
      <c r="F302">
        <v>679</v>
      </c>
    </row>
    <row r="303" spans="2:6" x14ac:dyDescent="0.35">
      <c r="B303" t="s">
        <v>20</v>
      </c>
      <c r="C303">
        <v>247</v>
      </c>
      <c r="E303" t="s">
        <v>14</v>
      </c>
      <c r="F303">
        <v>36</v>
      </c>
    </row>
    <row r="304" spans="2:6" x14ac:dyDescent="0.35">
      <c r="B304" t="s">
        <v>20</v>
      </c>
      <c r="C304">
        <v>84</v>
      </c>
      <c r="E304" t="s">
        <v>14</v>
      </c>
      <c r="F304">
        <v>47</v>
      </c>
    </row>
    <row r="305" spans="2:6" x14ac:dyDescent="0.35">
      <c r="B305" t="s">
        <v>20</v>
      </c>
      <c r="C305">
        <v>88</v>
      </c>
      <c r="E305" t="s">
        <v>14</v>
      </c>
      <c r="F305">
        <v>70</v>
      </c>
    </row>
    <row r="306" spans="2:6" x14ac:dyDescent="0.35">
      <c r="B306" t="s">
        <v>20</v>
      </c>
      <c r="C306">
        <v>156</v>
      </c>
      <c r="E306" t="s">
        <v>14</v>
      </c>
      <c r="F306">
        <v>154</v>
      </c>
    </row>
    <row r="307" spans="2:6" x14ac:dyDescent="0.35">
      <c r="B307" t="s">
        <v>20</v>
      </c>
      <c r="C307">
        <v>2985</v>
      </c>
      <c r="E307" t="s">
        <v>14</v>
      </c>
      <c r="F307">
        <v>22</v>
      </c>
    </row>
    <row r="308" spans="2:6" x14ac:dyDescent="0.35">
      <c r="B308" t="s">
        <v>20</v>
      </c>
      <c r="C308">
        <v>762</v>
      </c>
      <c r="E308" t="s">
        <v>14</v>
      </c>
      <c r="F308">
        <v>1758</v>
      </c>
    </row>
    <row r="309" spans="2:6" x14ac:dyDescent="0.35">
      <c r="B309" t="s">
        <v>20</v>
      </c>
      <c r="C309">
        <v>554</v>
      </c>
      <c r="E309" t="s">
        <v>14</v>
      </c>
      <c r="F309">
        <v>94</v>
      </c>
    </row>
    <row r="310" spans="2:6" x14ac:dyDescent="0.35">
      <c r="B310" t="s">
        <v>20</v>
      </c>
      <c r="C310">
        <v>135</v>
      </c>
      <c r="E310" t="s">
        <v>14</v>
      </c>
      <c r="F310">
        <v>33</v>
      </c>
    </row>
    <row r="311" spans="2:6" x14ac:dyDescent="0.35">
      <c r="B311" t="s">
        <v>20</v>
      </c>
      <c r="C311">
        <v>122</v>
      </c>
      <c r="E311" t="s">
        <v>14</v>
      </c>
      <c r="F311">
        <v>1</v>
      </c>
    </row>
    <row r="312" spans="2:6" x14ac:dyDescent="0.35">
      <c r="B312" t="s">
        <v>20</v>
      </c>
      <c r="C312">
        <v>221</v>
      </c>
      <c r="E312" t="s">
        <v>14</v>
      </c>
      <c r="F312">
        <v>31</v>
      </c>
    </row>
    <row r="313" spans="2:6" x14ac:dyDescent="0.35">
      <c r="B313" t="s">
        <v>20</v>
      </c>
      <c r="C313">
        <v>126</v>
      </c>
      <c r="E313" t="s">
        <v>14</v>
      </c>
      <c r="F313">
        <v>35</v>
      </c>
    </row>
    <row r="314" spans="2:6" x14ac:dyDescent="0.35">
      <c r="B314" t="s">
        <v>20</v>
      </c>
      <c r="C314">
        <v>1022</v>
      </c>
      <c r="E314" t="s">
        <v>14</v>
      </c>
      <c r="F314">
        <v>63</v>
      </c>
    </row>
    <row r="315" spans="2:6" x14ac:dyDescent="0.35">
      <c r="B315" t="s">
        <v>20</v>
      </c>
      <c r="C315">
        <v>3177</v>
      </c>
      <c r="E315" t="s">
        <v>14</v>
      </c>
      <c r="F315">
        <v>526</v>
      </c>
    </row>
    <row r="316" spans="2:6" x14ac:dyDescent="0.35">
      <c r="B316" t="s">
        <v>20</v>
      </c>
      <c r="C316">
        <v>198</v>
      </c>
      <c r="E316" t="s">
        <v>14</v>
      </c>
      <c r="F316">
        <v>121</v>
      </c>
    </row>
    <row r="317" spans="2:6" x14ac:dyDescent="0.35">
      <c r="B317" t="s">
        <v>20</v>
      </c>
      <c r="C317">
        <v>85</v>
      </c>
      <c r="E317" t="s">
        <v>14</v>
      </c>
      <c r="F317">
        <v>67</v>
      </c>
    </row>
    <row r="318" spans="2:6" x14ac:dyDescent="0.35">
      <c r="B318" t="s">
        <v>20</v>
      </c>
      <c r="C318">
        <v>3596</v>
      </c>
      <c r="E318" t="s">
        <v>14</v>
      </c>
      <c r="F318">
        <v>57</v>
      </c>
    </row>
    <row r="319" spans="2:6" x14ac:dyDescent="0.35">
      <c r="B319" t="s">
        <v>20</v>
      </c>
      <c r="C319">
        <v>244</v>
      </c>
      <c r="E319" t="s">
        <v>14</v>
      </c>
      <c r="F319">
        <v>1229</v>
      </c>
    </row>
    <row r="320" spans="2:6" x14ac:dyDescent="0.35">
      <c r="B320" t="s">
        <v>20</v>
      </c>
      <c r="C320">
        <v>5180</v>
      </c>
      <c r="E320" t="s">
        <v>14</v>
      </c>
      <c r="F320">
        <v>12</v>
      </c>
    </row>
    <row r="321" spans="2:6" x14ac:dyDescent="0.35">
      <c r="B321" t="s">
        <v>20</v>
      </c>
      <c r="C321">
        <v>589</v>
      </c>
      <c r="E321" t="s">
        <v>14</v>
      </c>
      <c r="F321">
        <v>452</v>
      </c>
    </row>
    <row r="322" spans="2:6" x14ac:dyDescent="0.35">
      <c r="B322" t="s">
        <v>20</v>
      </c>
      <c r="C322">
        <v>2725</v>
      </c>
      <c r="E322" t="s">
        <v>14</v>
      </c>
      <c r="F322">
        <v>1886</v>
      </c>
    </row>
    <row r="323" spans="2:6" x14ac:dyDescent="0.35">
      <c r="B323" t="s">
        <v>20</v>
      </c>
      <c r="C323">
        <v>300</v>
      </c>
      <c r="E323" t="s">
        <v>14</v>
      </c>
      <c r="F323">
        <v>1825</v>
      </c>
    </row>
    <row r="324" spans="2:6" x14ac:dyDescent="0.35">
      <c r="B324" t="s">
        <v>20</v>
      </c>
      <c r="C324">
        <v>144</v>
      </c>
      <c r="E324" t="s">
        <v>14</v>
      </c>
      <c r="F324">
        <v>31</v>
      </c>
    </row>
    <row r="325" spans="2:6" x14ac:dyDescent="0.35">
      <c r="B325" t="s">
        <v>20</v>
      </c>
      <c r="C325">
        <v>87</v>
      </c>
      <c r="E325" t="s">
        <v>14</v>
      </c>
      <c r="F325">
        <v>107</v>
      </c>
    </row>
    <row r="326" spans="2:6" x14ac:dyDescent="0.35">
      <c r="B326" t="s">
        <v>20</v>
      </c>
      <c r="C326">
        <v>3116</v>
      </c>
      <c r="E326" t="s">
        <v>14</v>
      </c>
      <c r="F326">
        <v>27</v>
      </c>
    </row>
    <row r="327" spans="2:6" x14ac:dyDescent="0.35">
      <c r="B327" t="s">
        <v>20</v>
      </c>
      <c r="C327">
        <v>909</v>
      </c>
      <c r="E327" t="s">
        <v>14</v>
      </c>
      <c r="F327">
        <v>1221</v>
      </c>
    </row>
    <row r="328" spans="2:6" x14ac:dyDescent="0.35">
      <c r="B328" t="s">
        <v>20</v>
      </c>
      <c r="C328">
        <v>1613</v>
      </c>
      <c r="E328" t="s">
        <v>14</v>
      </c>
      <c r="F328">
        <v>1</v>
      </c>
    </row>
    <row r="329" spans="2:6" x14ac:dyDescent="0.35">
      <c r="B329" t="s">
        <v>20</v>
      </c>
      <c r="C329">
        <v>136</v>
      </c>
      <c r="E329" t="s">
        <v>14</v>
      </c>
      <c r="F329">
        <v>16</v>
      </c>
    </row>
    <row r="330" spans="2:6" x14ac:dyDescent="0.35">
      <c r="B330" t="s">
        <v>20</v>
      </c>
      <c r="C330">
        <v>130</v>
      </c>
      <c r="E330" t="s">
        <v>14</v>
      </c>
      <c r="F330">
        <v>41</v>
      </c>
    </row>
    <row r="331" spans="2:6" x14ac:dyDescent="0.35">
      <c r="B331" t="s">
        <v>20</v>
      </c>
      <c r="C331">
        <v>102</v>
      </c>
      <c r="E331" t="s">
        <v>14</v>
      </c>
      <c r="F331">
        <v>523</v>
      </c>
    </row>
    <row r="332" spans="2:6" x14ac:dyDescent="0.35">
      <c r="B332" t="s">
        <v>20</v>
      </c>
      <c r="C332">
        <v>4006</v>
      </c>
      <c r="E332" t="s">
        <v>14</v>
      </c>
      <c r="F332">
        <v>141</v>
      </c>
    </row>
    <row r="333" spans="2:6" x14ac:dyDescent="0.35">
      <c r="B333" t="s">
        <v>20</v>
      </c>
      <c r="C333">
        <v>1629</v>
      </c>
      <c r="E333" t="s">
        <v>14</v>
      </c>
      <c r="F333">
        <v>52</v>
      </c>
    </row>
    <row r="334" spans="2:6" x14ac:dyDescent="0.35">
      <c r="B334" t="s">
        <v>20</v>
      </c>
      <c r="C334">
        <v>2188</v>
      </c>
      <c r="E334" t="s">
        <v>14</v>
      </c>
      <c r="F334">
        <v>225</v>
      </c>
    </row>
    <row r="335" spans="2:6" x14ac:dyDescent="0.35">
      <c r="B335" t="s">
        <v>20</v>
      </c>
      <c r="C335">
        <v>2409</v>
      </c>
      <c r="E335" t="s">
        <v>14</v>
      </c>
      <c r="F335">
        <v>38</v>
      </c>
    </row>
    <row r="336" spans="2:6" x14ac:dyDescent="0.35">
      <c r="B336" t="s">
        <v>20</v>
      </c>
      <c r="C336">
        <v>194</v>
      </c>
      <c r="E336" t="s">
        <v>14</v>
      </c>
      <c r="F336">
        <v>15</v>
      </c>
    </row>
    <row r="337" spans="2:6" x14ac:dyDescent="0.35">
      <c r="B337" t="s">
        <v>20</v>
      </c>
      <c r="C337">
        <v>1140</v>
      </c>
      <c r="E337" t="s">
        <v>14</v>
      </c>
      <c r="F337">
        <v>37</v>
      </c>
    </row>
    <row r="338" spans="2:6" x14ac:dyDescent="0.35">
      <c r="B338" t="s">
        <v>20</v>
      </c>
      <c r="C338">
        <v>102</v>
      </c>
      <c r="E338" t="s">
        <v>14</v>
      </c>
      <c r="F338">
        <v>112</v>
      </c>
    </row>
    <row r="339" spans="2:6" x14ac:dyDescent="0.35">
      <c r="B339" t="s">
        <v>20</v>
      </c>
      <c r="C339">
        <v>2857</v>
      </c>
      <c r="E339" t="s">
        <v>14</v>
      </c>
      <c r="F339">
        <v>21</v>
      </c>
    </row>
    <row r="340" spans="2:6" x14ac:dyDescent="0.35">
      <c r="B340" t="s">
        <v>20</v>
      </c>
      <c r="C340">
        <v>107</v>
      </c>
      <c r="E340" t="s">
        <v>14</v>
      </c>
      <c r="F340">
        <v>67</v>
      </c>
    </row>
    <row r="341" spans="2:6" x14ac:dyDescent="0.35">
      <c r="B341" t="s">
        <v>20</v>
      </c>
      <c r="C341">
        <v>160</v>
      </c>
      <c r="E341" t="s">
        <v>14</v>
      </c>
      <c r="F341">
        <v>78</v>
      </c>
    </row>
    <row r="342" spans="2:6" x14ac:dyDescent="0.35">
      <c r="B342" t="s">
        <v>20</v>
      </c>
      <c r="C342">
        <v>2230</v>
      </c>
      <c r="E342" t="s">
        <v>14</v>
      </c>
      <c r="F342">
        <v>67</v>
      </c>
    </row>
    <row r="343" spans="2:6" x14ac:dyDescent="0.35">
      <c r="B343" t="s">
        <v>20</v>
      </c>
      <c r="C343">
        <v>316</v>
      </c>
      <c r="E343" t="s">
        <v>14</v>
      </c>
      <c r="F343">
        <v>263</v>
      </c>
    </row>
    <row r="344" spans="2:6" x14ac:dyDescent="0.35">
      <c r="B344" t="s">
        <v>20</v>
      </c>
      <c r="C344">
        <v>117</v>
      </c>
      <c r="E344" t="s">
        <v>14</v>
      </c>
      <c r="F344">
        <v>1691</v>
      </c>
    </row>
    <row r="345" spans="2:6" x14ac:dyDescent="0.35">
      <c r="B345" t="s">
        <v>20</v>
      </c>
      <c r="C345">
        <v>6406</v>
      </c>
      <c r="E345" t="s">
        <v>14</v>
      </c>
      <c r="F345">
        <v>181</v>
      </c>
    </row>
    <row r="346" spans="2:6" x14ac:dyDescent="0.35">
      <c r="B346" t="s">
        <v>20</v>
      </c>
      <c r="C346">
        <v>192</v>
      </c>
      <c r="E346" t="s">
        <v>14</v>
      </c>
      <c r="F346">
        <v>13</v>
      </c>
    </row>
    <row r="347" spans="2:6" x14ac:dyDescent="0.35">
      <c r="B347" t="s">
        <v>20</v>
      </c>
      <c r="C347">
        <v>26</v>
      </c>
      <c r="E347" t="s">
        <v>14</v>
      </c>
      <c r="F347">
        <v>1</v>
      </c>
    </row>
    <row r="348" spans="2:6" x14ac:dyDescent="0.35">
      <c r="B348" t="s">
        <v>20</v>
      </c>
      <c r="C348">
        <v>723</v>
      </c>
      <c r="E348" t="s">
        <v>14</v>
      </c>
      <c r="F348">
        <v>21</v>
      </c>
    </row>
    <row r="349" spans="2:6" x14ac:dyDescent="0.35">
      <c r="B349" t="s">
        <v>20</v>
      </c>
      <c r="C349">
        <v>170</v>
      </c>
      <c r="E349" t="s">
        <v>14</v>
      </c>
      <c r="F349">
        <v>830</v>
      </c>
    </row>
    <row r="350" spans="2:6" x14ac:dyDescent="0.35">
      <c r="B350" t="s">
        <v>20</v>
      </c>
      <c r="C350">
        <v>238</v>
      </c>
      <c r="E350" t="s">
        <v>14</v>
      </c>
      <c r="F350">
        <v>130</v>
      </c>
    </row>
    <row r="351" spans="2:6" x14ac:dyDescent="0.35">
      <c r="B351" t="s">
        <v>20</v>
      </c>
      <c r="C351">
        <v>55</v>
      </c>
      <c r="E351" t="s">
        <v>14</v>
      </c>
      <c r="F351">
        <v>55</v>
      </c>
    </row>
    <row r="352" spans="2:6" x14ac:dyDescent="0.35">
      <c r="B352" t="s">
        <v>20</v>
      </c>
      <c r="C352">
        <v>128</v>
      </c>
      <c r="E352" t="s">
        <v>14</v>
      </c>
      <c r="F352">
        <v>114</v>
      </c>
    </row>
    <row r="353" spans="2:6" x14ac:dyDescent="0.35">
      <c r="B353" t="s">
        <v>20</v>
      </c>
      <c r="C353">
        <v>2144</v>
      </c>
      <c r="E353" t="s">
        <v>14</v>
      </c>
      <c r="F353">
        <v>594</v>
      </c>
    </row>
    <row r="354" spans="2:6" x14ac:dyDescent="0.35">
      <c r="B354" t="s">
        <v>20</v>
      </c>
      <c r="C354">
        <v>2693</v>
      </c>
      <c r="E354" t="s">
        <v>14</v>
      </c>
      <c r="F354">
        <v>24</v>
      </c>
    </row>
    <row r="355" spans="2:6" x14ac:dyDescent="0.35">
      <c r="B355" t="s">
        <v>20</v>
      </c>
      <c r="C355">
        <v>432</v>
      </c>
      <c r="E355" t="s">
        <v>14</v>
      </c>
      <c r="F355">
        <v>252</v>
      </c>
    </row>
    <row r="356" spans="2:6" x14ac:dyDescent="0.35">
      <c r="B356" t="s">
        <v>20</v>
      </c>
      <c r="C356">
        <v>189</v>
      </c>
      <c r="E356" t="s">
        <v>14</v>
      </c>
      <c r="F356">
        <v>67</v>
      </c>
    </row>
    <row r="357" spans="2:6" x14ac:dyDescent="0.35">
      <c r="B357" t="s">
        <v>20</v>
      </c>
      <c r="C357">
        <v>154</v>
      </c>
      <c r="E357" t="s">
        <v>14</v>
      </c>
      <c r="F357">
        <v>742</v>
      </c>
    </row>
    <row r="358" spans="2:6" x14ac:dyDescent="0.35">
      <c r="B358" t="s">
        <v>20</v>
      </c>
      <c r="C358">
        <v>96</v>
      </c>
      <c r="E358" t="s">
        <v>14</v>
      </c>
      <c r="F358">
        <v>75</v>
      </c>
    </row>
    <row r="359" spans="2:6" x14ac:dyDescent="0.35">
      <c r="B359" t="s">
        <v>20</v>
      </c>
      <c r="C359">
        <v>3063</v>
      </c>
      <c r="E359" t="s">
        <v>14</v>
      </c>
      <c r="F359">
        <v>4405</v>
      </c>
    </row>
    <row r="360" spans="2:6" x14ac:dyDescent="0.35">
      <c r="B360" t="s">
        <v>20</v>
      </c>
      <c r="C360">
        <v>2266</v>
      </c>
      <c r="E360" t="s">
        <v>14</v>
      </c>
      <c r="F360">
        <v>92</v>
      </c>
    </row>
    <row r="361" spans="2:6" x14ac:dyDescent="0.35">
      <c r="B361" t="s">
        <v>20</v>
      </c>
      <c r="C361">
        <v>194</v>
      </c>
      <c r="E361" t="s">
        <v>14</v>
      </c>
      <c r="F361">
        <v>64</v>
      </c>
    </row>
    <row r="362" spans="2:6" x14ac:dyDescent="0.35">
      <c r="B362" t="s">
        <v>20</v>
      </c>
      <c r="C362">
        <v>129</v>
      </c>
      <c r="E362" t="s">
        <v>14</v>
      </c>
      <c r="F362">
        <v>64</v>
      </c>
    </row>
    <row r="363" spans="2:6" x14ac:dyDescent="0.35">
      <c r="B363" t="s">
        <v>20</v>
      </c>
      <c r="C363">
        <v>375</v>
      </c>
      <c r="E363" t="s">
        <v>14</v>
      </c>
      <c r="F363">
        <v>842</v>
      </c>
    </row>
    <row r="364" spans="2:6" x14ac:dyDescent="0.35">
      <c r="B364" t="s">
        <v>20</v>
      </c>
      <c r="C364">
        <v>409</v>
      </c>
      <c r="E364" t="s">
        <v>14</v>
      </c>
      <c r="F364">
        <v>112</v>
      </c>
    </row>
    <row r="365" spans="2:6" x14ac:dyDescent="0.35">
      <c r="B365" t="s">
        <v>20</v>
      </c>
      <c r="C365">
        <v>234</v>
      </c>
      <c r="E365" t="s">
        <v>14</v>
      </c>
      <c r="F365">
        <v>374</v>
      </c>
    </row>
    <row r="366" spans="2:6" x14ac:dyDescent="0.35">
      <c r="B366" t="s">
        <v>20</v>
      </c>
      <c r="C366">
        <v>3016</v>
      </c>
    </row>
    <row r="367" spans="2:6" x14ac:dyDescent="0.35">
      <c r="B367" t="s">
        <v>20</v>
      </c>
      <c r="C367">
        <v>264</v>
      </c>
    </row>
    <row r="368" spans="2:6" x14ac:dyDescent="0.35">
      <c r="B368" t="s">
        <v>20</v>
      </c>
      <c r="C368">
        <v>272</v>
      </c>
    </row>
    <row r="369" spans="2:3" x14ac:dyDescent="0.35">
      <c r="B369" t="s">
        <v>20</v>
      </c>
      <c r="C369">
        <v>419</v>
      </c>
    </row>
    <row r="370" spans="2:3" x14ac:dyDescent="0.35">
      <c r="B370" t="s">
        <v>20</v>
      </c>
      <c r="C370">
        <v>1621</v>
      </c>
    </row>
    <row r="371" spans="2:3" x14ac:dyDescent="0.35">
      <c r="B371" t="s">
        <v>20</v>
      </c>
      <c r="C371">
        <v>1101</v>
      </c>
    </row>
    <row r="372" spans="2:3" x14ac:dyDescent="0.35">
      <c r="B372" t="s">
        <v>20</v>
      </c>
      <c r="C372">
        <v>1073</v>
      </c>
    </row>
    <row r="373" spans="2:3" x14ac:dyDescent="0.35">
      <c r="B373" t="s">
        <v>20</v>
      </c>
      <c r="C373">
        <v>331</v>
      </c>
    </row>
    <row r="374" spans="2:3" x14ac:dyDescent="0.35">
      <c r="B374" t="s">
        <v>20</v>
      </c>
      <c r="C374">
        <v>1170</v>
      </c>
    </row>
    <row r="375" spans="2:3" x14ac:dyDescent="0.35">
      <c r="B375" t="s">
        <v>20</v>
      </c>
      <c r="C375">
        <v>363</v>
      </c>
    </row>
    <row r="376" spans="2:3" x14ac:dyDescent="0.35">
      <c r="B376" t="s">
        <v>20</v>
      </c>
      <c r="C376">
        <v>103</v>
      </c>
    </row>
    <row r="377" spans="2:3" x14ac:dyDescent="0.35">
      <c r="B377" t="s">
        <v>20</v>
      </c>
      <c r="C377">
        <v>147</v>
      </c>
    </row>
    <row r="378" spans="2:3" x14ac:dyDescent="0.35">
      <c r="B378" t="s">
        <v>20</v>
      </c>
      <c r="C378">
        <v>110</v>
      </c>
    </row>
    <row r="379" spans="2:3" x14ac:dyDescent="0.35">
      <c r="B379" t="s">
        <v>20</v>
      </c>
      <c r="C379">
        <v>134</v>
      </c>
    </row>
    <row r="380" spans="2:3" x14ac:dyDescent="0.35">
      <c r="B380" t="s">
        <v>20</v>
      </c>
      <c r="C380">
        <v>269</v>
      </c>
    </row>
    <row r="381" spans="2:3" x14ac:dyDescent="0.35">
      <c r="B381" t="s">
        <v>20</v>
      </c>
      <c r="C381">
        <v>175</v>
      </c>
    </row>
    <row r="382" spans="2:3" x14ac:dyDescent="0.35">
      <c r="B382" t="s">
        <v>20</v>
      </c>
      <c r="C382">
        <v>69</v>
      </c>
    </row>
    <row r="383" spans="2:3" x14ac:dyDescent="0.35">
      <c r="B383" t="s">
        <v>20</v>
      </c>
      <c r="C383">
        <v>190</v>
      </c>
    </row>
    <row r="384" spans="2:3" x14ac:dyDescent="0.35">
      <c r="B384" t="s">
        <v>20</v>
      </c>
      <c r="C384">
        <v>237</v>
      </c>
    </row>
    <row r="385" spans="2:3" x14ac:dyDescent="0.35">
      <c r="B385" t="s">
        <v>20</v>
      </c>
      <c r="C385">
        <v>196</v>
      </c>
    </row>
    <row r="386" spans="2:3" x14ac:dyDescent="0.35">
      <c r="B386" t="s">
        <v>20</v>
      </c>
      <c r="C386">
        <v>7295</v>
      </c>
    </row>
    <row r="387" spans="2:3" x14ac:dyDescent="0.35">
      <c r="B387" t="s">
        <v>20</v>
      </c>
      <c r="C387">
        <v>2893</v>
      </c>
    </row>
    <row r="388" spans="2:3" x14ac:dyDescent="0.35">
      <c r="B388" t="s">
        <v>20</v>
      </c>
      <c r="C388">
        <v>820</v>
      </c>
    </row>
    <row r="389" spans="2:3" x14ac:dyDescent="0.35">
      <c r="B389" t="s">
        <v>20</v>
      </c>
      <c r="C389">
        <v>2038</v>
      </c>
    </row>
    <row r="390" spans="2:3" x14ac:dyDescent="0.35">
      <c r="B390" t="s">
        <v>20</v>
      </c>
      <c r="C390">
        <v>116</v>
      </c>
    </row>
    <row r="391" spans="2:3" x14ac:dyDescent="0.35">
      <c r="B391" t="s">
        <v>20</v>
      </c>
      <c r="C391">
        <v>1345</v>
      </c>
    </row>
    <row r="392" spans="2:3" x14ac:dyDescent="0.35">
      <c r="B392" t="s">
        <v>20</v>
      </c>
      <c r="C392">
        <v>168</v>
      </c>
    </row>
    <row r="393" spans="2:3" x14ac:dyDescent="0.35">
      <c r="B393" t="s">
        <v>20</v>
      </c>
      <c r="C393">
        <v>137</v>
      </c>
    </row>
    <row r="394" spans="2:3" x14ac:dyDescent="0.35">
      <c r="B394" t="s">
        <v>20</v>
      </c>
      <c r="C394">
        <v>186</v>
      </c>
    </row>
    <row r="395" spans="2:3" x14ac:dyDescent="0.35">
      <c r="B395" t="s">
        <v>20</v>
      </c>
      <c r="C395">
        <v>125</v>
      </c>
    </row>
    <row r="396" spans="2:3" x14ac:dyDescent="0.35">
      <c r="B396" t="s">
        <v>20</v>
      </c>
      <c r="C396">
        <v>202</v>
      </c>
    </row>
    <row r="397" spans="2:3" x14ac:dyDescent="0.35">
      <c r="B397" t="s">
        <v>20</v>
      </c>
      <c r="C397">
        <v>103</v>
      </c>
    </row>
    <row r="398" spans="2:3" x14ac:dyDescent="0.35">
      <c r="B398" t="s">
        <v>20</v>
      </c>
      <c r="C398">
        <v>1785</v>
      </c>
    </row>
    <row r="399" spans="2:3" x14ac:dyDescent="0.35">
      <c r="B399" t="s">
        <v>20</v>
      </c>
      <c r="C399">
        <v>157</v>
      </c>
    </row>
    <row r="400" spans="2:3" x14ac:dyDescent="0.35">
      <c r="B400" t="s">
        <v>20</v>
      </c>
      <c r="C400">
        <v>555</v>
      </c>
    </row>
    <row r="401" spans="2:3" x14ac:dyDescent="0.35">
      <c r="B401" t="s">
        <v>20</v>
      </c>
      <c r="C401">
        <v>297</v>
      </c>
    </row>
    <row r="402" spans="2:3" x14ac:dyDescent="0.35">
      <c r="B402" t="s">
        <v>20</v>
      </c>
      <c r="C402">
        <v>123</v>
      </c>
    </row>
    <row r="403" spans="2:3" x14ac:dyDescent="0.35">
      <c r="B403" t="s">
        <v>20</v>
      </c>
      <c r="C403">
        <v>3036</v>
      </c>
    </row>
    <row r="404" spans="2:3" x14ac:dyDescent="0.35">
      <c r="B404" t="s">
        <v>20</v>
      </c>
      <c r="C404">
        <v>144</v>
      </c>
    </row>
    <row r="405" spans="2:3" x14ac:dyDescent="0.35">
      <c r="B405" t="s">
        <v>20</v>
      </c>
      <c r="C405">
        <v>121</v>
      </c>
    </row>
    <row r="406" spans="2:3" x14ac:dyDescent="0.35">
      <c r="B406" t="s">
        <v>20</v>
      </c>
      <c r="C406">
        <v>181</v>
      </c>
    </row>
    <row r="407" spans="2:3" x14ac:dyDescent="0.35">
      <c r="B407" t="s">
        <v>20</v>
      </c>
      <c r="C407">
        <v>122</v>
      </c>
    </row>
    <row r="408" spans="2:3" x14ac:dyDescent="0.35">
      <c r="B408" t="s">
        <v>20</v>
      </c>
      <c r="C408">
        <v>1071</v>
      </c>
    </row>
    <row r="409" spans="2:3" x14ac:dyDescent="0.35">
      <c r="B409" t="s">
        <v>20</v>
      </c>
      <c r="C409">
        <v>980</v>
      </c>
    </row>
    <row r="410" spans="2:3" x14ac:dyDescent="0.35">
      <c r="B410" t="s">
        <v>20</v>
      </c>
      <c r="C410">
        <v>536</v>
      </c>
    </row>
    <row r="411" spans="2:3" x14ac:dyDescent="0.35">
      <c r="B411" t="s">
        <v>20</v>
      </c>
      <c r="C411">
        <v>1991</v>
      </c>
    </row>
    <row r="412" spans="2:3" x14ac:dyDescent="0.35">
      <c r="B412" t="s">
        <v>20</v>
      </c>
      <c r="C412">
        <v>180</v>
      </c>
    </row>
    <row r="413" spans="2:3" x14ac:dyDescent="0.35">
      <c r="B413" t="s">
        <v>20</v>
      </c>
      <c r="C413">
        <v>130</v>
      </c>
    </row>
    <row r="414" spans="2:3" x14ac:dyDescent="0.35">
      <c r="B414" t="s">
        <v>20</v>
      </c>
      <c r="C414">
        <v>122</v>
      </c>
    </row>
    <row r="415" spans="2:3" x14ac:dyDescent="0.35">
      <c r="B415" t="s">
        <v>20</v>
      </c>
      <c r="C415">
        <v>140</v>
      </c>
    </row>
    <row r="416" spans="2:3" x14ac:dyDescent="0.35">
      <c r="B416" t="s">
        <v>20</v>
      </c>
      <c r="C416">
        <v>3388</v>
      </c>
    </row>
    <row r="417" spans="2:3" x14ac:dyDescent="0.35">
      <c r="B417" t="s">
        <v>20</v>
      </c>
      <c r="C417">
        <v>280</v>
      </c>
    </row>
    <row r="418" spans="2:3" x14ac:dyDescent="0.35">
      <c r="B418" t="s">
        <v>20</v>
      </c>
      <c r="C418">
        <v>366</v>
      </c>
    </row>
    <row r="419" spans="2:3" x14ac:dyDescent="0.35">
      <c r="B419" t="s">
        <v>20</v>
      </c>
      <c r="C419">
        <v>270</v>
      </c>
    </row>
    <row r="420" spans="2:3" x14ac:dyDescent="0.35">
      <c r="B420" t="s">
        <v>20</v>
      </c>
      <c r="C420">
        <v>137</v>
      </c>
    </row>
    <row r="421" spans="2:3" x14ac:dyDescent="0.35">
      <c r="B421" t="s">
        <v>20</v>
      </c>
      <c r="C421">
        <v>3205</v>
      </c>
    </row>
    <row r="422" spans="2:3" x14ac:dyDescent="0.35">
      <c r="B422" t="s">
        <v>20</v>
      </c>
      <c r="C422">
        <v>288</v>
      </c>
    </row>
    <row r="423" spans="2:3" x14ac:dyDescent="0.35">
      <c r="B423" t="s">
        <v>20</v>
      </c>
      <c r="C423">
        <v>148</v>
      </c>
    </row>
    <row r="424" spans="2:3" x14ac:dyDescent="0.35">
      <c r="B424" t="s">
        <v>20</v>
      </c>
      <c r="C424">
        <v>114</v>
      </c>
    </row>
    <row r="425" spans="2:3" x14ac:dyDescent="0.35">
      <c r="B425" t="s">
        <v>20</v>
      </c>
      <c r="C425">
        <v>1518</v>
      </c>
    </row>
    <row r="426" spans="2:3" x14ac:dyDescent="0.35">
      <c r="B426" t="s">
        <v>20</v>
      </c>
      <c r="C426">
        <v>166</v>
      </c>
    </row>
    <row r="427" spans="2:3" x14ac:dyDescent="0.35">
      <c r="B427" t="s">
        <v>20</v>
      </c>
      <c r="C427">
        <v>100</v>
      </c>
    </row>
    <row r="428" spans="2:3" x14ac:dyDescent="0.35">
      <c r="B428" t="s">
        <v>20</v>
      </c>
      <c r="C428">
        <v>235</v>
      </c>
    </row>
    <row r="429" spans="2:3" x14ac:dyDescent="0.35">
      <c r="B429" t="s">
        <v>20</v>
      </c>
      <c r="C429">
        <v>148</v>
      </c>
    </row>
    <row r="430" spans="2:3" x14ac:dyDescent="0.35">
      <c r="B430" t="s">
        <v>20</v>
      </c>
      <c r="C430">
        <v>198</v>
      </c>
    </row>
    <row r="431" spans="2:3" x14ac:dyDescent="0.35">
      <c r="B431" t="s">
        <v>20</v>
      </c>
      <c r="C431">
        <v>150</v>
      </c>
    </row>
    <row r="432" spans="2:3" x14ac:dyDescent="0.35">
      <c r="B432" t="s">
        <v>20</v>
      </c>
      <c r="C432">
        <v>216</v>
      </c>
    </row>
    <row r="433" spans="2:3" x14ac:dyDescent="0.35">
      <c r="B433" t="s">
        <v>20</v>
      </c>
      <c r="C433">
        <v>5139</v>
      </c>
    </row>
    <row r="434" spans="2:3" x14ac:dyDescent="0.35">
      <c r="B434" t="s">
        <v>20</v>
      </c>
      <c r="C434">
        <v>2353</v>
      </c>
    </row>
    <row r="435" spans="2:3" x14ac:dyDescent="0.35">
      <c r="B435" t="s">
        <v>20</v>
      </c>
      <c r="C435">
        <v>78</v>
      </c>
    </row>
    <row r="436" spans="2:3" x14ac:dyDescent="0.35">
      <c r="B436" t="s">
        <v>20</v>
      </c>
      <c r="C436">
        <v>174</v>
      </c>
    </row>
    <row r="437" spans="2:3" x14ac:dyDescent="0.35">
      <c r="B437" t="s">
        <v>20</v>
      </c>
      <c r="C437">
        <v>164</v>
      </c>
    </row>
    <row r="438" spans="2:3" x14ac:dyDescent="0.35">
      <c r="B438" t="s">
        <v>20</v>
      </c>
      <c r="C438">
        <v>161</v>
      </c>
    </row>
    <row r="439" spans="2:3" x14ac:dyDescent="0.35">
      <c r="B439" t="s">
        <v>20</v>
      </c>
      <c r="C439">
        <v>138</v>
      </c>
    </row>
    <row r="440" spans="2:3" x14ac:dyDescent="0.35">
      <c r="B440" t="s">
        <v>20</v>
      </c>
      <c r="C440">
        <v>3308</v>
      </c>
    </row>
    <row r="441" spans="2:3" x14ac:dyDescent="0.35">
      <c r="B441" t="s">
        <v>20</v>
      </c>
      <c r="C441">
        <v>127</v>
      </c>
    </row>
    <row r="442" spans="2:3" x14ac:dyDescent="0.35">
      <c r="B442" t="s">
        <v>20</v>
      </c>
      <c r="C442">
        <v>207</v>
      </c>
    </row>
    <row r="443" spans="2:3" x14ac:dyDescent="0.35">
      <c r="B443" t="s">
        <v>20</v>
      </c>
      <c r="C443">
        <v>181</v>
      </c>
    </row>
    <row r="444" spans="2:3" x14ac:dyDescent="0.35">
      <c r="B444" t="s">
        <v>20</v>
      </c>
      <c r="C444">
        <v>110</v>
      </c>
    </row>
    <row r="445" spans="2:3" x14ac:dyDescent="0.35">
      <c r="B445" t="s">
        <v>20</v>
      </c>
      <c r="C445">
        <v>185</v>
      </c>
    </row>
    <row r="446" spans="2:3" x14ac:dyDescent="0.35">
      <c r="B446" t="s">
        <v>20</v>
      </c>
      <c r="C446">
        <v>121</v>
      </c>
    </row>
    <row r="447" spans="2:3" x14ac:dyDescent="0.35">
      <c r="B447" t="s">
        <v>20</v>
      </c>
      <c r="C447">
        <v>106</v>
      </c>
    </row>
    <row r="448" spans="2:3" x14ac:dyDescent="0.35">
      <c r="B448" t="s">
        <v>20</v>
      </c>
      <c r="C448">
        <v>142</v>
      </c>
    </row>
    <row r="449" spans="2:3" x14ac:dyDescent="0.35">
      <c r="B449" t="s">
        <v>20</v>
      </c>
      <c r="C449">
        <v>233</v>
      </c>
    </row>
    <row r="450" spans="2:3" x14ac:dyDescent="0.35">
      <c r="B450" t="s">
        <v>20</v>
      </c>
      <c r="C450">
        <v>218</v>
      </c>
    </row>
    <row r="451" spans="2:3" x14ac:dyDescent="0.35">
      <c r="B451" t="s">
        <v>20</v>
      </c>
      <c r="C451">
        <v>76</v>
      </c>
    </row>
    <row r="452" spans="2:3" x14ac:dyDescent="0.35">
      <c r="B452" t="s">
        <v>20</v>
      </c>
      <c r="C452">
        <v>43</v>
      </c>
    </row>
    <row r="453" spans="2:3" x14ac:dyDescent="0.35">
      <c r="B453" t="s">
        <v>20</v>
      </c>
      <c r="C453">
        <v>221</v>
      </c>
    </row>
    <row r="454" spans="2:3" x14ac:dyDescent="0.35">
      <c r="B454" t="s">
        <v>20</v>
      </c>
      <c r="C454">
        <v>2805</v>
      </c>
    </row>
    <row r="455" spans="2:3" x14ac:dyDescent="0.35">
      <c r="B455" t="s">
        <v>20</v>
      </c>
      <c r="C455">
        <v>68</v>
      </c>
    </row>
    <row r="456" spans="2:3" x14ac:dyDescent="0.35">
      <c r="B456" t="s">
        <v>20</v>
      </c>
      <c r="C456">
        <v>183</v>
      </c>
    </row>
    <row r="457" spans="2:3" x14ac:dyDescent="0.35">
      <c r="B457" t="s">
        <v>20</v>
      </c>
      <c r="C457">
        <v>133</v>
      </c>
    </row>
    <row r="458" spans="2:3" x14ac:dyDescent="0.35">
      <c r="B458" t="s">
        <v>20</v>
      </c>
      <c r="C458">
        <v>2489</v>
      </c>
    </row>
    <row r="459" spans="2:3" x14ac:dyDescent="0.35">
      <c r="B459" t="s">
        <v>20</v>
      </c>
      <c r="C459">
        <v>69</v>
      </c>
    </row>
    <row r="460" spans="2:3" x14ac:dyDescent="0.35">
      <c r="B460" t="s">
        <v>20</v>
      </c>
      <c r="C460">
        <v>279</v>
      </c>
    </row>
    <row r="461" spans="2:3" x14ac:dyDescent="0.35">
      <c r="B461" t="s">
        <v>20</v>
      </c>
      <c r="C461">
        <v>210</v>
      </c>
    </row>
    <row r="462" spans="2:3" x14ac:dyDescent="0.35">
      <c r="B462" t="s">
        <v>20</v>
      </c>
      <c r="C462">
        <v>2100</v>
      </c>
    </row>
    <row r="463" spans="2:3" x14ac:dyDescent="0.35">
      <c r="B463" t="s">
        <v>20</v>
      </c>
      <c r="C463">
        <v>252</v>
      </c>
    </row>
    <row r="464" spans="2:3" x14ac:dyDescent="0.35">
      <c r="B464" t="s">
        <v>20</v>
      </c>
      <c r="C464">
        <v>1280</v>
      </c>
    </row>
    <row r="465" spans="2:3" x14ac:dyDescent="0.35">
      <c r="B465" t="s">
        <v>20</v>
      </c>
      <c r="C465">
        <v>157</v>
      </c>
    </row>
    <row r="466" spans="2:3" x14ac:dyDescent="0.35">
      <c r="B466" t="s">
        <v>20</v>
      </c>
      <c r="C466">
        <v>194</v>
      </c>
    </row>
    <row r="467" spans="2:3" x14ac:dyDescent="0.35">
      <c r="B467" t="s">
        <v>20</v>
      </c>
      <c r="C467">
        <v>82</v>
      </c>
    </row>
    <row r="468" spans="2:3" x14ac:dyDescent="0.35">
      <c r="B468" t="s">
        <v>20</v>
      </c>
      <c r="C468">
        <v>4233</v>
      </c>
    </row>
    <row r="469" spans="2:3" x14ac:dyDescent="0.35">
      <c r="B469" t="s">
        <v>20</v>
      </c>
      <c r="C469">
        <v>1297</v>
      </c>
    </row>
    <row r="470" spans="2:3" x14ac:dyDescent="0.35">
      <c r="B470" t="s">
        <v>20</v>
      </c>
      <c r="C470">
        <v>165</v>
      </c>
    </row>
    <row r="471" spans="2:3" x14ac:dyDescent="0.35">
      <c r="B471" t="s">
        <v>20</v>
      </c>
      <c r="C471">
        <v>119</v>
      </c>
    </row>
    <row r="472" spans="2:3" x14ac:dyDescent="0.35">
      <c r="B472" t="s">
        <v>20</v>
      </c>
      <c r="C472">
        <v>1797</v>
      </c>
    </row>
    <row r="473" spans="2:3" x14ac:dyDescent="0.35">
      <c r="B473" t="s">
        <v>20</v>
      </c>
      <c r="C473">
        <v>261</v>
      </c>
    </row>
    <row r="474" spans="2:3" x14ac:dyDescent="0.35">
      <c r="B474" t="s">
        <v>20</v>
      </c>
      <c r="C474">
        <v>157</v>
      </c>
    </row>
    <row r="475" spans="2:3" x14ac:dyDescent="0.35">
      <c r="B475" t="s">
        <v>20</v>
      </c>
      <c r="C475">
        <v>3533</v>
      </c>
    </row>
    <row r="476" spans="2:3" x14ac:dyDescent="0.35">
      <c r="B476" t="s">
        <v>20</v>
      </c>
      <c r="C476">
        <v>155</v>
      </c>
    </row>
    <row r="477" spans="2:3" x14ac:dyDescent="0.35">
      <c r="B477" t="s">
        <v>20</v>
      </c>
      <c r="C477">
        <v>132</v>
      </c>
    </row>
    <row r="478" spans="2:3" x14ac:dyDescent="0.35">
      <c r="B478" t="s">
        <v>20</v>
      </c>
      <c r="C478">
        <v>1354</v>
      </c>
    </row>
    <row r="479" spans="2:3" x14ac:dyDescent="0.35">
      <c r="B479" t="s">
        <v>20</v>
      </c>
      <c r="C479">
        <v>48</v>
      </c>
    </row>
    <row r="480" spans="2:3" x14ac:dyDescent="0.35">
      <c r="B480" t="s">
        <v>20</v>
      </c>
      <c r="C480">
        <v>110</v>
      </c>
    </row>
    <row r="481" spans="2:3" x14ac:dyDescent="0.35">
      <c r="B481" t="s">
        <v>20</v>
      </c>
      <c r="C481">
        <v>172</v>
      </c>
    </row>
    <row r="482" spans="2:3" x14ac:dyDescent="0.35">
      <c r="B482" t="s">
        <v>20</v>
      </c>
      <c r="C482">
        <v>307</v>
      </c>
    </row>
    <row r="483" spans="2:3" x14ac:dyDescent="0.35">
      <c r="B483" t="s">
        <v>20</v>
      </c>
      <c r="C483">
        <v>160</v>
      </c>
    </row>
    <row r="484" spans="2:3" x14ac:dyDescent="0.35">
      <c r="B484" t="s">
        <v>20</v>
      </c>
      <c r="C484">
        <v>1467</v>
      </c>
    </row>
    <row r="485" spans="2:3" x14ac:dyDescent="0.35">
      <c r="B485" t="s">
        <v>20</v>
      </c>
      <c r="C485">
        <v>2662</v>
      </c>
    </row>
    <row r="486" spans="2:3" x14ac:dyDescent="0.35">
      <c r="B486" t="s">
        <v>20</v>
      </c>
      <c r="C486">
        <v>452</v>
      </c>
    </row>
    <row r="487" spans="2:3" x14ac:dyDescent="0.35">
      <c r="B487" t="s">
        <v>20</v>
      </c>
      <c r="C487">
        <v>158</v>
      </c>
    </row>
    <row r="488" spans="2:3" x14ac:dyDescent="0.35">
      <c r="B488" t="s">
        <v>20</v>
      </c>
      <c r="C488">
        <v>225</v>
      </c>
    </row>
    <row r="489" spans="2:3" x14ac:dyDescent="0.35">
      <c r="B489" t="s">
        <v>20</v>
      </c>
      <c r="C489">
        <v>65</v>
      </c>
    </row>
    <row r="490" spans="2:3" x14ac:dyDescent="0.35">
      <c r="B490" t="s">
        <v>20</v>
      </c>
      <c r="C490">
        <v>163</v>
      </c>
    </row>
    <row r="491" spans="2:3" x14ac:dyDescent="0.35">
      <c r="B491" t="s">
        <v>20</v>
      </c>
      <c r="C491">
        <v>85</v>
      </c>
    </row>
    <row r="492" spans="2:3" x14ac:dyDescent="0.35">
      <c r="B492" t="s">
        <v>20</v>
      </c>
      <c r="C492">
        <v>217</v>
      </c>
    </row>
    <row r="493" spans="2:3" x14ac:dyDescent="0.35">
      <c r="B493" t="s">
        <v>20</v>
      </c>
      <c r="C493">
        <v>150</v>
      </c>
    </row>
    <row r="494" spans="2:3" x14ac:dyDescent="0.35">
      <c r="B494" t="s">
        <v>20</v>
      </c>
      <c r="C494">
        <v>3272</v>
      </c>
    </row>
    <row r="495" spans="2:3" x14ac:dyDescent="0.35">
      <c r="B495" t="s">
        <v>20</v>
      </c>
      <c r="C495">
        <v>300</v>
      </c>
    </row>
    <row r="496" spans="2:3" x14ac:dyDescent="0.35">
      <c r="B496" t="s">
        <v>20</v>
      </c>
      <c r="C496">
        <v>126</v>
      </c>
    </row>
    <row r="497" spans="2:3" x14ac:dyDescent="0.35">
      <c r="B497" t="s">
        <v>20</v>
      </c>
      <c r="C497">
        <v>2320</v>
      </c>
    </row>
    <row r="498" spans="2:3" x14ac:dyDescent="0.35">
      <c r="B498" t="s">
        <v>20</v>
      </c>
      <c r="C498">
        <v>81</v>
      </c>
    </row>
    <row r="499" spans="2:3" x14ac:dyDescent="0.35">
      <c r="B499" t="s">
        <v>20</v>
      </c>
      <c r="C499">
        <v>1887</v>
      </c>
    </row>
    <row r="500" spans="2:3" x14ac:dyDescent="0.35">
      <c r="B500" t="s">
        <v>20</v>
      </c>
      <c r="C500">
        <v>4358</v>
      </c>
    </row>
    <row r="501" spans="2:3" x14ac:dyDescent="0.35">
      <c r="B501" t="s">
        <v>20</v>
      </c>
      <c r="C501">
        <v>53</v>
      </c>
    </row>
    <row r="502" spans="2:3" x14ac:dyDescent="0.35">
      <c r="B502" t="s">
        <v>20</v>
      </c>
      <c r="C502">
        <v>2414</v>
      </c>
    </row>
    <row r="503" spans="2:3" x14ac:dyDescent="0.35">
      <c r="B503" t="s">
        <v>20</v>
      </c>
      <c r="C503">
        <v>80</v>
      </c>
    </row>
    <row r="504" spans="2:3" x14ac:dyDescent="0.35">
      <c r="B504" t="s">
        <v>20</v>
      </c>
      <c r="C504">
        <v>193</v>
      </c>
    </row>
    <row r="505" spans="2:3" x14ac:dyDescent="0.35">
      <c r="B505" t="s">
        <v>20</v>
      </c>
      <c r="C505">
        <v>52</v>
      </c>
    </row>
    <row r="506" spans="2:3" x14ac:dyDescent="0.35">
      <c r="B506" t="s">
        <v>20</v>
      </c>
      <c r="C506">
        <v>290</v>
      </c>
    </row>
    <row r="507" spans="2:3" x14ac:dyDescent="0.35">
      <c r="B507" t="s">
        <v>20</v>
      </c>
      <c r="C507">
        <v>122</v>
      </c>
    </row>
    <row r="508" spans="2:3" x14ac:dyDescent="0.35">
      <c r="B508" t="s">
        <v>20</v>
      </c>
      <c r="C508">
        <v>1470</v>
      </c>
    </row>
    <row r="509" spans="2:3" x14ac:dyDescent="0.35">
      <c r="B509" t="s">
        <v>20</v>
      </c>
      <c r="C509">
        <v>165</v>
      </c>
    </row>
    <row r="510" spans="2:3" x14ac:dyDescent="0.35">
      <c r="B510" t="s">
        <v>20</v>
      </c>
      <c r="C510">
        <v>182</v>
      </c>
    </row>
    <row r="511" spans="2:3" x14ac:dyDescent="0.35">
      <c r="B511" t="s">
        <v>20</v>
      </c>
      <c r="C511">
        <v>199</v>
      </c>
    </row>
    <row r="512" spans="2:3" x14ac:dyDescent="0.35">
      <c r="B512" t="s">
        <v>20</v>
      </c>
      <c r="C512">
        <v>56</v>
      </c>
    </row>
    <row r="513" spans="2:3" x14ac:dyDescent="0.35">
      <c r="B513" t="s">
        <v>20</v>
      </c>
      <c r="C513">
        <v>1460</v>
      </c>
    </row>
    <row r="514" spans="2:3" x14ac:dyDescent="0.35">
      <c r="B514" t="s">
        <v>20</v>
      </c>
      <c r="C514">
        <v>123</v>
      </c>
    </row>
    <row r="515" spans="2:3" x14ac:dyDescent="0.35">
      <c r="B515" t="s">
        <v>20</v>
      </c>
      <c r="C515">
        <v>159</v>
      </c>
    </row>
    <row r="516" spans="2:3" x14ac:dyDescent="0.35">
      <c r="B516" t="s">
        <v>20</v>
      </c>
      <c r="C516">
        <v>110</v>
      </c>
    </row>
    <row r="517" spans="2:3" x14ac:dyDescent="0.35">
      <c r="B517" t="s">
        <v>20</v>
      </c>
      <c r="C517">
        <v>236</v>
      </c>
    </row>
    <row r="518" spans="2:3" x14ac:dyDescent="0.35">
      <c r="B518" t="s">
        <v>20</v>
      </c>
      <c r="C518">
        <v>191</v>
      </c>
    </row>
    <row r="519" spans="2:3" x14ac:dyDescent="0.35">
      <c r="B519" t="s">
        <v>20</v>
      </c>
      <c r="C519">
        <v>3934</v>
      </c>
    </row>
    <row r="520" spans="2:3" x14ac:dyDescent="0.35">
      <c r="B520" t="s">
        <v>20</v>
      </c>
      <c r="C520">
        <v>80</v>
      </c>
    </row>
    <row r="521" spans="2:3" x14ac:dyDescent="0.35">
      <c r="B521" t="s">
        <v>20</v>
      </c>
      <c r="C521">
        <v>462</v>
      </c>
    </row>
    <row r="522" spans="2:3" x14ac:dyDescent="0.35">
      <c r="B522" t="s">
        <v>20</v>
      </c>
      <c r="C522">
        <v>179</v>
      </c>
    </row>
    <row r="523" spans="2:3" x14ac:dyDescent="0.35">
      <c r="B523" t="s">
        <v>20</v>
      </c>
      <c r="C523">
        <v>1866</v>
      </c>
    </row>
    <row r="524" spans="2:3" x14ac:dyDescent="0.35">
      <c r="B524" t="s">
        <v>20</v>
      </c>
      <c r="C524">
        <v>156</v>
      </c>
    </row>
    <row r="525" spans="2:3" x14ac:dyDescent="0.35">
      <c r="B525" t="s">
        <v>20</v>
      </c>
      <c r="C525">
        <v>255</v>
      </c>
    </row>
    <row r="526" spans="2:3" x14ac:dyDescent="0.35">
      <c r="B526" t="s">
        <v>20</v>
      </c>
      <c r="C526">
        <v>2261</v>
      </c>
    </row>
    <row r="527" spans="2:3" x14ac:dyDescent="0.35">
      <c r="B527" t="s">
        <v>20</v>
      </c>
      <c r="C527">
        <v>40</v>
      </c>
    </row>
    <row r="528" spans="2:3" x14ac:dyDescent="0.35">
      <c r="B528" t="s">
        <v>20</v>
      </c>
      <c r="C528">
        <v>2289</v>
      </c>
    </row>
    <row r="529" spans="2:3" x14ac:dyDescent="0.35">
      <c r="B529" t="s">
        <v>20</v>
      </c>
      <c r="C529">
        <v>65</v>
      </c>
    </row>
    <row r="530" spans="2:3" x14ac:dyDescent="0.35">
      <c r="B530" t="s">
        <v>20</v>
      </c>
      <c r="C530">
        <v>3777</v>
      </c>
    </row>
    <row r="531" spans="2:3" x14ac:dyDescent="0.35">
      <c r="B531" t="s">
        <v>20</v>
      </c>
      <c r="C531">
        <v>184</v>
      </c>
    </row>
    <row r="532" spans="2:3" x14ac:dyDescent="0.35">
      <c r="B532" t="s">
        <v>20</v>
      </c>
      <c r="C532">
        <v>85</v>
      </c>
    </row>
    <row r="533" spans="2:3" x14ac:dyDescent="0.35">
      <c r="B533" t="s">
        <v>20</v>
      </c>
      <c r="C533">
        <v>144</v>
      </c>
    </row>
    <row r="534" spans="2:3" x14ac:dyDescent="0.35">
      <c r="B534" t="s">
        <v>20</v>
      </c>
      <c r="C534">
        <v>1902</v>
      </c>
    </row>
    <row r="535" spans="2:3" x14ac:dyDescent="0.35">
      <c r="B535" t="s">
        <v>20</v>
      </c>
      <c r="C535">
        <v>105</v>
      </c>
    </row>
    <row r="536" spans="2:3" x14ac:dyDescent="0.35">
      <c r="B536" t="s">
        <v>20</v>
      </c>
      <c r="C536">
        <v>132</v>
      </c>
    </row>
    <row r="537" spans="2:3" x14ac:dyDescent="0.35">
      <c r="B537" t="s">
        <v>20</v>
      </c>
      <c r="C537">
        <v>96</v>
      </c>
    </row>
    <row r="538" spans="2:3" x14ac:dyDescent="0.35">
      <c r="B538" t="s">
        <v>20</v>
      </c>
      <c r="C538">
        <v>114</v>
      </c>
    </row>
    <row r="539" spans="2:3" x14ac:dyDescent="0.35">
      <c r="B539" t="s">
        <v>20</v>
      </c>
      <c r="C539">
        <v>203</v>
      </c>
    </row>
    <row r="540" spans="2:3" x14ac:dyDescent="0.35">
      <c r="B540" t="s">
        <v>20</v>
      </c>
      <c r="C540">
        <v>1559</v>
      </c>
    </row>
    <row r="541" spans="2:3" x14ac:dyDescent="0.35">
      <c r="B541" t="s">
        <v>20</v>
      </c>
      <c r="C541">
        <v>1548</v>
      </c>
    </row>
    <row r="542" spans="2:3" x14ac:dyDescent="0.35">
      <c r="B542" t="s">
        <v>20</v>
      </c>
      <c r="C542">
        <v>80</v>
      </c>
    </row>
    <row r="543" spans="2:3" x14ac:dyDescent="0.35">
      <c r="B543" t="s">
        <v>20</v>
      </c>
      <c r="C543">
        <v>131</v>
      </c>
    </row>
    <row r="544" spans="2:3" x14ac:dyDescent="0.35">
      <c r="B544" t="s">
        <v>20</v>
      </c>
      <c r="C544">
        <v>112</v>
      </c>
    </row>
    <row r="545" spans="2:3" x14ac:dyDescent="0.35">
      <c r="B545" t="s">
        <v>20</v>
      </c>
      <c r="C545">
        <v>155</v>
      </c>
    </row>
    <row r="546" spans="2:3" x14ac:dyDescent="0.35">
      <c r="B546" t="s">
        <v>20</v>
      </c>
      <c r="C546">
        <v>266</v>
      </c>
    </row>
    <row r="547" spans="2:3" x14ac:dyDescent="0.35">
      <c r="B547" t="s">
        <v>20</v>
      </c>
      <c r="C547">
        <v>155</v>
      </c>
    </row>
    <row r="548" spans="2:3" x14ac:dyDescent="0.35">
      <c r="B548" t="s">
        <v>20</v>
      </c>
      <c r="C548">
        <v>207</v>
      </c>
    </row>
    <row r="549" spans="2:3" x14ac:dyDescent="0.35">
      <c r="B549" t="s">
        <v>20</v>
      </c>
      <c r="C549">
        <v>245</v>
      </c>
    </row>
    <row r="550" spans="2:3" x14ac:dyDescent="0.35">
      <c r="B550" t="s">
        <v>20</v>
      </c>
      <c r="C550">
        <v>1573</v>
      </c>
    </row>
    <row r="551" spans="2:3" x14ac:dyDescent="0.35">
      <c r="B551" t="s">
        <v>20</v>
      </c>
      <c r="C551">
        <v>114</v>
      </c>
    </row>
    <row r="552" spans="2:3" x14ac:dyDescent="0.35">
      <c r="B552" t="s">
        <v>20</v>
      </c>
      <c r="C552">
        <v>93</v>
      </c>
    </row>
    <row r="553" spans="2:3" x14ac:dyDescent="0.35">
      <c r="B553" t="s">
        <v>20</v>
      </c>
      <c r="C553">
        <v>1681</v>
      </c>
    </row>
    <row r="554" spans="2:3" x14ac:dyDescent="0.35">
      <c r="B554" t="s">
        <v>20</v>
      </c>
      <c r="C554">
        <v>32</v>
      </c>
    </row>
    <row r="555" spans="2:3" x14ac:dyDescent="0.35">
      <c r="B555" t="s">
        <v>20</v>
      </c>
      <c r="C555">
        <v>135</v>
      </c>
    </row>
    <row r="556" spans="2:3" x14ac:dyDescent="0.35">
      <c r="B556" t="s">
        <v>20</v>
      </c>
      <c r="C556">
        <v>140</v>
      </c>
    </row>
    <row r="557" spans="2:3" x14ac:dyDescent="0.35">
      <c r="B557" t="s">
        <v>20</v>
      </c>
      <c r="C557">
        <v>92</v>
      </c>
    </row>
    <row r="558" spans="2:3" x14ac:dyDescent="0.35">
      <c r="B558" t="s">
        <v>20</v>
      </c>
      <c r="C558">
        <v>1015</v>
      </c>
    </row>
    <row r="559" spans="2:3" x14ac:dyDescent="0.35">
      <c r="B559" t="s">
        <v>20</v>
      </c>
      <c r="C559">
        <v>323</v>
      </c>
    </row>
    <row r="560" spans="2:3" x14ac:dyDescent="0.35">
      <c r="B560" t="s">
        <v>20</v>
      </c>
      <c r="C560">
        <v>2326</v>
      </c>
    </row>
    <row r="561" spans="2:3" x14ac:dyDescent="0.35">
      <c r="B561" t="s">
        <v>20</v>
      </c>
      <c r="C561">
        <v>381</v>
      </c>
    </row>
    <row r="562" spans="2:3" x14ac:dyDescent="0.35">
      <c r="B562" t="s">
        <v>20</v>
      </c>
      <c r="C562">
        <v>480</v>
      </c>
    </row>
    <row r="563" spans="2:3" x14ac:dyDescent="0.35">
      <c r="B563" t="s">
        <v>20</v>
      </c>
      <c r="C563">
        <v>226</v>
      </c>
    </row>
    <row r="564" spans="2:3" x14ac:dyDescent="0.35">
      <c r="B564" t="s">
        <v>20</v>
      </c>
      <c r="C564">
        <v>241</v>
      </c>
    </row>
    <row r="565" spans="2:3" x14ac:dyDescent="0.35">
      <c r="B565" t="s">
        <v>20</v>
      </c>
      <c r="C565">
        <v>132</v>
      </c>
    </row>
    <row r="566" spans="2:3" x14ac:dyDescent="0.35">
      <c r="B566" t="s">
        <v>20</v>
      </c>
      <c r="C566">
        <v>2043</v>
      </c>
    </row>
  </sheetData>
  <mergeCells count="2">
    <mergeCell ref="I2:J2"/>
    <mergeCell ref="M2:N2"/>
  </mergeCells>
  <conditionalFormatting sqref="B1:B1048141">
    <cfRule type="containsText" dxfId="7" priority="5" operator="containsText" text="successful">
      <formula>NOT(ISERROR(SEARCH("successful",B1)))</formula>
    </cfRule>
    <cfRule type="containsText" dxfId="6" priority="6" operator="containsText" text="canceled">
      <formula>NOT(ISERROR(SEARCH("canceled",B1)))</formula>
    </cfRule>
    <cfRule type="containsText" dxfId="5" priority="7" operator="containsText" text="live">
      <formula>NOT(ISERROR(SEARCH("live",B1)))</formula>
    </cfRule>
    <cfRule type="containsText" dxfId="4" priority="8" operator="containsText" text="failed">
      <formula>NOT(ISERROR(SEARCH("failed",B1)))</formula>
    </cfRule>
  </conditionalFormatting>
  <conditionalFormatting sqref="E1:E1047940">
    <cfRule type="containsText" dxfId="3" priority="1" operator="containsText" text="successful">
      <formula>NOT(ISERROR(SEARCH("successful",E1)))</formula>
    </cfRule>
    <cfRule type="containsText" dxfId="2" priority="2" operator="containsText" text="canceled">
      <formula>NOT(ISERROR(SEARCH("canceled",E1)))</formula>
    </cfRule>
    <cfRule type="containsText" dxfId="1" priority="3" operator="containsText" text="live">
      <formula>NOT(ISERROR(SEARCH("live",E1)))</formula>
    </cfRule>
    <cfRule type="containsText" dxfId="0" priority="4" operator="containsText" text="failed">
      <formula>NOT(ISERROR(SEARCH("failed",E1)))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Outcomes</vt:lpstr>
      <vt:lpstr>Sub_Category_Outcomes</vt:lpstr>
      <vt:lpstr>Date_Created_Outcomes</vt:lpstr>
      <vt:lpstr>CrowdFunding_Goal_Analysis</vt:lpstr>
      <vt:lpstr>Summary_Statistics_Table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Doug Short</cp:lastModifiedBy>
  <dcterms:created xsi:type="dcterms:W3CDTF">2021-09-29T18:52:28Z</dcterms:created>
  <dcterms:modified xsi:type="dcterms:W3CDTF">2023-02-27T15:06:45Z</dcterms:modified>
</cp:coreProperties>
</file>