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egorashi2011/Dropbox/Working_docs/Yang salmon qPCR/2017_2016_Auke_qPCR/data/"/>
    </mc:Choice>
  </mc:AlternateContent>
  <xr:revisionPtr revIDLastSave="0" documentId="13_ncr:1_{55DDE25B-C974-B14C-9852-FA926EF61052}" xr6:coauthVersionLast="32" xr6:coauthVersionMax="32" xr10:uidLastSave="{00000000-0000-0000-0000-000000000000}"/>
  <bookViews>
    <workbookView xWindow="20" yWindow="440" windowWidth="37560" windowHeight="23560" activeTab="1" xr2:uid="{00000000-000D-0000-FFFF-FFFF00000000}"/>
  </bookViews>
  <sheets>
    <sheet name="Ct_Sockeye_2016_orig" sheetId="7" r:id="rId1"/>
    <sheet name="Ct_Sockeye_2016_work" sheetId="1" r:id="rId2"/>
    <sheet name="qPCR_Standard_Info" sheetId="2" r:id="rId3"/>
    <sheet name="Fish_Count_down" sheetId="4" r:id="rId4"/>
    <sheet name="Fish_Count_up" sheetId="5" r:id="rId5"/>
    <sheet name="2016_Auke_Water_Level" sheetId="6" r:id="rId6"/>
    <sheet name="Summary" sheetId="3" r:id="rId7"/>
  </sheets>
  <definedNames>
    <definedName name="_xlnm._FilterDatabase" localSheetId="5" hidden="1">'2016_Auke_Water_Level'!$A$1:$E$367</definedName>
    <definedName name="_xlnm._FilterDatabase" localSheetId="0" hidden="1">Ct_Sockeye_2016_orig!$A$1:$M$823</definedName>
    <definedName name="_xlnm._FilterDatabase" localSheetId="1" hidden="1">Ct_Sockeye_2016_work!$B$1:$Y$823</definedName>
    <definedName name="_xlnm._FilterDatabase" localSheetId="4" hidden="1">Fish_Count_up!$A$14:$R$14</definedName>
    <definedName name="_xlnm._FilterDatabase" localSheetId="2" hidden="1">qPCR_Standard_Info!$A$1:$H$133</definedName>
    <definedName name="_xlnm._FilterDatabase" localSheetId="6">Summary!$A$1:$P$243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5" i="1" l="1"/>
  <c r="T34" i="1"/>
  <c r="T33" i="1"/>
  <c r="T32" i="1"/>
  <c r="T3" i="1"/>
  <c r="G17" i="3"/>
  <c r="F17" i="3"/>
  <c r="L16" i="3"/>
  <c r="T79" i="3" l="1"/>
  <c r="T80" i="3"/>
  <c r="T87" i="3"/>
  <c r="T88" i="3"/>
  <c r="T95" i="3"/>
  <c r="T96" i="3"/>
  <c r="T103" i="3"/>
  <c r="T104" i="3"/>
  <c r="T111" i="3"/>
  <c r="T112" i="3"/>
  <c r="T119" i="3"/>
  <c r="T120" i="3"/>
  <c r="T73" i="3"/>
  <c r="Q74" i="3"/>
  <c r="R74" i="3"/>
  <c r="T74" i="3" s="1"/>
  <c r="S74" i="3"/>
  <c r="Q75" i="3"/>
  <c r="R75" i="3"/>
  <c r="T75" i="3" s="1"/>
  <c r="S75" i="3"/>
  <c r="Q76" i="3"/>
  <c r="R76" i="3"/>
  <c r="T76" i="3" s="1"/>
  <c r="S76" i="3"/>
  <c r="Q77" i="3"/>
  <c r="R77" i="3"/>
  <c r="S77" i="3"/>
  <c r="T77" i="3" s="1"/>
  <c r="Q78" i="3"/>
  <c r="R78" i="3"/>
  <c r="T78" i="3" s="1"/>
  <c r="S78" i="3"/>
  <c r="Q79" i="3"/>
  <c r="R79" i="3"/>
  <c r="S79" i="3"/>
  <c r="Q80" i="3"/>
  <c r="R80" i="3"/>
  <c r="S80" i="3"/>
  <c r="Q81" i="3"/>
  <c r="R81" i="3"/>
  <c r="S81" i="3"/>
  <c r="T81" i="3" s="1"/>
  <c r="Q82" i="3"/>
  <c r="R82" i="3"/>
  <c r="T82" i="3" s="1"/>
  <c r="S82" i="3"/>
  <c r="Q83" i="3"/>
  <c r="R83" i="3"/>
  <c r="T83" i="3" s="1"/>
  <c r="S83" i="3"/>
  <c r="Q84" i="3"/>
  <c r="R84" i="3"/>
  <c r="T84" i="3" s="1"/>
  <c r="S84" i="3"/>
  <c r="Q85" i="3"/>
  <c r="R85" i="3"/>
  <c r="S85" i="3"/>
  <c r="T85" i="3" s="1"/>
  <c r="Q86" i="3"/>
  <c r="R86" i="3"/>
  <c r="T86" i="3" s="1"/>
  <c r="S86" i="3"/>
  <c r="Q87" i="3"/>
  <c r="R87" i="3"/>
  <c r="S87" i="3"/>
  <c r="Q88" i="3"/>
  <c r="R88" i="3"/>
  <c r="S88" i="3"/>
  <c r="Q89" i="3"/>
  <c r="R89" i="3"/>
  <c r="S89" i="3"/>
  <c r="T89" i="3" s="1"/>
  <c r="Q90" i="3"/>
  <c r="R90" i="3"/>
  <c r="T90" i="3" s="1"/>
  <c r="S90" i="3"/>
  <c r="Q91" i="3"/>
  <c r="R91" i="3"/>
  <c r="T91" i="3" s="1"/>
  <c r="S91" i="3"/>
  <c r="Q92" i="3"/>
  <c r="R92" i="3"/>
  <c r="T92" i="3" s="1"/>
  <c r="S92" i="3"/>
  <c r="Q93" i="3"/>
  <c r="R93" i="3"/>
  <c r="S93" i="3"/>
  <c r="T93" i="3" s="1"/>
  <c r="Q94" i="3"/>
  <c r="R94" i="3"/>
  <c r="T94" i="3" s="1"/>
  <c r="S94" i="3"/>
  <c r="Q95" i="3"/>
  <c r="R95" i="3"/>
  <c r="S95" i="3"/>
  <c r="Q96" i="3"/>
  <c r="R96" i="3"/>
  <c r="S96" i="3"/>
  <c r="Q97" i="3"/>
  <c r="R97" i="3"/>
  <c r="S97" i="3"/>
  <c r="T97" i="3" s="1"/>
  <c r="Q98" i="3"/>
  <c r="R98" i="3"/>
  <c r="T98" i="3" s="1"/>
  <c r="S98" i="3"/>
  <c r="Q99" i="3"/>
  <c r="R99" i="3"/>
  <c r="T99" i="3" s="1"/>
  <c r="S99" i="3"/>
  <c r="Q100" i="3"/>
  <c r="R100" i="3"/>
  <c r="T100" i="3" s="1"/>
  <c r="S100" i="3"/>
  <c r="Q101" i="3"/>
  <c r="R101" i="3"/>
  <c r="S101" i="3"/>
  <c r="T101" i="3" s="1"/>
  <c r="Q102" i="3"/>
  <c r="R102" i="3"/>
  <c r="T102" i="3" s="1"/>
  <c r="S102" i="3"/>
  <c r="Q103" i="3"/>
  <c r="R103" i="3"/>
  <c r="S103" i="3"/>
  <c r="Q104" i="3"/>
  <c r="R104" i="3"/>
  <c r="S104" i="3"/>
  <c r="Q105" i="3"/>
  <c r="R105" i="3"/>
  <c r="S105" i="3"/>
  <c r="T105" i="3" s="1"/>
  <c r="Q106" i="3"/>
  <c r="R106" i="3"/>
  <c r="T106" i="3" s="1"/>
  <c r="S106" i="3"/>
  <c r="Q107" i="3"/>
  <c r="R107" i="3"/>
  <c r="T107" i="3" s="1"/>
  <c r="S107" i="3"/>
  <c r="Q108" i="3"/>
  <c r="R108" i="3"/>
  <c r="T108" i="3" s="1"/>
  <c r="S108" i="3"/>
  <c r="Q109" i="3"/>
  <c r="R109" i="3"/>
  <c r="S109" i="3"/>
  <c r="T109" i="3" s="1"/>
  <c r="Q110" i="3"/>
  <c r="R110" i="3"/>
  <c r="T110" i="3" s="1"/>
  <c r="S110" i="3"/>
  <c r="Q111" i="3"/>
  <c r="R111" i="3"/>
  <c r="S111" i="3"/>
  <c r="Q112" i="3"/>
  <c r="R112" i="3"/>
  <c r="S112" i="3"/>
  <c r="Q113" i="3"/>
  <c r="R113" i="3"/>
  <c r="S113" i="3"/>
  <c r="T113" i="3" s="1"/>
  <c r="Q114" i="3"/>
  <c r="R114" i="3"/>
  <c r="T114" i="3" s="1"/>
  <c r="S114" i="3"/>
  <c r="Q115" i="3"/>
  <c r="R115" i="3"/>
  <c r="T115" i="3" s="1"/>
  <c r="S115" i="3"/>
  <c r="Q116" i="3"/>
  <c r="R116" i="3"/>
  <c r="T116" i="3" s="1"/>
  <c r="S116" i="3"/>
  <c r="Q117" i="3"/>
  <c r="R117" i="3"/>
  <c r="S117" i="3"/>
  <c r="T117" i="3" s="1"/>
  <c r="Q118" i="3"/>
  <c r="R118" i="3"/>
  <c r="T118" i="3" s="1"/>
  <c r="S118" i="3"/>
  <c r="Q119" i="3"/>
  <c r="R119" i="3"/>
  <c r="S119" i="3"/>
  <c r="Q120" i="3"/>
  <c r="R120" i="3"/>
  <c r="S120" i="3"/>
  <c r="S1" i="3"/>
  <c r="R1" i="3"/>
  <c r="Q1" i="3"/>
  <c r="S73" i="3"/>
  <c r="R73" i="3"/>
  <c r="Q73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198" i="3"/>
  <c r="B198" i="3"/>
  <c r="C198" i="3" s="1"/>
  <c r="T228" i="1"/>
  <c r="X198" i="1" s="1"/>
  <c r="D198" i="3" s="1"/>
  <c r="A199" i="3"/>
  <c r="B199" i="3"/>
  <c r="C199" i="3"/>
  <c r="T229" i="1"/>
  <c r="X199" i="1" s="1"/>
  <c r="D199" i="3" s="1"/>
  <c r="Y199" i="1"/>
  <c r="Y198" i="1"/>
  <c r="T230" i="1"/>
  <c r="T231" i="1"/>
  <c r="X201" i="1" s="1"/>
  <c r="D201" i="3" s="1"/>
  <c r="T232" i="1"/>
  <c r="X202" i="1" s="1"/>
  <c r="D202" i="3" s="1"/>
  <c r="T233" i="1"/>
  <c r="X203" i="1" s="1"/>
  <c r="D203" i="3" s="1"/>
  <c r="T234" i="1"/>
  <c r="X204" i="1" s="1"/>
  <c r="D204" i="3" s="1"/>
  <c r="T235" i="1"/>
  <c r="X205" i="1" s="1"/>
  <c r="D205" i="3" s="1"/>
  <c r="T236" i="1"/>
  <c r="T237" i="1"/>
  <c r="T238" i="1"/>
  <c r="T239" i="1"/>
  <c r="X209" i="1" s="1"/>
  <c r="D209" i="3" s="1"/>
  <c r="T240" i="1"/>
  <c r="X210" i="1" s="1"/>
  <c r="D210" i="3" s="1"/>
  <c r="T241" i="1"/>
  <c r="X211" i="1" s="1"/>
  <c r="D211" i="3" s="1"/>
  <c r="T242" i="1"/>
  <c r="X212" i="1" s="1"/>
  <c r="D212" i="3" s="1"/>
  <c r="T243" i="1"/>
  <c r="T244" i="1"/>
  <c r="T245" i="1"/>
  <c r="T246" i="1"/>
  <c r="T247" i="1"/>
  <c r="X217" i="1" s="1"/>
  <c r="D217" i="3" s="1"/>
  <c r="T248" i="1"/>
  <c r="X218" i="1" s="1"/>
  <c r="D218" i="3" s="1"/>
  <c r="T249" i="1"/>
  <c r="X219" i="1" s="1"/>
  <c r="D219" i="3" s="1"/>
  <c r="T250" i="1"/>
  <c r="X220" i="1" s="1"/>
  <c r="D220" i="3" s="1"/>
  <c r="T251" i="1"/>
  <c r="X221" i="1" s="1"/>
  <c r="D221" i="3" s="1"/>
  <c r="T252" i="1"/>
  <c r="T253" i="1"/>
  <c r="T254" i="1"/>
  <c r="T255" i="1"/>
  <c r="X225" i="1" s="1"/>
  <c r="D225" i="3" s="1"/>
  <c r="T256" i="1"/>
  <c r="X226" i="1" s="1"/>
  <c r="D226" i="3" s="1"/>
  <c r="T257" i="1"/>
  <c r="X227" i="1" s="1"/>
  <c r="D227" i="3" s="1"/>
  <c r="T258" i="1"/>
  <c r="X228" i="1" s="1"/>
  <c r="D228" i="3" s="1"/>
  <c r="T259" i="1"/>
  <c r="X229" i="1" s="1"/>
  <c r="D229" i="3" s="1"/>
  <c r="T260" i="1"/>
  <c r="T261" i="1"/>
  <c r="T262" i="1"/>
  <c r="T263" i="1"/>
  <c r="X233" i="1" s="1"/>
  <c r="D233" i="3" s="1"/>
  <c r="T264" i="1"/>
  <c r="X234" i="1" s="1"/>
  <c r="D234" i="3" s="1"/>
  <c r="T265" i="1"/>
  <c r="X235" i="1" s="1"/>
  <c r="D235" i="3" s="1"/>
  <c r="T266" i="1"/>
  <c r="X236" i="1" s="1"/>
  <c r="D236" i="3" s="1"/>
  <c r="T267" i="1"/>
  <c r="T268" i="1"/>
  <c r="T269" i="1"/>
  <c r="T270" i="1"/>
  <c r="T271" i="1"/>
  <c r="X241" i="1" s="1"/>
  <c r="D241" i="3" s="1"/>
  <c r="T272" i="1"/>
  <c r="X242" i="1" s="1"/>
  <c r="D242" i="3" s="1"/>
  <c r="T273" i="1"/>
  <c r="X243" i="1" s="1"/>
  <c r="D243" i="3" s="1"/>
  <c r="T274" i="1"/>
  <c r="X244" i="1" s="1"/>
  <c r="D244" i="3" s="1"/>
  <c r="T275" i="1"/>
  <c r="X245" i="1" s="1"/>
  <c r="D245" i="3" s="1"/>
  <c r="T4" i="1"/>
  <c r="X3" i="1" s="1"/>
  <c r="T2" i="1"/>
  <c r="X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2" i="1"/>
  <c r="T62" i="1"/>
  <c r="X45" i="1" s="1"/>
  <c r="D45" i="3" s="1"/>
  <c r="T61" i="1"/>
  <c r="X44" i="1" s="1"/>
  <c r="D44" i="3" s="1"/>
  <c r="T60" i="1"/>
  <c r="X43" i="1" s="1"/>
  <c r="D43" i="3" s="1"/>
  <c r="T58" i="1"/>
  <c r="X41" i="1" s="1"/>
  <c r="D41" i="3" s="1"/>
  <c r="T55" i="1"/>
  <c r="T56" i="1"/>
  <c r="T53" i="1"/>
  <c r="T54" i="1"/>
  <c r="T51" i="1"/>
  <c r="X37" i="1" s="1"/>
  <c r="D37" i="3" s="1"/>
  <c r="T52" i="1"/>
  <c r="T47" i="1"/>
  <c r="T48" i="1"/>
  <c r="T44" i="1"/>
  <c r="T4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T27" i="1"/>
  <c r="T28" i="1"/>
  <c r="T30" i="1"/>
  <c r="T65" i="1"/>
  <c r="X48" i="1" s="1"/>
  <c r="D48" i="3" s="1"/>
  <c r="T82" i="1"/>
  <c r="T154" i="1"/>
  <c r="X124" i="1" s="1"/>
  <c r="D124" i="3" s="1"/>
  <c r="T124" i="1"/>
  <c r="X94" i="1" s="1"/>
  <c r="D94" i="3" s="1"/>
  <c r="T66" i="1"/>
  <c r="X49" i="1" s="1"/>
  <c r="D49" i="3" s="1"/>
  <c r="T83" i="1"/>
  <c r="T156" i="1"/>
  <c r="X126" i="1" s="1"/>
  <c r="D126" i="3" s="1"/>
  <c r="T126" i="1"/>
  <c r="X96" i="1" s="1"/>
  <c r="D96" i="3" s="1"/>
  <c r="T67" i="1"/>
  <c r="X50" i="1" s="1"/>
  <c r="D50" i="3" s="1"/>
  <c r="T84" i="1"/>
  <c r="X65" i="1" s="1"/>
  <c r="D65" i="3" s="1"/>
  <c r="T158" i="1"/>
  <c r="X128" i="1" s="1"/>
  <c r="D128" i="3" s="1"/>
  <c r="T128" i="1"/>
  <c r="X98" i="1" s="1"/>
  <c r="D98" i="3" s="1"/>
  <c r="T68" i="1"/>
  <c r="X51" i="1" s="1"/>
  <c r="D51" i="3" s="1"/>
  <c r="T85" i="1"/>
  <c r="X66" i="1" s="1"/>
  <c r="D66" i="3" s="1"/>
  <c r="T160" i="1"/>
  <c r="X130" i="1" s="1"/>
  <c r="D130" i="3" s="1"/>
  <c r="T130" i="1"/>
  <c r="X100" i="1" s="1"/>
  <c r="D100" i="3" s="1"/>
  <c r="T69" i="1"/>
  <c r="X52" i="1" s="1"/>
  <c r="D52" i="3" s="1"/>
  <c r="T86" i="1"/>
  <c r="X67" i="1" s="1"/>
  <c r="D67" i="3" s="1"/>
  <c r="T162" i="1"/>
  <c r="X132" i="1" s="1"/>
  <c r="D132" i="3" s="1"/>
  <c r="T132" i="1"/>
  <c r="X102" i="1" s="1"/>
  <c r="D102" i="3" s="1"/>
  <c r="T70" i="1"/>
  <c r="X53" i="1" s="1"/>
  <c r="D53" i="3" s="1"/>
  <c r="T87" i="1"/>
  <c r="X68" i="1" s="1"/>
  <c r="D68" i="3" s="1"/>
  <c r="T164" i="1"/>
  <c r="X134" i="1" s="1"/>
  <c r="D134" i="3" s="1"/>
  <c r="T134" i="1"/>
  <c r="X104" i="1" s="1"/>
  <c r="D104" i="3" s="1"/>
  <c r="T71" i="1"/>
  <c r="X54" i="1" s="1"/>
  <c r="D54" i="3" s="1"/>
  <c r="T88" i="1"/>
  <c r="T166" i="1"/>
  <c r="X136" i="1" s="1"/>
  <c r="D136" i="3" s="1"/>
  <c r="T136" i="1"/>
  <c r="X106" i="1" s="1"/>
  <c r="D106" i="3" s="1"/>
  <c r="T72" i="1"/>
  <c r="X55" i="1" s="1"/>
  <c r="D55" i="3" s="1"/>
  <c r="T89" i="1"/>
  <c r="T168" i="1"/>
  <c r="X138" i="1" s="1"/>
  <c r="D138" i="3" s="1"/>
  <c r="T138" i="1"/>
  <c r="X108" i="1" s="1"/>
  <c r="D108" i="3" s="1"/>
  <c r="T73" i="1"/>
  <c r="X56" i="1" s="1"/>
  <c r="D56" i="3" s="1"/>
  <c r="T90" i="1"/>
  <c r="T170" i="1"/>
  <c r="X140" i="1" s="1"/>
  <c r="D140" i="3" s="1"/>
  <c r="T140" i="1"/>
  <c r="X110" i="1" s="1"/>
  <c r="D110" i="3" s="1"/>
  <c r="T74" i="1"/>
  <c r="X57" i="1" s="1"/>
  <c r="D57" i="3" s="1"/>
  <c r="T91" i="1"/>
  <c r="T172" i="1"/>
  <c r="X142" i="1" s="1"/>
  <c r="D142" i="3" s="1"/>
  <c r="T142" i="1"/>
  <c r="X112" i="1" s="1"/>
  <c r="D112" i="3" s="1"/>
  <c r="T75" i="1"/>
  <c r="X58" i="1" s="1"/>
  <c r="D58" i="3" s="1"/>
  <c r="T92" i="1"/>
  <c r="T174" i="1"/>
  <c r="X144" i="1" s="1"/>
  <c r="D144" i="3" s="1"/>
  <c r="T144" i="1"/>
  <c r="X114" i="1" s="1"/>
  <c r="D114" i="3" s="1"/>
  <c r="T76" i="1"/>
  <c r="X59" i="1" s="1"/>
  <c r="D59" i="3" s="1"/>
  <c r="T93" i="1"/>
  <c r="T176" i="1"/>
  <c r="X146" i="1" s="1"/>
  <c r="D146" i="3" s="1"/>
  <c r="T146" i="1"/>
  <c r="X116" i="1" s="1"/>
  <c r="D116" i="3" s="1"/>
  <c r="T77" i="1"/>
  <c r="X60" i="1" s="1"/>
  <c r="D60" i="3" s="1"/>
  <c r="T94" i="1"/>
  <c r="X72" i="1" s="1"/>
  <c r="D72" i="3" s="1"/>
  <c r="T178" i="1"/>
  <c r="X148" i="1" s="1"/>
  <c r="D148" i="3" s="1"/>
  <c r="T148" i="1"/>
  <c r="X118" i="1" s="1"/>
  <c r="D118" i="3" s="1"/>
  <c r="T78" i="1"/>
  <c r="X61" i="1" s="1"/>
  <c r="D61" i="3" s="1"/>
  <c r="T95" i="1"/>
  <c r="X73" i="1" s="1"/>
  <c r="D73" i="3" s="1"/>
  <c r="T180" i="1"/>
  <c r="X150" i="1" s="1"/>
  <c r="D150" i="3" s="1"/>
  <c r="T150" i="1"/>
  <c r="X120" i="1" s="1"/>
  <c r="D120" i="3" s="1"/>
  <c r="T79" i="1"/>
  <c r="T80" i="1"/>
  <c r="T96" i="1"/>
  <c r="T98" i="1"/>
  <c r="T182" i="1"/>
  <c r="X152" i="1" s="1"/>
  <c r="D152" i="3" s="1"/>
  <c r="T152" i="1"/>
  <c r="X122" i="1" s="1"/>
  <c r="D122" i="3" s="1"/>
  <c r="T81" i="1"/>
  <c r="X63" i="1" s="1"/>
  <c r="D63" i="3" s="1"/>
  <c r="T99" i="1"/>
  <c r="T184" i="1"/>
  <c r="X154" i="1" s="1"/>
  <c r="D154" i="3" s="1"/>
  <c r="T100" i="1"/>
  <c r="T102" i="1"/>
  <c r="T186" i="1"/>
  <c r="X156" i="1" s="1"/>
  <c r="D156" i="3" s="1"/>
  <c r="T103" i="1"/>
  <c r="T188" i="1"/>
  <c r="X158" i="1" s="1"/>
  <c r="D158" i="3" s="1"/>
  <c r="T104" i="1"/>
  <c r="T190" i="1"/>
  <c r="X160" i="1" s="1"/>
  <c r="D160" i="3" s="1"/>
  <c r="T105" i="1"/>
  <c r="T192" i="1"/>
  <c r="X162" i="1" s="1"/>
  <c r="D162" i="3" s="1"/>
  <c r="T106" i="1"/>
  <c r="T194" i="1"/>
  <c r="X164" i="1" s="1"/>
  <c r="D164" i="3" s="1"/>
  <c r="T107" i="1"/>
  <c r="T109" i="1"/>
  <c r="T196" i="1"/>
  <c r="X166" i="1" s="1"/>
  <c r="D166" i="3" s="1"/>
  <c r="T110" i="1"/>
  <c r="T112" i="1"/>
  <c r="X82" i="1" s="1"/>
  <c r="D82" i="3" s="1"/>
  <c r="T198" i="1"/>
  <c r="X168" i="1" s="1"/>
  <c r="D168" i="3" s="1"/>
  <c r="T113" i="1"/>
  <c r="X83" i="1" s="1"/>
  <c r="D83" i="3" s="1"/>
  <c r="T115" i="1"/>
  <c r="X85" i="1" s="1"/>
  <c r="D85" i="3" s="1"/>
  <c r="T200" i="1"/>
  <c r="X170" i="1" s="1"/>
  <c r="D170" i="3" s="1"/>
  <c r="T116" i="1"/>
  <c r="X86" i="1" s="1"/>
  <c r="D86" i="3" s="1"/>
  <c r="T202" i="1"/>
  <c r="X172" i="1" s="1"/>
  <c r="D172" i="3" s="1"/>
  <c r="T117" i="1"/>
  <c r="X87" i="1" s="1"/>
  <c r="D87" i="3" s="1"/>
  <c r="T204" i="1"/>
  <c r="X174" i="1" s="1"/>
  <c r="D174" i="3" s="1"/>
  <c r="T97" i="1"/>
  <c r="T118" i="1"/>
  <c r="X88" i="1" s="1"/>
  <c r="D88" i="3" s="1"/>
  <c r="T120" i="1"/>
  <c r="X90" i="1" s="1"/>
  <c r="D90" i="3" s="1"/>
  <c r="T206" i="1"/>
  <c r="X176" i="1" s="1"/>
  <c r="D176" i="3" s="1"/>
  <c r="T121" i="1"/>
  <c r="X91" i="1" s="1"/>
  <c r="D91" i="3" s="1"/>
  <c r="T123" i="1"/>
  <c r="X93" i="1" s="1"/>
  <c r="D93" i="3" s="1"/>
  <c r="T208" i="1"/>
  <c r="X178" i="1" s="1"/>
  <c r="D178" i="3" s="1"/>
  <c r="T101" i="1"/>
  <c r="T210" i="1"/>
  <c r="X180" i="1" s="1"/>
  <c r="D180" i="3" s="1"/>
  <c r="T127" i="1"/>
  <c r="X97" i="1" s="1"/>
  <c r="D97" i="3" s="1"/>
  <c r="T129" i="1"/>
  <c r="X99" i="1" s="1"/>
  <c r="D99" i="3" s="1"/>
  <c r="T212" i="1"/>
  <c r="X182" i="1" s="1"/>
  <c r="D182" i="3" s="1"/>
  <c r="T214" i="1"/>
  <c r="X184" i="1" s="1"/>
  <c r="D184" i="3" s="1"/>
  <c r="T133" i="1"/>
  <c r="X103" i="1" s="1"/>
  <c r="D103" i="3" s="1"/>
  <c r="T135" i="1"/>
  <c r="X105" i="1" s="1"/>
  <c r="D105" i="3" s="1"/>
  <c r="T216" i="1"/>
  <c r="X186" i="1" s="1"/>
  <c r="D186" i="3" s="1"/>
  <c r="T108" i="1"/>
  <c r="T218" i="1"/>
  <c r="X188" i="1" s="1"/>
  <c r="D188" i="3" s="1"/>
  <c r="T111" i="1"/>
  <c r="T139" i="1"/>
  <c r="X109" i="1" s="1"/>
  <c r="D109" i="3" s="1"/>
  <c r="T141" i="1"/>
  <c r="X111" i="1" s="1"/>
  <c r="D111" i="3" s="1"/>
  <c r="T220" i="1"/>
  <c r="X190" i="1" s="1"/>
  <c r="D190" i="3" s="1"/>
  <c r="T222" i="1"/>
  <c r="X192" i="1" s="1"/>
  <c r="D192" i="3" s="1"/>
  <c r="T143" i="1"/>
  <c r="X113" i="1" s="1"/>
  <c r="D113" i="3" s="1"/>
  <c r="T224" i="1"/>
  <c r="X194" i="1" s="1"/>
  <c r="D194" i="3" s="1"/>
  <c r="T114" i="1"/>
  <c r="X84" i="1" s="1"/>
  <c r="D84" i="3" s="1"/>
  <c r="T226" i="1"/>
  <c r="X196" i="1" s="1"/>
  <c r="D196" i="3" s="1"/>
  <c r="T145" i="1"/>
  <c r="X115" i="1" s="1"/>
  <c r="D115" i="3" s="1"/>
  <c r="T147" i="1"/>
  <c r="X117" i="1" s="1"/>
  <c r="D117" i="3" s="1"/>
  <c r="T119" i="1"/>
  <c r="X89" i="1" s="1"/>
  <c r="D89" i="3" s="1"/>
  <c r="T149" i="1"/>
  <c r="X119" i="1" s="1"/>
  <c r="D119" i="3" s="1"/>
  <c r="T151" i="1"/>
  <c r="X121" i="1" s="1"/>
  <c r="D121" i="3" s="1"/>
  <c r="T122" i="1"/>
  <c r="X92" i="1" s="1"/>
  <c r="D92" i="3" s="1"/>
  <c r="T153" i="1"/>
  <c r="X123" i="1" s="1"/>
  <c r="D123" i="3" s="1"/>
  <c r="T5" i="1"/>
  <c r="T125" i="1"/>
  <c r="X95" i="1" s="1"/>
  <c r="D95" i="3" s="1"/>
  <c r="T155" i="1"/>
  <c r="X125" i="1" s="1"/>
  <c r="D125" i="3" s="1"/>
  <c r="T7" i="1"/>
  <c r="X6" i="1" s="1"/>
  <c r="D6" i="3" s="1"/>
  <c r="T9" i="1"/>
  <c r="T157" i="1"/>
  <c r="X127" i="1" s="1"/>
  <c r="D127" i="3" s="1"/>
  <c r="T11" i="1"/>
  <c r="X10" i="1" s="1"/>
  <c r="D10" i="3" s="1"/>
  <c r="T13" i="1"/>
  <c r="X12" i="1" s="1"/>
  <c r="D12" i="3" s="1"/>
  <c r="T159" i="1"/>
  <c r="X129" i="1" s="1"/>
  <c r="D129" i="3" s="1"/>
  <c r="T15" i="1"/>
  <c r="X14" i="1" s="1"/>
  <c r="D14" i="3" s="1"/>
  <c r="T17" i="1"/>
  <c r="X16" i="1" s="1"/>
  <c r="D16" i="3" s="1"/>
  <c r="X200" i="1"/>
  <c r="D200" i="3" s="1"/>
  <c r="T131" i="1"/>
  <c r="X101" i="1" s="1"/>
  <c r="D101" i="3" s="1"/>
  <c r="T161" i="1"/>
  <c r="X131" i="1" s="1"/>
  <c r="D131" i="3" s="1"/>
  <c r="T19" i="1"/>
  <c r="T21" i="1"/>
  <c r="X19" i="1" s="1"/>
  <c r="D19" i="3" s="1"/>
  <c r="T163" i="1"/>
  <c r="X133" i="1" s="1"/>
  <c r="D133" i="3" s="1"/>
  <c r="T23" i="1"/>
  <c r="X206" i="1"/>
  <c r="D206" i="3" s="1"/>
  <c r="T25" i="1"/>
  <c r="X22" i="1" s="1"/>
  <c r="D22" i="3" s="1"/>
  <c r="X208" i="1"/>
  <c r="D208" i="3" s="1"/>
  <c r="T165" i="1"/>
  <c r="X135" i="1" s="1"/>
  <c r="D135" i="3" s="1"/>
  <c r="T29" i="1"/>
  <c r="T137" i="1"/>
  <c r="X107" i="1" s="1"/>
  <c r="D107" i="3" s="1"/>
  <c r="T167" i="1"/>
  <c r="X137" i="1" s="1"/>
  <c r="D137" i="3" s="1"/>
  <c r="T31" i="1"/>
  <c r="X214" i="1"/>
  <c r="D214" i="3" s="1"/>
  <c r="X216" i="1"/>
  <c r="D216" i="3" s="1"/>
  <c r="T169" i="1"/>
  <c r="X139" i="1" s="1"/>
  <c r="D139" i="3" s="1"/>
  <c r="T37" i="1"/>
  <c r="X29" i="1" s="1"/>
  <c r="D29" i="3" s="1"/>
  <c r="T171" i="1"/>
  <c r="X141" i="1" s="1"/>
  <c r="D141" i="3" s="1"/>
  <c r="T39" i="1"/>
  <c r="X222" i="1"/>
  <c r="D222" i="3" s="1"/>
  <c r="T41" i="1"/>
  <c r="X224" i="1"/>
  <c r="D224" i="3" s="1"/>
  <c r="T173" i="1"/>
  <c r="X143" i="1" s="1"/>
  <c r="D143" i="3" s="1"/>
  <c r="T43" i="1"/>
  <c r="T175" i="1"/>
  <c r="X145" i="1" s="1"/>
  <c r="D145" i="3" s="1"/>
  <c r="X230" i="1"/>
  <c r="D230" i="3" s="1"/>
  <c r="T49" i="1"/>
  <c r="X232" i="1"/>
  <c r="D232" i="3" s="1"/>
  <c r="T177" i="1"/>
  <c r="X147" i="1" s="1"/>
  <c r="D147" i="3" s="1"/>
  <c r="T179" i="1"/>
  <c r="X149" i="1" s="1"/>
  <c r="D149" i="3" s="1"/>
  <c r="X238" i="1"/>
  <c r="D238" i="3" s="1"/>
  <c r="T57" i="1"/>
  <c r="X40" i="1" s="1"/>
  <c r="D40" i="3" s="1"/>
  <c r="X240" i="1"/>
  <c r="D240" i="3" s="1"/>
  <c r="T181" i="1"/>
  <c r="X151" i="1" s="1"/>
  <c r="D151" i="3" s="1"/>
  <c r="T59" i="1"/>
  <c r="X42" i="1" s="1"/>
  <c r="D42" i="3" s="1"/>
  <c r="T183" i="1"/>
  <c r="X153" i="1" s="1"/>
  <c r="D153" i="3" s="1"/>
  <c r="D3" i="3"/>
  <c r="T6" i="1"/>
  <c r="T185" i="1"/>
  <c r="X155" i="1" s="1"/>
  <c r="D155" i="3" s="1"/>
  <c r="T8" i="1"/>
  <c r="T10" i="1"/>
  <c r="T187" i="1"/>
  <c r="X157" i="1" s="1"/>
  <c r="D157" i="3" s="1"/>
  <c r="T12" i="1"/>
  <c r="T14" i="1"/>
  <c r="X13" i="1" s="1"/>
  <c r="D13" i="3" s="1"/>
  <c r="T189" i="1"/>
  <c r="X159" i="1" s="1"/>
  <c r="D159" i="3" s="1"/>
  <c r="T16" i="1"/>
  <c r="X15" i="1" s="1"/>
  <c r="D15" i="3" s="1"/>
  <c r="T18" i="1"/>
  <c r="X17" i="1" s="1"/>
  <c r="D17" i="3" s="1"/>
  <c r="T191" i="1"/>
  <c r="X161" i="1" s="1"/>
  <c r="D161" i="3" s="1"/>
  <c r="T24" i="1"/>
  <c r="X21" i="1" s="1"/>
  <c r="D21" i="3" s="1"/>
  <c r="T193" i="1"/>
  <c r="X163" i="1" s="1"/>
  <c r="D163" i="3" s="1"/>
  <c r="T26" i="1"/>
  <c r="X23" i="1" s="1"/>
  <c r="D23" i="3" s="1"/>
  <c r="T195" i="1"/>
  <c r="X165" i="1" s="1"/>
  <c r="D165" i="3" s="1"/>
  <c r="T197" i="1"/>
  <c r="X167" i="1" s="1"/>
  <c r="D167" i="3" s="1"/>
  <c r="T40" i="1"/>
  <c r="T199" i="1"/>
  <c r="X169" i="1" s="1"/>
  <c r="D169" i="3" s="1"/>
  <c r="T201" i="1"/>
  <c r="X171" i="1" s="1"/>
  <c r="D171" i="3" s="1"/>
  <c r="T203" i="1"/>
  <c r="X173" i="1" s="1"/>
  <c r="D173" i="3" s="1"/>
  <c r="T205" i="1"/>
  <c r="X175" i="1" s="1"/>
  <c r="D175" i="3" s="1"/>
  <c r="T64" i="1"/>
  <c r="X47" i="1" s="1"/>
  <c r="D47" i="3" s="1"/>
  <c r="T207" i="1"/>
  <c r="X177" i="1" s="1"/>
  <c r="D177" i="3" s="1"/>
  <c r="T209" i="1"/>
  <c r="X179" i="1" s="1"/>
  <c r="D179" i="3" s="1"/>
  <c r="T211" i="1"/>
  <c r="X181" i="1" s="1"/>
  <c r="D181" i="3" s="1"/>
  <c r="T213" i="1"/>
  <c r="X183" i="1" s="1"/>
  <c r="D183" i="3" s="1"/>
  <c r="T215" i="1"/>
  <c r="X185" i="1" s="1"/>
  <c r="D185" i="3" s="1"/>
  <c r="T217" i="1"/>
  <c r="X187" i="1" s="1"/>
  <c r="D187" i="3" s="1"/>
  <c r="T219" i="1"/>
  <c r="X189" i="1" s="1"/>
  <c r="D189" i="3" s="1"/>
  <c r="T221" i="1"/>
  <c r="X191" i="1" s="1"/>
  <c r="D191" i="3" s="1"/>
  <c r="T223" i="1"/>
  <c r="X193" i="1" s="1"/>
  <c r="D193" i="3" s="1"/>
  <c r="T225" i="1"/>
  <c r="X195" i="1" s="1"/>
  <c r="D195" i="3" s="1"/>
  <c r="T227" i="1"/>
  <c r="X197" i="1" s="1"/>
  <c r="D197" i="3" s="1"/>
  <c r="X207" i="1"/>
  <c r="D207" i="3" s="1"/>
  <c r="X213" i="1"/>
  <c r="D213" i="3" s="1"/>
  <c r="X215" i="1"/>
  <c r="D215" i="3" s="1"/>
  <c r="X223" i="1"/>
  <c r="D223" i="3" s="1"/>
  <c r="X231" i="1"/>
  <c r="D231" i="3" s="1"/>
  <c r="X237" i="1"/>
  <c r="D237" i="3" s="1"/>
  <c r="X239" i="1"/>
  <c r="D239" i="3" s="1"/>
  <c r="T46" i="1"/>
  <c r="X34" i="1" s="1"/>
  <c r="D34" i="3" s="1"/>
  <c r="T50" i="1"/>
  <c r="T63" i="1"/>
  <c r="X46" i="1" s="1"/>
  <c r="D46" i="3" s="1"/>
  <c r="T22" i="1"/>
  <c r="T20" i="1"/>
  <c r="T42" i="1"/>
  <c r="T38" i="1"/>
  <c r="T36" i="1"/>
  <c r="B25" i="3"/>
  <c r="C25" i="3" s="1"/>
  <c r="B26" i="3"/>
  <c r="C26" i="3"/>
  <c r="B27" i="3"/>
  <c r="C27" i="3"/>
  <c r="B28" i="3"/>
  <c r="C28" i="3" s="1"/>
  <c r="B29" i="3"/>
  <c r="C29" i="3" s="1"/>
  <c r="B30" i="3"/>
  <c r="C30" i="3"/>
  <c r="B31" i="3"/>
  <c r="C31" i="3" s="1"/>
  <c r="B32" i="3"/>
  <c r="C32" i="3" s="1"/>
  <c r="B33" i="3"/>
  <c r="C33" i="3" s="1"/>
  <c r="B34" i="3"/>
  <c r="C34" i="3"/>
  <c r="B35" i="3"/>
  <c r="C35" i="3"/>
  <c r="B36" i="3"/>
  <c r="C36" i="3" s="1"/>
  <c r="B37" i="3"/>
  <c r="C37" i="3" s="1"/>
  <c r="B38" i="3"/>
  <c r="C38" i="3"/>
  <c r="B39" i="3"/>
  <c r="C39" i="3" s="1"/>
  <c r="B40" i="3"/>
  <c r="C40" i="3" s="1"/>
  <c r="B41" i="3"/>
  <c r="C41" i="3" s="1"/>
  <c r="B42" i="3"/>
  <c r="C42" i="3"/>
  <c r="B43" i="3"/>
  <c r="C43" i="3"/>
  <c r="B44" i="3"/>
  <c r="C44" i="3" s="1"/>
  <c r="B45" i="3"/>
  <c r="C45" i="3" s="1"/>
  <c r="B46" i="3"/>
  <c r="C46" i="3"/>
  <c r="B47" i="3"/>
  <c r="C47" i="3" s="1"/>
  <c r="B48" i="3"/>
  <c r="C48" i="3" s="1"/>
  <c r="B49" i="3"/>
  <c r="C49" i="3" s="1"/>
  <c r="B50" i="3"/>
  <c r="C50" i="3"/>
  <c r="B51" i="3"/>
  <c r="C51" i="3"/>
  <c r="B52" i="3"/>
  <c r="C52" i="3" s="1"/>
  <c r="B53" i="3"/>
  <c r="C53" i="3" s="1"/>
  <c r="B54" i="3"/>
  <c r="C54" i="3"/>
  <c r="B55" i="3"/>
  <c r="C55" i="3" s="1"/>
  <c r="B56" i="3"/>
  <c r="C56" i="3" s="1"/>
  <c r="B57" i="3"/>
  <c r="C57" i="3" s="1"/>
  <c r="B58" i="3"/>
  <c r="C58" i="3"/>
  <c r="B59" i="3"/>
  <c r="C59" i="3"/>
  <c r="B60" i="3"/>
  <c r="C60" i="3" s="1"/>
  <c r="B61" i="3"/>
  <c r="C61" i="3" s="1"/>
  <c r="B62" i="3"/>
  <c r="C62" i="3"/>
  <c r="B63" i="3"/>
  <c r="C63" i="3" s="1"/>
  <c r="B64" i="3"/>
  <c r="C64" i="3" s="1"/>
  <c r="B65" i="3"/>
  <c r="C65" i="3" s="1"/>
  <c r="B66" i="3"/>
  <c r="C66" i="3"/>
  <c r="B67" i="3"/>
  <c r="C67" i="3"/>
  <c r="B68" i="3"/>
  <c r="C68" i="3" s="1"/>
  <c r="B69" i="3"/>
  <c r="C69" i="3" s="1"/>
  <c r="B70" i="3"/>
  <c r="C70" i="3"/>
  <c r="B71" i="3"/>
  <c r="C71" i="3" s="1"/>
  <c r="B72" i="3"/>
  <c r="C72" i="3" s="1"/>
  <c r="B73" i="3"/>
  <c r="C73" i="3" s="1"/>
  <c r="B74" i="3"/>
  <c r="C74" i="3"/>
  <c r="B75" i="3"/>
  <c r="C75" i="3"/>
  <c r="B76" i="3"/>
  <c r="C76" i="3" s="1"/>
  <c r="B77" i="3"/>
  <c r="C77" i="3" s="1"/>
  <c r="B78" i="3"/>
  <c r="C78" i="3"/>
  <c r="B79" i="3"/>
  <c r="C79" i="3" s="1"/>
  <c r="B80" i="3"/>
  <c r="C80" i="3" s="1"/>
  <c r="B81" i="3"/>
  <c r="C81" i="3" s="1"/>
  <c r="B82" i="3"/>
  <c r="C82" i="3"/>
  <c r="B83" i="3"/>
  <c r="C83" i="3"/>
  <c r="B84" i="3"/>
  <c r="C84" i="3" s="1"/>
  <c r="B85" i="3"/>
  <c r="C85" i="3" s="1"/>
  <c r="B86" i="3"/>
  <c r="C86" i="3"/>
  <c r="B87" i="3"/>
  <c r="C87" i="3" s="1"/>
  <c r="B88" i="3"/>
  <c r="C88" i="3" s="1"/>
  <c r="B89" i="3"/>
  <c r="C89" i="3" s="1"/>
  <c r="B90" i="3"/>
  <c r="C90" i="3"/>
  <c r="B91" i="3"/>
  <c r="C91" i="3"/>
  <c r="B92" i="3"/>
  <c r="C92" i="3" s="1"/>
  <c r="B93" i="3"/>
  <c r="C93" i="3" s="1"/>
  <c r="B94" i="3"/>
  <c r="C94" i="3"/>
  <c r="B95" i="3"/>
  <c r="C95" i="3" s="1"/>
  <c r="B96" i="3"/>
  <c r="C96" i="3" s="1"/>
  <c r="B97" i="3"/>
  <c r="C97" i="3" s="1"/>
  <c r="B98" i="3"/>
  <c r="C98" i="3"/>
  <c r="B99" i="3"/>
  <c r="C99" i="3"/>
  <c r="B100" i="3"/>
  <c r="C100" i="3" s="1"/>
  <c r="B101" i="3"/>
  <c r="C101" i="3" s="1"/>
  <c r="B102" i="3"/>
  <c r="C102" i="3"/>
  <c r="B103" i="3"/>
  <c r="C103" i="3" s="1"/>
  <c r="B104" i="3"/>
  <c r="C104" i="3" s="1"/>
  <c r="B105" i="3"/>
  <c r="C105" i="3" s="1"/>
  <c r="B106" i="3"/>
  <c r="C106" i="3" s="1"/>
  <c r="B107" i="3"/>
  <c r="C107" i="3"/>
  <c r="B108" i="3"/>
  <c r="C108" i="3" s="1"/>
  <c r="B109" i="3"/>
  <c r="C109" i="3" s="1"/>
  <c r="B110" i="3"/>
  <c r="C110" i="3"/>
  <c r="B111" i="3"/>
  <c r="C111" i="3" s="1"/>
  <c r="B112" i="3"/>
  <c r="C112" i="3" s="1"/>
  <c r="B113" i="3"/>
  <c r="C113" i="3" s="1"/>
  <c r="B114" i="3"/>
  <c r="C114" i="3" s="1"/>
  <c r="B115" i="3"/>
  <c r="C115" i="3"/>
  <c r="B116" i="3"/>
  <c r="C116" i="3" s="1"/>
  <c r="B117" i="3"/>
  <c r="C117" i="3" s="1"/>
  <c r="B118" i="3"/>
  <c r="C118" i="3"/>
  <c r="B119" i="3"/>
  <c r="C119" i="3" s="1"/>
  <c r="B120" i="3"/>
  <c r="C120" i="3" s="1"/>
  <c r="B121" i="3"/>
  <c r="C121" i="3" s="1"/>
  <c r="B122" i="3"/>
  <c r="C122" i="3" s="1"/>
  <c r="B123" i="3"/>
  <c r="C123" i="3"/>
  <c r="B124" i="3"/>
  <c r="C124" i="3" s="1"/>
  <c r="B125" i="3"/>
  <c r="C125" i="3" s="1"/>
  <c r="B126" i="3"/>
  <c r="C126" i="3"/>
  <c r="B127" i="3"/>
  <c r="C127" i="3" s="1"/>
  <c r="B128" i="3"/>
  <c r="C128" i="3" s="1"/>
  <c r="B129" i="3"/>
  <c r="C129" i="3" s="1"/>
  <c r="B130" i="3"/>
  <c r="C130" i="3" s="1"/>
  <c r="B131" i="3"/>
  <c r="C131" i="3"/>
  <c r="B132" i="3"/>
  <c r="C132" i="3" s="1"/>
  <c r="B133" i="3"/>
  <c r="C133" i="3"/>
  <c r="B134" i="3"/>
  <c r="C134" i="3" s="1"/>
  <c r="B135" i="3"/>
  <c r="C135" i="3"/>
  <c r="B136" i="3"/>
  <c r="C136" i="3" s="1"/>
  <c r="B137" i="3"/>
  <c r="C137" i="3"/>
  <c r="B138" i="3"/>
  <c r="C138" i="3" s="1"/>
  <c r="B139" i="3"/>
  <c r="C139" i="3"/>
  <c r="B140" i="3"/>
  <c r="C140" i="3" s="1"/>
  <c r="B141" i="3"/>
  <c r="C141" i="3"/>
  <c r="B142" i="3"/>
  <c r="C142" i="3" s="1"/>
  <c r="B143" i="3"/>
  <c r="C143" i="3"/>
  <c r="B144" i="3"/>
  <c r="C144" i="3" s="1"/>
  <c r="B145" i="3"/>
  <c r="C145" i="3"/>
  <c r="B146" i="3"/>
  <c r="C146" i="3" s="1"/>
  <c r="B147" i="3"/>
  <c r="C147" i="3"/>
  <c r="B148" i="3"/>
  <c r="C148" i="3" s="1"/>
  <c r="B149" i="3"/>
  <c r="C149" i="3"/>
  <c r="B150" i="3"/>
  <c r="C150" i="3" s="1"/>
  <c r="B151" i="3"/>
  <c r="C151" i="3"/>
  <c r="B152" i="3"/>
  <c r="C152" i="3"/>
  <c r="B153" i="3"/>
  <c r="C153" i="3"/>
  <c r="B154" i="3"/>
  <c r="C154" i="3" s="1"/>
  <c r="B155" i="3"/>
  <c r="C155" i="3"/>
  <c r="B156" i="3"/>
  <c r="C156" i="3"/>
  <c r="B157" i="3"/>
  <c r="C157" i="3"/>
  <c r="B158" i="3"/>
  <c r="C158" i="3" s="1"/>
  <c r="B159" i="3"/>
  <c r="C159" i="3"/>
  <c r="B160" i="3"/>
  <c r="C160" i="3"/>
  <c r="B161" i="3"/>
  <c r="C161" i="3"/>
  <c r="B162" i="3"/>
  <c r="C162" i="3" s="1"/>
  <c r="B163" i="3"/>
  <c r="C163" i="3"/>
  <c r="B164" i="3"/>
  <c r="C164" i="3"/>
  <c r="B165" i="3"/>
  <c r="C165" i="3"/>
  <c r="B166" i="3"/>
  <c r="C166" i="3" s="1"/>
  <c r="B167" i="3"/>
  <c r="C167" i="3"/>
  <c r="B168" i="3"/>
  <c r="C168" i="3"/>
  <c r="B169" i="3"/>
  <c r="C169" i="3"/>
  <c r="B170" i="3"/>
  <c r="C170" i="3" s="1"/>
  <c r="B171" i="3"/>
  <c r="C171" i="3"/>
  <c r="B172" i="3"/>
  <c r="C172" i="3"/>
  <c r="B173" i="3"/>
  <c r="C173" i="3"/>
  <c r="B174" i="3"/>
  <c r="C174" i="3" s="1"/>
  <c r="B175" i="3"/>
  <c r="C175" i="3"/>
  <c r="B176" i="3"/>
  <c r="C176" i="3" s="1"/>
  <c r="B177" i="3"/>
  <c r="C177" i="3"/>
  <c r="B178" i="3"/>
  <c r="C178" i="3" s="1"/>
  <c r="B179" i="3"/>
  <c r="C179" i="3"/>
  <c r="B180" i="3"/>
  <c r="C180" i="3" s="1"/>
  <c r="B181" i="3"/>
  <c r="C181" i="3"/>
  <c r="B182" i="3"/>
  <c r="C182" i="3" s="1"/>
  <c r="B183" i="3"/>
  <c r="C183" i="3"/>
  <c r="B184" i="3"/>
  <c r="C184" i="3"/>
  <c r="B185" i="3"/>
  <c r="C185" i="3"/>
  <c r="B186" i="3"/>
  <c r="C186" i="3" s="1"/>
  <c r="B187" i="3"/>
  <c r="C187" i="3"/>
  <c r="B188" i="3"/>
  <c r="C188" i="3"/>
  <c r="B189" i="3"/>
  <c r="C189" i="3"/>
  <c r="B190" i="3"/>
  <c r="C190" i="3" s="1"/>
  <c r="B191" i="3"/>
  <c r="C191" i="3"/>
  <c r="B192" i="3"/>
  <c r="C192" i="3"/>
  <c r="B193" i="3"/>
  <c r="C193" i="3"/>
  <c r="B194" i="3"/>
  <c r="C194" i="3" s="1"/>
  <c r="B195" i="3"/>
  <c r="C195" i="3"/>
  <c r="B196" i="3"/>
  <c r="C196" i="3"/>
  <c r="B197" i="3"/>
  <c r="C197" i="3"/>
  <c r="B200" i="3"/>
  <c r="C200" i="3" s="1"/>
  <c r="B201" i="3"/>
  <c r="C201" i="3"/>
  <c r="B202" i="3"/>
  <c r="C202" i="3"/>
  <c r="B203" i="3"/>
  <c r="C203" i="3"/>
  <c r="B204" i="3"/>
  <c r="C204" i="3" s="1"/>
  <c r="B205" i="3"/>
  <c r="C205" i="3"/>
  <c r="B206" i="3"/>
  <c r="C206" i="3"/>
  <c r="B207" i="3"/>
  <c r="C207" i="3"/>
  <c r="B208" i="3"/>
  <c r="C208" i="3" s="1"/>
  <c r="B209" i="3"/>
  <c r="C209" i="3"/>
  <c r="B210" i="3"/>
  <c r="C210" i="3" s="1"/>
  <c r="B211" i="3"/>
  <c r="C211" i="3"/>
  <c r="B212" i="3"/>
  <c r="C212" i="3" s="1"/>
  <c r="B213" i="3"/>
  <c r="C213" i="3"/>
  <c r="B214" i="3"/>
  <c r="C214" i="3" s="1"/>
  <c r="B215" i="3"/>
  <c r="C215" i="3"/>
  <c r="B216" i="3"/>
  <c r="C216" i="3" s="1"/>
  <c r="B217" i="3"/>
  <c r="C217" i="3"/>
  <c r="B218" i="3"/>
  <c r="C218" i="3"/>
  <c r="B219" i="3"/>
  <c r="C219" i="3"/>
  <c r="B220" i="3"/>
  <c r="C220" i="3" s="1"/>
  <c r="B221" i="3"/>
  <c r="C221" i="3"/>
  <c r="B222" i="3"/>
  <c r="C222" i="3"/>
  <c r="B223" i="3"/>
  <c r="C223" i="3"/>
  <c r="B224" i="3"/>
  <c r="C224" i="3" s="1"/>
  <c r="B225" i="3"/>
  <c r="C225" i="3"/>
  <c r="B226" i="3"/>
  <c r="C226" i="3"/>
  <c r="B227" i="3"/>
  <c r="C227" i="3"/>
  <c r="B228" i="3"/>
  <c r="C228" i="3" s="1"/>
  <c r="B229" i="3"/>
  <c r="C229" i="3"/>
  <c r="B230" i="3"/>
  <c r="C230" i="3"/>
  <c r="B231" i="3"/>
  <c r="C231" i="3"/>
  <c r="B232" i="3"/>
  <c r="C232" i="3" s="1"/>
  <c r="B233" i="3"/>
  <c r="C233" i="3"/>
  <c r="B234" i="3"/>
  <c r="C234" i="3"/>
  <c r="B235" i="3"/>
  <c r="C235" i="3"/>
  <c r="B236" i="3"/>
  <c r="C236" i="3" s="1"/>
  <c r="B237" i="3"/>
  <c r="C237" i="3"/>
  <c r="B238" i="3"/>
  <c r="C238" i="3"/>
  <c r="B239" i="3"/>
  <c r="C239" i="3"/>
  <c r="B240" i="3"/>
  <c r="C240" i="3" s="1"/>
  <c r="B241" i="3"/>
  <c r="C241" i="3"/>
  <c r="B242" i="3"/>
  <c r="C242" i="3" s="1"/>
  <c r="B243" i="3"/>
  <c r="C243" i="3"/>
  <c r="B244" i="3"/>
  <c r="C244" i="3" s="1"/>
  <c r="B245" i="3"/>
  <c r="C245" i="3"/>
  <c r="B24" i="3"/>
  <c r="C24" i="3" s="1"/>
  <c r="B3" i="3"/>
  <c r="C3" i="3"/>
  <c r="B4" i="3"/>
  <c r="C4" i="3" s="1"/>
  <c r="B5" i="3"/>
  <c r="C5" i="3"/>
  <c r="B6" i="3"/>
  <c r="C6" i="3"/>
  <c r="B7" i="3"/>
  <c r="C7" i="3"/>
  <c r="B8" i="3"/>
  <c r="C8" i="3" s="1"/>
  <c r="B9" i="3"/>
  <c r="C9" i="3"/>
  <c r="B10" i="3"/>
  <c r="C10" i="3"/>
  <c r="B11" i="3"/>
  <c r="C11" i="3"/>
  <c r="B12" i="3"/>
  <c r="C12" i="3" s="1"/>
  <c r="B13" i="3"/>
  <c r="C13" i="3"/>
  <c r="B14" i="3"/>
  <c r="C14" i="3"/>
  <c r="B15" i="3"/>
  <c r="C15" i="3"/>
  <c r="B16" i="3"/>
  <c r="C16" i="3" s="1"/>
  <c r="B17" i="3"/>
  <c r="C17" i="3"/>
  <c r="B18" i="3"/>
  <c r="C18" i="3"/>
  <c r="B19" i="3"/>
  <c r="C19" i="3"/>
  <c r="B20" i="3"/>
  <c r="C20" i="3" s="1"/>
  <c r="B21" i="3"/>
  <c r="C21" i="3" s="1"/>
  <c r="B22" i="3"/>
  <c r="C22" i="3"/>
  <c r="B23" i="3"/>
  <c r="C23" i="3"/>
  <c r="B2" i="3"/>
  <c r="C2" i="3" s="1"/>
  <c r="F3" i="3"/>
  <c r="L3" i="3" s="1"/>
  <c r="F4" i="3"/>
  <c r="L4" i="3"/>
  <c r="F5" i="3"/>
  <c r="L5" i="3"/>
  <c r="F6" i="3"/>
  <c r="L6" i="3" s="1"/>
  <c r="F7" i="3"/>
  <c r="L7" i="3"/>
  <c r="F8" i="3"/>
  <c r="L8" i="3" s="1"/>
  <c r="F9" i="3"/>
  <c r="L9" i="3"/>
  <c r="F10" i="3"/>
  <c r="L10" i="3" s="1"/>
  <c r="F11" i="3"/>
  <c r="L11" i="3"/>
  <c r="F12" i="3"/>
  <c r="L12" i="3" s="1"/>
  <c r="F13" i="3"/>
  <c r="L13" i="3"/>
  <c r="F14" i="3"/>
  <c r="L14" i="3" s="1"/>
  <c r="F15" i="3"/>
  <c r="L15" i="3"/>
  <c r="F16" i="3"/>
  <c r="O16" i="3" s="1"/>
  <c r="L17" i="3"/>
  <c r="F18" i="3"/>
  <c r="L18" i="3" s="1"/>
  <c r="F19" i="3"/>
  <c r="L19" i="3"/>
  <c r="F20" i="3"/>
  <c r="L20" i="3"/>
  <c r="F21" i="3"/>
  <c r="L21" i="3"/>
  <c r="F22" i="3"/>
  <c r="L22" i="3" s="1"/>
  <c r="F23" i="3"/>
  <c r="L23" i="3"/>
  <c r="F24" i="3"/>
  <c r="L24" i="3"/>
  <c r="F25" i="3"/>
  <c r="L25" i="3"/>
  <c r="F26" i="3"/>
  <c r="L26" i="3" s="1"/>
  <c r="F27" i="3"/>
  <c r="L27" i="3"/>
  <c r="F28" i="3"/>
  <c r="L28" i="3"/>
  <c r="F29" i="3"/>
  <c r="L29" i="3"/>
  <c r="F30" i="3"/>
  <c r="L30" i="3" s="1"/>
  <c r="F31" i="3"/>
  <c r="L31" i="3"/>
  <c r="F32" i="3"/>
  <c r="L32" i="3"/>
  <c r="F33" i="3"/>
  <c r="L33" i="3"/>
  <c r="F34" i="3"/>
  <c r="L34" i="3" s="1"/>
  <c r="F35" i="3"/>
  <c r="L35" i="3" s="1"/>
  <c r="F36" i="3"/>
  <c r="L36" i="3"/>
  <c r="F37" i="3"/>
  <c r="L37" i="3"/>
  <c r="F38" i="3"/>
  <c r="L38" i="3" s="1"/>
  <c r="F39" i="3"/>
  <c r="L39" i="3"/>
  <c r="F40" i="3"/>
  <c r="L40" i="3"/>
  <c r="F41" i="3"/>
  <c r="L41" i="3"/>
  <c r="F42" i="3"/>
  <c r="L42" i="3" s="1"/>
  <c r="F43" i="3"/>
  <c r="L43" i="3"/>
  <c r="F44" i="3"/>
  <c r="L44" i="3" s="1"/>
  <c r="F45" i="3"/>
  <c r="L45" i="3"/>
  <c r="F46" i="3"/>
  <c r="L46" i="3" s="1"/>
  <c r="F47" i="3"/>
  <c r="L47" i="3"/>
  <c r="F48" i="3"/>
  <c r="L48" i="3"/>
  <c r="F49" i="3"/>
  <c r="L49" i="3"/>
  <c r="F50" i="3"/>
  <c r="L50" i="3" s="1"/>
  <c r="F51" i="3"/>
  <c r="L51" i="3"/>
  <c r="F52" i="3"/>
  <c r="L52" i="3"/>
  <c r="F53" i="3"/>
  <c r="L53" i="3"/>
  <c r="F54" i="3"/>
  <c r="L54" i="3" s="1"/>
  <c r="F55" i="3"/>
  <c r="L55" i="3"/>
  <c r="F56" i="3"/>
  <c r="L56" i="3"/>
  <c r="F57" i="3"/>
  <c r="L57" i="3"/>
  <c r="F58" i="3"/>
  <c r="L58" i="3" s="1"/>
  <c r="F59" i="3"/>
  <c r="L59" i="3"/>
  <c r="F60" i="3"/>
  <c r="L60" i="3"/>
  <c r="F61" i="3"/>
  <c r="L61" i="3"/>
  <c r="F62" i="3"/>
  <c r="L62" i="3" s="1"/>
  <c r="F63" i="3"/>
  <c r="L63" i="3"/>
  <c r="F64" i="3"/>
  <c r="L64" i="3"/>
  <c r="F65" i="3"/>
  <c r="L65" i="3"/>
  <c r="F66" i="3"/>
  <c r="L66" i="3" s="1"/>
  <c r="F67" i="3"/>
  <c r="L67" i="3" s="1"/>
  <c r="F68" i="3"/>
  <c r="L68" i="3"/>
  <c r="F69" i="3"/>
  <c r="L69" i="3"/>
  <c r="F70" i="3"/>
  <c r="L70" i="3" s="1"/>
  <c r="F71" i="3"/>
  <c r="L71" i="3"/>
  <c r="F72" i="3"/>
  <c r="L72" i="3"/>
  <c r="F73" i="3"/>
  <c r="L73" i="3"/>
  <c r="F74" i="3"/>
  <c r="L74" i="3" s="1"/>
  <c r="F75" i="3"/>
  <c r="L75" i="3"/>
  <c r="F76" i="3"/>
  <c r="L76" i="3" s="1"/>
  <c r="F77" i="3"/>
  <c r="L77" i="3"/>
  <c r="F78" i="3"/>
  <c r="L78" i="3" s="1"/>
  <c r="F79" i="3"/>
  <c r="L79" i="3"/>
  <c r="F80" i="3"/>
  <c r="L80" i="3"/>
  <c r="F81" i="3"/>
  <c r="L81" i="3"/>
  <c r="F82" i="3"/>
  <c r="L82" i="3" s="1"/>
  <c r="F83" i="3"/>
  <c r="L83" i="3"/>
  <c r="F84" i="3"/>
  <c r="L84" i="3"/>
  <c r="F85" i="3"/>
  <c r="L85" i="3"/>
  <c r="F86" i="3"/>
  <c r="L86" i="3" s="1"/>
  <c r="F87" i="3"/>
  <c r="L87" i="3"/>
  <c r="F88" i="3"/>
  <c r="L88" i="3"/>
  <c r="F89" i="3"/>
  <c r="L89" i="3"/>
  <c r="F90" i="3"/>
  <c r="L90" i="3" s="1"/>
  <c r="F91" i="3"/>
  <c r="L91" i="3"/>
  <c r="F92" i="3"/>
  <c r="L92" i="3"/>
  <c r="F93" i="3"/>
  <c r="L93" i="3"/>
  <c r="F94" i="3"/>
  <c r="L94" i="3" s="1"/>
  <c r="F95" i="3"/>
  <c r="L95" i="3"/>
  <c r="F96" i="3"/>
  <c r="L96" i="3"/>
  <c r="F97" i="3"/>
  <c r="L97" i="3"/>
  <c r="F98" i="3"/>
  <c r="L98" i="3" s="1"/>
  <c r="F99" i="3"/>
  <c r="L99" i="3" s="1"/>
  <c r="F100" i="3"/>
  <c r="L100" i="3"/>
  <c r="F101" i="3"/>
  <c r="L101" i="3"/>
  <c r="F102" i="3"/>
  <c r="L102" i="3" s="1"/>
  <c r="F103" i="3"/>
  <c r="L103" i="3"/>
  <c r="F104" i="3"/>
  <c r="L104" i="3"/>
  <c r="F105" i="3"/>
  <c r="L105" i="3"/>
  <c r="F106" i="3"/>
  <c r="L106" i="3" s="1"/>
  <c r="F107" i="3"/>
  <c r="L107" i="3"/>
  <c r="F108" i="3"/>
  <c r="L108" i="3" s="1"/>
  <c r="F109" i="3"/>
  <c r="L109" i="3"/>
  <c r="F110" i="3"/>
  <c r="L110" i="3" s="1"/>
  <c r="F111" i="3"/>
  <c r="L111" i="3"/>
  <c r="F112" i="3"/>
  <c r="L112" i="3"/>
  <c r="F113" i="3"/>
  <c r="L113" i="3"/>
  <c r="F114" i="3"/>
  <c r="L114" i="3" s="1"/>
  <c r="F115" i="3"/>
  <c r="L115" i="3"/>
  <c r="F116" i="3"/>
  <c r="L116" i="3"/>
  <c r="F117" i="3"/>
  <c r="L117" i="3"/>
  <c r="F118" i="3"/>
  <c r="L118" i="3" s="1"/>
  <c r="F119" i="3"/>
  <c r="L119" i="3"/>
  <c r="F120" i="3"/>
  <c r="L120" i="3"/>
  <c r="F121" i="3"/>
  <c r="L121" i="3"/>
  <c r="F122" i="3"/>
  <c r="L122" i="3" s="1"/>
  <c r="F123" i="3"/>
  <c r="L123" i="3"/>
  <c r="F124" i="3"/>
  <c r="L124" i="3"/>
  <c r="F125" i="3"/>
  <c r="L125" i="3"/>
  <c r="F126" i="3"/>
  <c r="L126" i="3" s="1"/>
  <c r="F127" i="3"/>
  <c r="L127" i="3"/>
  <c r="F128" i="3"/>
  <c r="L128" i="3"/>
  <c r="F129" i="3"/>
  <c r="L129" i="3"/>
  <c r="F130" i="3"/>
  <c r="L130" i="3" s="1"/>
  <c r="F131" i="3"/>
  <c r="L131" i="3" s="1"/>
  <c r="F132" i="3"/>
  <c r="L132" i="3"/>
  <c r="F133" i="3"/>
  <c r="L133" i="3"/>
  <c r="F134" i="3"/>
  <c r="L134" i="3" s="1"/>
  <c r="F135" i="3"/>
  <c r="L135" i="3"/>
  <c r="F136" i="3"/>
  <c r="L136" i="3"/>
  <c r="F137" i="3"/>
  <c r="L137" i="3"/>
  <c r="F138" i="3"/>
  <c r="L138" i="3" s="1"/>
  <c r="F139" i="3"/>
  <c r="L139" i="3"/>
  <c r="F140" i="3"/>
  <c r="L140" i="3" s="1"/>
  <c r="F141" i="3"/>
  <c r="L141" i="3"/>
  <c r="F142" i="3"/>
  <c r="L142" i="3" s="1"/>
  <c r="F143" i="3"/>
  <c r="L143" i="3"/>
  <c r="F144" i="3"/>
  <c r="L144" i="3"/>
  <c r="F145" i="3"/>
  <c r="L145" i="3"/>
  <c r="F146" i="3"/>
  <c r="L146" i="3" s="1"/>
  <c r="F147" i="3"/>
  <c r="L147" i="3"/>
  <c r="F148" i="3"/>
  <c r="L148" i="3"/>
  <c r="F149" i="3"/>
  <c r="L149" i="3"/>
  <c r="F150" i="3"/>
  <c r="L150" i="3" s="1"/>
  <c r="F151" i="3"/>
  <c r="L151" i="3"/>
  <c r="F152" i="3"/>
  <c r="L152" i="3"/>
  <c r="F153" i="3"/>
  <c r="L153" i="3"/>
  <c r="F154" i="3"/>
  <c r="L154" i="3" s="1"/>
  <c r="F155" i="3"/>
  <c r="L155" i="3"/>
  <c r="F156" i="3"/>
  <c r="L156" i="3"/>
  <c r="F157" i="3"/>
  <c r="L157" i="3"/>
  <c r="F158" i="3"/>
  <c r="L158" i="3" s="1"/>
  <c r="F159" i="3"/>
  <c r="L159" i="3"/>
  <c r="F160" i="3"/>
  <c r="L160" i="3"/>
  <c r="F161" i="3"/>
  <c r="L161" i="3"/>
  <c r="F162" i="3"/>
  <c r="L162" i="3" s="1"/>
  <c r="F163" i="3"/>
  <c r="L163" i="3" s="1"/>
  <c r="F164" i="3"/>
  <c r="L164" i="3"/>
  <c r="F165" i="3"/>
  <c r="L165" i="3"/>
  <c r="F166" i="3"/>
  <c r="L166" i="3"/>
  <c r="F167" i="3"/>
  <c r="L167" i="3" s="1"/>
  <c r="F168" i="3"/>
  <c r="L168" i="3"/>
  <c r="F169" i="3"/>
  <c r="L169" i="3"/>
  <c r="F170" i="3"/>
  <c r="L170" i="3"/>
  <c r="F171" i="3"/>
  <c r="L171" i="3" s="1"/>
  <c r="F2" i="3"/>
  <c r="M3" i="3"/>
  <c r="N3" i="3"/>
  <c r="O3" i="3"/>
  <c r="P3" i="3"/>
  <c r="M4" i="3"/>
  <c r="N4" i="3"/>
  <c r="O4" i="3"/>
  <c r="P4" i="3"/>
  <c r="M5" i="3"/>
  <c r="N5" i="3"/>
  <c r="O5" i="3"/>
  <c r="P5" i="3"/>
  <c r="M6" i="3"/>
  <c r="N6" i="3"/>
  <c r="O6" i="3"/>
  <c r="P6" i="3"/>
  <c r="M7" i="3"/>
  <c r="N7" i="3"/>
  <c r="O7" i="3"/>
  <c r="P7" i="3"/>
  <c r="M8" i="3"/>
  <c r="N8" i="3"/>
  <c r="O8" i="3"/>
  <c r="P8" i="3"/>
  <c r="M9" i="3"/>
  <c r="N9" i="3"/>
  <c r="O9" i="3"/>
  <c r="P9" i="3"/>
  <c r="M10" i="3"/>
  <c r="N10" i="3"/>
  <c r="O10" i="3"/>
  <c r="P10" i="3"/>
  <c r="M11" i="3"/>
  <c r="N11" i="3"/>
  <c r="O11" i="3"/>
  <c r="P11" i="3"/>
  <c r="M12" i="3"/>
  <c r="N12" i="3"/>
  <c r="P12" i="3"/>
  <c r="M13" i="3"/>
  <c r="N13" i="3"/>
  <c r="O13" i="3"/>
  <c r="P13" i="3"/>
  <c r="M14" i="3"/>
  <c r="N14" i="3"/>
  <c r="O14" i="3"/>
  <c r="P14" i="3"/>
  <c r="M15" i="3"/>
  <c r="N15" i="3"/>
  <c r="O15" i="3"/>
  <c r="P15" i="3"/>
  <c r="M16" i="3"/>
  <c r="N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M27" i="3"/>
  <c r="N27" i="3"/>
  <c r="O27" i="3"/>
  <c r="P27" i="3"/>
  <c r="M28" i="3"/>
  <c r="N28" i="3"/>
  <c r="O28" i="3"/>
  <c r="P28" i="3"/>
  <c r="M29" i="3"/>
  <c r="N29" i="3"/>
  <c r="O29" i="3"/>
  <c r="P29" i="3"/>
  <c r="M30" i="3"/>
  <c r="N30" i="3"/>
  <c r="O30" i="3"/>
  <c r="P30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M40" i="3"/>
  <c r="N40" i="3"/>
  <c r="O40" i="3"/>
  <c r="P40" i="3"/>
  <c r="M41" i="3"/>
  <c r="N41" i="3"/>
  <c r="O41" i="3"/>
  <c r="P41" i="3"/>
  <c r="M42" i="3"/>
  <c r="N42" i="3"/>
  <c r="O42" i="3"/>
  <c r="P42" i="3"/>
  <c r="M43" i="3"/>
  <c r="N43" i="3"/>
  <c r="O43" i="3"/>
  <c r="P43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M118" i="3"/>
  <c r="N118" i="3"/>
  <c r="O118" i="3"/>
  <c r="P118" i="3"/>
  <c r="M119" i="3"/>
  <c r="N119" i="3"/>
  <c r="O119" i="3"/>
  <c r="P119" i="3"/>
  <c r="M120" i="3"/>
  <c r="N120" i="3"/>
  <c r="O120" i="3"/>
  <c r="P120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M144" i="3"/>
  <c r="N144" i="3"/>
  <c r="O144" i="3"/>
  <c r="P144" i="3"/>
  <c r="M145" i="3"/>
  <c r="N145" i="3"/>
  <c r="O145" i="3"/>
  <c r="P145" i="3"/>
  <c r="M146" i="3"/>
  <c r="N146" i="3"/>
  <c r="O146" i="3"/>
  <c r="P146" i="3"/>
  <c r="M147" i="3"/>
  <c r="N147" i="3"/>
  <c r="O147" i="3"/>
  <c r="P147" i="3"/>
  <c r="M148" i="3"/>
  <c r="N148" i="3"/>
  <c r="O148" i="3"/>
  <c r="P148" i="3"/>
  <c r="M149" i="3"/>
  <c r="N149" i="3"/>
  <c r="O149" i="3"/>
  <c r="P149" i="3"/>
  <c r="M150" i="3"/>
  <c r="N150" i="3"/>
  <c r="O150" i="3"/>
  <c r="P150" i="3"/>
  <c r="M151" i="3"/>
  <c r="N151" i="3"/>
  <c r="O151" i="3"/>
  <c r="P151" i="3"/>
  <c r="M152" i="3"/>
  <c r="N152" i="3"/>
  <c r="O152" i="3"/>
  <c r="P152" i="3"/>
  <c r="M153" i="3"/>
  <c r="N153" i="3"/>
  <c r="O153" i="3"/>
  <c r="P153" i="3"/>
  <c r="M154" i="3"/>
  <c r="N154" i="3"/>
  <c r="O154" i="3"/>
  <c r="P154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M170" i="3"/>
  <c r="N170" i="3"/>
  <c r="O170" i="3"/>
  <c r="P170" i="3"/>
  <c r="M171" i="3"/>
  <c r="N171" i="3"/>
  <c r="O171" i="3"/>
  <c r="P171" i="3"/>
  <c r="O2" i="3"/>
  <c r="N2" i="3"/>
  <c r="M2" i="3"/>
  <c r="M1" i="3"/>
  <c r="N1" i="3"/>
  <c r="O1" i="3"/>
  <c r="P1" i="3"/>
  <c r="B11" i="4"/>
  <c r="H161" i="3"/>
  <c r="K161" i="3" s="1"/>
  <c r="I161" i="3"/>
  <c r="J161" i="3"/>
  <c r="H162" i="3"/>
  <c r="I162" i="3"/>
  <c r="J162" i="3"/>
  <c r="K162" i="3"/>
  <c r="H163" i="3"/>
  <c r="K163" i="3" s="1"/>
  <c r="I163" i="3"/>
  <c r="J163" i="3"/>
  <c r="H164" i="3"/>
  <c r="I164" i="3"/>
  <c r="J164" i="3"/>
  <c r="K164" i="3"/>
  <c r="H165" i="3"/>
  <c r="K165" i="3" s="1"/>
  <c r="I165" i="3"/>
  <c r="J165" i="3"/>
  <c r="H166" i="3"/>
  <c r="I166" i="3"/>
  <c r="J166" i="3"/>
  <c r="K166" i="3"/>
  <c r="H167" i="3"/>
  <c r="K167" i="3" s="1"/>
  <c r="I167" i="3"/>
  <c r="J167" i="3"/>
  <c r="H168" i="3"/>
  <c r="I168" i="3"/>
  <c r="J168" i="3"/>
  <c r="K168" i="3"/>
  <c r="H169" i="3"/>
  <c r="K169" i="3" s="1"/>
  <c r="I169" i="3"/>
  <c r="J169" i="3"/>
  <c r="H170" i="3"/>
  <c r="I170" i="3"/>
  <c r="J170" i="3"/>
  <c r="K170" i="3"/>
  <c r="H171" i="3"/>
  <c r="K171" i="3" s="1"/>
  <c r="I171" i="3"/>
  <c r="J171" i="3"/>
  <c r="H137" i="3"/>
  <c r="I137" i="3"/>
  <c r="J137" i="3"/>
  <c r="K137" i="3"/>
  <c r="H138" i="3"/>
  <c r="K138" i="3" s="1"/>
  <c r="I138" i="3"/>
  <c r="J138" i="3"/>
  <c r="H139" i="3"/>
  <c r="I139" i="3"/>
  <c r="J139" i="3"/>
  <c r="K139" i="3"/>
  <c r="H140" i="3"/>
  <c r="K140" i="3" s="1"/>
  <c r="I140" i="3"/>
  <c r="J140" i="3"/>
  <c r="H141" i="3"/>
  <c r="I141" i="3"/>
  <c r="J141" i="3"/>
  <c r="K141" i="3"/>
  <c r="H142" i="3"/>
  <c r="K142" i="3" s="1"/>
  <c r="I142" i="3"/>
  <c r="J142" i="3"/>
  <c r="H143" i="3"/>
  <c r="I143" i="3"/>
  <c r="J143" i="3"/>
  <c r="K143" i="3"/>
  <c r="H144" i="3"/>
  <c r="K144" i="3" s="1"/>
  <c r="I144" i="3"/>
  <c r="J144" i="3"/>
  <c r="H145" i="3"/>
  <c r="I145" i="3"/>
  <c r="J145" i="3"/>
  <c r="K145" i="3"/>
  <c r="H146" i="3"/>
  <c r="K146" i="3" s="1"/>
  <c r="I146" i="3"/>
  <c r="J146" i="3"/>
  <c r="H147" i="3"/>
  <c r="I147" i="3"/>
  <c r="J147" i="3"/>
  <c r="K147" i="3"/>
  <c r="H148" i="3"/>
  <c r="K148" i="3" s="1"/>
  <c r="I148" i="3"/>
  <c r="J148" i="3"/>
  <c r="H149" i="3"/>
  <c r="I149" i="3"/>
  <c r="J149" i="3"/>
  <c r="K149" i="3"/>
  <c r="H150" i="3"/>
  <c r="K150" i="3" s="1"/>
  <c r="I150" i="3"/>
  <c r="J150" i="3"/>
  <c r="H151" i="3"/>
  <c r="I151" i="3"/>
  <c r="J151" i="3"/>
  <c r="K151" i="3"/>
  <c r="H152" i="3"/>
  <c r="K152" i="3" s="1"/>
  <c r="I152" i="3"/>
  <c r="J152" i="3"/>
  <c r="H153" i="3"/>
  <c r="I153" i="3"/>
  <c r="J153" i="3"/>
  <c r="K153" i="3"/>
  <c r="H154" i="3"/>
  <c r="K154" i="3" s="1"/>
  <c r="I154" i="3"/>
  <c r="J154" i="3"/>
  <c r="H155" i="3"/>
  <c r="I155" i="3"/>
  <c r="J155" i="3"/>
  <c r="K155" i="3"/>
  <c r="H156" i="3"/>
  <c r="K156" i="3" s="1"/>
  <c r="I156" i="3"/>
  <c r="J156" i="3"/>
  <c r="H157" i="3"/>
  <c r="I157" i="3"/>
  <c r="J157" i="3"/>
  <c r="K157" i="3"/>
  <c r="H158" i="3"/>
  <c r="K158" i="3" s="1"/>
  <c r="I158" i="3"/>
  <c r="J158" i="3"/>
  <c r="H159" i="3"/>
  <c r="I159" i="3"/>
  <c r="J159" i="3"/>
  <c r="K159" i="3"/>
  <c r="H160" i="3"/>
  <c r="K160" i="3" s="1"/>
  <c r="I160" i="3"/>
  <c r="J160" i="3"/>
  <c r="H108" i="3"/>
  <c r="I108" i="3"/>
  <c r="J108" i="3"/>
  <c r="K108" i="3"/>
  <c r="H109" i="3"/>
  <c r="K109" i="3" s="1"/>
  <c r="I109" i="3"/>
  <c r="J109" i="3"/>
  <c r="H110" i="3"/>
  <c r="I110" i="3"/>
  <c r="J110" i="3"/>
  <c r="K110" i="3"/>
  <c r="H111" i="3"/>
  <c r="K111" i="3" s="1"/>
  <c r="I111" i="3"/>
  <c r="J111" i="3"/>
  <c r="H112" i="3"/>
  <c r="I112" i="3"/>
  <c r="J112" i="3"/>
  <c r="K112" i="3"/>
  <c r="H113" i="3"/>
  <c r="K113" i="3" s="1"/>
  <c r="I113" i="3"/>
  <c r="J113" i="3"/>
  <c r="H114" i="3"/>
  <c r="I114" i="3"/>
  <c r="J114" i="3"/>
  <c r="K114" i="3"/>
  <c r="H115" i="3"/>
  <c r="K115" i="3" s="1"/>
  <c r="I115" i="3"/>
  <c r="J115" i="3"/>
  <c r="H116" i="3"/>
  <c r="I116" i="3"/>
  <c r="J116" i="3"/>
  <c r="K116" i="3"/>
  <c r="H117" i="3"/>
  <c r="K117" i="3" s="1"/>
  <c r="I117" i="3"/>
  <c r="J117" i="3"/>
  <c r="H118" i="3"/>
  <c r="I118" i="3"/>
  <c r="J118" i="3"/>
  <c r="K118" i="3"/>
  <c r="H119" i="3"/>
  <c r="K119" i="3" s="1"/>
  <c r="I119" i="3"/>
  <c r="J119" i="3"/>
  <c r="H120" i="3"/>
  <c r="I120" i="3"/>
  <c r="J120" i="3"/>
  <c r="K120" i="3"/>
  <c r="H121" i="3"/>
  <c r="K121" i="3" s="1"/>
  <c r="I121" i="3"/>
  <c r="J121" i="3"/>
  <c r="H122" i="3"/>
  <c r="I122" i="3"/>
  <c r="J122" i="3"/>
  <c r="K122" i="3"/>
  <c r="H123" i="3"/>
  <c r="K123" i="3" s="1"/>
  <c r="I123" i="3"/>
  <c r="J123" i="3"/>
  <c r="H124" i="3"/>
  <c r="I124" i="3"/>
  <c r="J124" i="3"/>
  <c r="K124" i="3"/>
  <c r="H125" i="3"/>
  <c r="K125" i="3" s="1"/>
  <c r="I125" i="3"/>
  <c r="J125" i="3"/>
  <c r="H126" i="3"/>
  <c r="I126" i="3"/>
  <c r="J126" i="3"/>
  <c r="K126" i="3"/>
  <c r="H127" i="3"/>
  <c r="K127" i="3" s="1"/>
  <c r="I127" i="3"/>
  <c r="J127" i="3"/>
  <c r="H128" i="3"/>
  <c r="I128" i="3"/>
  <c r="J128" i="3"/>
  <c r="K128" i="3"/>
  <c r="H129" i="3"/>
  <c r="K129" i="3" s="1"/>
  <c r="I129" i="3"/>
  <c r="J129" i="3"/>
  <c r="H130" i="3"/>
  <c r="I130" i="3"/>
  <c r="J130" i="3"/>
  <c r="K130" i="3"/>
  <c r="H131" i="3"/>
  <c r="K131" i="3" s="1"/>
  <c r="I131" i="3"/>
  <c r="J131" i="3"/>
  <c r="H132" i="3"/>
  <c r="I132" i="3"/>
  <c r="J132" i="3"/>
  <c r="K132" i="3"/>
  <c r="H133" i="3"/>
  <c r="K133" i="3" s="1"/>
  <c r="I133" i="3"/>
  <c r="J133" i="3"/>
  <c r="H134" i="3"/>
  <c r="I134" i="3"/>
  <c r="J134" i="3"/>
  <c r="K134" i="3"/>
  <c r="H135" i="3"/>
  <c r="K135" i="3" s="1"/>
  <c r="I135" i="3"/>
  <c r="J135" i="3"/>
  <c r="H136" i="3"/>
  <c r="I136" i="3"/>
  <c r="J136" i="3"/>
  <c r="K136" i="3"/>
  <c r="J78" i="3"/>
  <c r="J79" i="3"/>
  <c r="J80" i="3"/>
  <c r="H81" i="3"/>
  <c r="I81" i="3"/>
  <c r="J81" i="3"/>
  <c r="K81" i="3"/>
  <c r="H82" i="3"/>
  <c r="K82" i="3" s="1"/>
  <c r="I82" i="3"/>
  <c r="J82" i="3"/>
  <c r="H83" i="3"/>
  <c r="I83" i="3"/>
  <c r="J83" i="3"/>
  <c r="K83" i="3"/>
  <c r="H84" i="3"/>
  <c r="K84" i="3" s="1"/>
  <c r="I84" i="3"/>
  <c r="J84" i="3"/>
  <c r="H85" i="3"/>
  <c r="I85" i="3"/>
  <c r="J85" i="3"/>
  <c r="K85" i="3"/>
  <c r="H86" i="3"/>
  <c r="K86" i="3" s="1"/>
  <c r="I86" i="3"/>
  <c r="J86" i="3"/>
  <c r="H87" i="3"/>
  <c r="I87" i="3"/>
  <c r="J87" i="3"/>
  <c r="K87" i="3"/>
  <c r="H88" i="3"/>
  <c r="K88" i="3" s="1"/>
  <c r="I88" i="3"/>
  <c r="J88" i="3"/>
  <c r="H89" i="3"/>
  <c r="I89" i="3"/>
  <c r="J89" i="3"/>
  <c r="K89" i="3"/>
  <c r="H90" i="3"/>
  <c r="K90" i="3" s="1"/>
  <c r="I90" i="3"/>
  <c r="J90" i="3"/>
  <c r="H91" i="3"/>
  <c r="I91" i="3"/>
  <c r="J91" i="3"/>
  <c r="K91" i="3"/>
  <c r="H92" i="3"/>
  <c r="K92" i="3" s="1"/>
  <c r="I92" i="3"/>
  <c r="J92" i="3"/>
  <c r="H93" i="3"/>
  <c r="I93" i="3"/>
  <c r="J93" i="3"/>
  <c r="K93" i="3"/>
  <c r="H94" i="3"/>
  <c r="K94" i="3" s="1"/>
  <c r="I94" i="3"/>
  <c r="J94" i="3"/>
  <c r="H95" i="3"/>
  <c r="I95" i="3"/>
  <c r="J95" i="3"/>
  <c r="K95" i="3"/>
  <c r="H96" i="3"/>
  <c r="K96" i="3" s="1"/>
  <c r="I96" i="3"/>
  <c r="J96" i="3"/>
  <c r="H97" i="3"/>
  <c r="I97" i="3"/>
  <c r="J97" i="3"/>
  <c r="K97" i="3"/>
  <c r="H98" i="3"/>
  <c r="K98" i="3" s="1"/>
  <c r="I98" i="3"/>
  <c r="J98" i="3"/>
  <c r="H99" i="3"/>
  <c r="I99" i="3"/>
  <c r="J99" i="3"/>
  <c r="K99" i="3"/>
  <c r="H100" i="3"/>
  <c r="K100" i="3" s="1"/>
  <c r="I100" i="3"/>
  <c r="J100" i="3"/>
  <c r="H101" i="3"/>
  <c r="I101" i="3"/>
  <c r="J101" i="3"/>
  <c r="K101" i="3"/>
  <c r="H102" i="3"/>
  <c r="K102" i="3" s="1"/>
  <c r="I102" i="3"/>
  <c r="J102" i="3"/>
  <c r="H103" i="3"/>
  <c r="I103" i="3"/>
  <c r="J103" i="3"/>
  <c r="K103" i="3"/>
  <c r="H104" i="3"/>
  <c r="K104" i="3" s="1"/>
  <c r="I104" i="3"/>
  <c r="J104" i="3"/>
  <c r="H105" i="3"/>
  <c r="I105" i="3"/>
  <c r="J105" i="3"/>
  <c r="K105" i="3"/>
  <c r="H106" i="3"/>
  <c r="K106" i="3" s="1"/>
  <c r="I106" i="3"/>
  <c r="J106" i="3"/>
  <c r="H107" i="3"/>
  <c r="I107" i="3"/>
  <c r="J107" i="3"/>
  <c r="K107" i="3"/>
  <c r="H52" i="3"/>
  <c r="K52" i="3" s="1"/>
  <c r="I52" i="3"/>
  <c r="J52" i="3"/>
  <c r="H53" i="3"/>
  <c r="I53" i="3"/>
  <c r="J53" i="3"/>
  <c r="K53" i="3"/>
  <c r="H54" i="3"/>
  <c r="K54" i="3" s="1"/>
  <c r="I54" i="3"/>
  <c r="J54" i="3"/>
  <c r="H55" i="3"/>
  <c r="I55" i="3"/>
  <c r="J55" i="3"/>
  <c r="K55" i="3"/>
  <c r="H56" i="3"/>
  <c r="K56" i="3" s="1"/>
  <c r="I56" i="3"/>
  <c r="J56" i="3"/>
  <c r="H57" i="3"/>
  <c r="I57" i="3"/>
  <c r="J57" i="3"/>
  <c r="K57" i="3"/>
  <c r="H58" i="3"/>
  <c r="K58" i="3" s="1"/>
  <c r="I58" i="3"/>
  <c r="J58" i="3"/>
  <c r="H59" i="3"/>
  <c r="I59" i="3"/>
  <c r="J59" i="3"/>
  <c r="K59" i="3"/>
  <c r="H60" i="3"/>
  <c r="K60" i="3" s="1"/>
  <c r="I60" i="3"/>
  <c r="J60" i="3"/>
  <c r="H61" i="3"/>
  <c r="I61" i="3"/>
  <c r="J61" i="3"/>
  <c r="K61" i="3"/>
  <c r="H62" i="3"/>
  <c r="K62" i="3" s="1"/>
  <c r="I62" i="3"/>
  <c r="J62" i="3"/>
  <c r="H63" i="3"/>
  <c r="I63" i="3"/>
  <c r="J63" i="3"/>
  <c r="K63" i="3"/>
  <c r="H64" i="3"/>
  <c r="K64" i="3" s="1"/>
  <c r="I64" i="3"/>
  <c r="J64" i="3"/>
  <c r="H65" i="3"/>
  <c r="I65" i="3"/>
  <c r="J65" i="3"/>
  <c r="K65" i="3"/>
  <c r="H66" i="3"/>
  <c r="K66" i="3" s="1"/>
  <c r="I66" i="3"/>
  <c r="J66" i="3"/>
  <c r="H67" i="3"/>
  <c r="I67" i="3"/>
  <c r="J67" i="3"/>
  <c r="K67" i="3"/>
  <c r="H68" i="3"/>
  <c r="K68" i="3" s="1"/>
  <c r="I68" i="3"/>
  <c r="J68" i="3"/>
  <c r="H69" i="3"/>
  <c r="I69" i="3"/>
  <c r="J69" i="3"/>
  <c r="K69" i="3"/>
  <c r="H70" i="3"/>
  <c r="K70" i="3" s="1"/>
  <c r="I70" i="3"/>
  <c r="J70" i="3"/>
  <c r="H71" i="3"/>
  <c r="I71" i="3"/>
  <c r="J71" i="3"/>
  <c r="K71" i="3"/>
  <c r="H72" i="3"/>
  <c r="K72" i="3" s="1"/>
  <c r="I72" i="3"/>
  <c r="J72" i="3"/>
  <c r="H73" i="3"/>
  <c r="I73" i="3"/>
  <c r="J73" i="3"/>
  <c r="K73" i="3"/>
  <c r="H74" i="3"/>
  <c r="K74" i="3" s="1"/>
  <c r="I74" i="3"/>
  <c r="J74" i="3"/>
  <c r="H75" i="3"/>
  <c r="I75" i="3"/>
  <c r="J75" i="3"/>
  <c r="K75" i="3"/>
  <c r="H76" i="3"/>
  <c r="K76" i="3" s="1"/>
  <c r="I76" i="3"/>
  <c r="J77" i="3"/>
  <c r="H41" i="3"/>
  <c r="K41" i="3" s="1"/>
  <c r="I41" i="3"/>
  <c r="J41" i="3"/>
  <c r="H42" i="3"/>
  <c r="I42" i="3"/>
  <c r="J42" i="3"/>
  <c r="K42" i="3"/>
  <c r="H43" i="3"/>
  <c r="K43" i="3" s="1"/>
  <c r="I43" i="3"/>
  <c r="J43" i="3"/>
  <c r="H44" i="3"/>
  <c r="I44" i="3"/>
  <c r="J44" i="3"/>
  <c r="K44" i="3"/>
  <c r="H45" i="3"/>
  <c r="K45" i="3" s="1"/>
  <c r="I45" i="3"/>
  <c r="J45" i="3"/>
  <c r="H46" i="3"/>
  <c r="I46" i="3"/>
  <c r="J46" i="3"/>
  <c r="K46" i="3"/>
  <c r="H47" i="3"/>
  <c r="K47" i="3" s="1"/>
  <c r="I47" i="3"/>
  <c r="J47" i="3"/>
  <c r="H48" i="3"/>
  <c r="I48" i="3"/>
  <c r="J48" i="3"/>
  <c r="K48" i="3"/>
  <c r="H49" i="3"/>
  <c r="K49" i="3" s="1"/>
  <c r="I49" i="3"/>
  <c r="J49" i="3"/>
  <c r="H50" i="3"/>
  <c r="I50" i="3"/>
  <c r="J50" i="3"/>
  <c r="K50" i="3"/>
  <c r="H51" i="3"/>
  <c r="K51" i="3" s="1"/>
  <c r="I51" i="3"/>
  <c r="J51" i="3"/>
  <c r="G40" i="3"/>
  <c r="H40" i="3"/>
  <c r="I40" i="3"/>
  <c r="J40" i="3"/>
  <c r="K40" i="3" s="1"/>
  <c r="G6" i="3"/>
  <c r="K6" i="3" s="1"/>
  <c r="G7" i="3"/>
  <c r="K7" i="3"/>
  <c r="G10" i="3"/>
  <c r="K10" i="3" s="1"/>
  <c r="G14" i="3"/>
  <c r="K14" i="3" s="1"/>
  <c r="G15" i="3"/>
  <c r="K15" i="3"/>
  <c r="G18" i="3"/>
  <c r="K18" i="3" s="1"/>
  <c r="G22" i="3"/>
  <c r="K22" i="3" s="1"/>
  <c r="G23" i="3"/>
  <c r="K23" i="3"/>
  <c r="G24" i="3"/>
  <c r="K24" i="3" s="1"/>
  <c r="G25" i="3"/>
  <c r="K25" i="3"/>
  <c r="G26" i="3"/>
  <c r="K26" i="3" s="1"/>
  <c r="G27" i="3"/>
  <c r="K27" i="3"/>
  <c r="G28" i="3"/>
  <c r="K28" i="3" s="1"/>
  <c r="G29" i="3"/>
  <c r="K29" i="3"/>
  <c r="G30" i="3"/>
  <c r="K30" i="3" s="1"/>
  <c r="G31" i="3"/>
  <c r="K31" i="3"/>
  <c r="G32" i="3"/>
  <c r="K32" i="3" s="1"/>
  <c r="G33" i="3"/>
  <c r="K33" i="3"/>
  <c r="G34" i="3"/>
  <c r="K34" i="3" s="1"/>
  <c r="G35" i="3"/>
  <c r="K35" i="3"/>
  <c r="G36" i="3"/>
  <c r="K36" i="3"/>
  <c r="G37" i="3"/>
  <c r="K37" i="3"/>
  <c r="G38" i="3"/>
  <c r="K38" i="3" s="1"/>
  <c r="G39" i="3"/>
  <c r="K39" i="3"/>
  <c r="K55" i="5"/>
  <c r="G55" i="5"/>
  <c r="F55" i="5"/>
  <c r="F9" i="5" s="1"/>
  <c r="C55" i="5"/>
  <c r="I80" i="3" s="1"/>
  <c r="B55" i="5"/>
  <c r="H80" i="3" s="1"/>
  <c r="L54" i="5"/>
  <c r="K54" i="5"/>
  <c r="G54" i="5"/>
  <c r="C54" i="5"/>
  <c r="I79" i="3" s="1"/>
  <c r="B54" i="5"/>
  <c r="H79" i="3" s="1"/>
  <c r="K79" i="3" s="1"/>
  <c r="K53" i="5"/>
  <c r="G53" i="5"/>
  <c r="C53" i="5"/>
  <c r="I78" i="3" s="1"/>
  <c r="B53" i="5"/>
  <c r="H78" i="3" s="1"/>
  <c r="K78" i="3" s="1"/>
  <c r="L52" i="5"/>
  <c r="K52" i="5"/>
  <c r="G52" i="5"/>
  <c r="C52" i="5"/>
  <c r="C9" i="5" s="1"/>
  <c r="B52" i="5"/>
  <c r="H77" i="3" s="1"/>
  <c r="K51" i="5"/>
  <c r="K9" i="5" s="1"/>
  <c r="G51" i="5"/>
  <c r="D51" i="5"/>
  <c r="J76" i="3" s="1"/>
  <c r="C51" i="5"/>
  <c r="B51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Q9" i="5"/>
  <c r="P9" i="5"/>
  <c r="O9" i="5"/>
  <c r="N9" i="5"/>
  <c r="M9" i="5"/>
  <c r="L9" i="5"/>
  <c r="J9" i="5"/>
  <c r="I9" i="5"/>
  <c r="H9" i="5"/>
  <c r="G9" i="5"/>
  <c r="E9" i="5"/>
  <c r="D9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Q4" i="5"/>
  <c r="P4" i="5"/>
  <c r="O4" i="5"/>
  <c r="N4" i="5"/>
  <c r="M4" i="5"/>
  <c r="L4" i="5"/>
  <c r="J4" i="5"/>
  <c r="I4" i="5"/>
  <c r="H4" i="5"/>
  <c r="G4" i="5"/>
  <c r="E4" i="5"/>
  <c r="D4" i="5"/>
  <c r="D118" i="4"/>
  <c r="D117" i="4"/>
  <c r="D116" i="4"/>
  <c r="G21" i="3" s="1"/>
  <c r="K21" i="3" s="1"/>
  <c r="D115" i="4"/>
  <c r="G20" i="3" s="1"/>
  <c r="K20" i="3" s="1"/>
  <c r="D114" i="4"/>
  <c r="G19" i="3" s="1"/>
  <c r="K19" i="3" s="1"/>
  <c r="D112" i="4"/>
  <c r="K17" i="3" s="1"/>
  <c r="D111" i="4"/>
  <c r="G16" i="3" s="1"/>
  <c r="K16" i="3" s="1"/>
  <c r="D110" i="4"/>
  <c r="D109" i="4"/>
  <c r="D108" i="4"/>
  <c r="G13" i="3" s="1"/>
  <c r="K13" i="3" s="1"/>
  <c r="D107" i="4"/>
  <c r="G12" i="3" s="1"/>
  <c r="K12" i="3" s="1"/>
  <c r="D106" i="4"/>
  <c r="G11" i="3" s="1"/>
  <c r="K11" i="3" s="1"/>
  <c r="D105" i="4"/>
  <c r="D104" i="4"/>
  <c r="G9" i="3" s="1"/>
  <c r="K9" i="3" s="1"/>
  <c r="D103" i="4"/>
  <c r="G8" i="3" s="1"/>
  <c r="K8" i="3" s="1"/>
  <c r="D102" i="4"/>
  <c r="D101" i="4"/>
  <c r="D100" i="4"/>
  <c r="G5" i="3" s="1"/>
  <c r="K5" i="3" s="1"/>
  <c r="D99" i="4"/>
  <c r="G4" i="3" s="1"/>
  <c r="K4" i="3" s="1"/>
  <c r="D98" i="4"/>
  <c r="G3" i="3" s="1"/>
  <c r="K3" i="3" s="1"/>
  <c r="D97" i="4"/>
  <c r="G2" i="3" s="1"/>
  <c r="K2" i="3" s="1"/>
  <c r="D96" i="4"/>
  <c r="D95" i="4"/>
  <c r="G94" i="4"/>
  <c r="F94" i="4"/>
  <c r="D94" i="4"/>
  <c r="C94" i="4"/>
  <c r="G93" i="4"/>
  <c r="F93" i="4"/>
  <c r="D93" i="4"/>
  <c r="C93" i="4"/>
  <c r="D92" i="4"/>
  <c r="D91" i="4"/>
  <c r="D90" i="4"/>
  <c r="G89" i="4"/>
  <c r="G8" i="4" s="1"/>
  <c r="F89" i="4"/>
  <c r="F8" i="4" s="1"/>
  <c r="D89" i="4"/>
  <c r="D11" i="4" s="1"/>
  <c r="C89" i="4"/>
  <c r="C11" i="4" s="1"/>
  <c r="G75" i="4"/>
  <c r="F75" i="4"/>
  <c r="B75" i="4"/>
  <c r="B55" i="4"/>
  <c r="H11" i="4"/>
  <c r="F11" i="4"/>
  <c r="E11" i="4"/>
  <c r="H9" i="4"/>
  <c r="G9" i="4"/>
  <c r="F9" i="4"/>
  <c r="E9" i="4"/>
  <c r="D9" i="4"/>
  <c r="C9" i="4"/>
  <c r="B9" i="4"/>
  <c r="H8" i="4"/>
  <c r="E8" i="4"/>
  <c r="B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H5" i="4"/>
  <c r="G5" i="4"/>
  <c r="F5" i="4"/>
  <c r="E5" i="4"/>
  <c r="D5" i="4"/>
  <c r="C5" i="4"/>
  <c r="B5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" i="3"/>
  <c r="X26" i="1" l="1"/>
  <c r="X11" i="1"/>
  <c r="D11" i="3" s="1"/>
  <c r="X9" i="1"/>
  <c r="D9" i="3" s="1"/>
  <c r="X8" i="1"/>
  <c r="D8" i="3" s="1"/>
  <c r="X7" i="1"/>
  <c r="D7" i="3" s="1"/>
  <c r="X5" i="1"/>
  <c r="D5" i="3" s="1"/>
  <c r="X4" i="1"/>
  <c r="D4" i="3" s="1"/>
  <c r="D2" i="3"/>
  <c r="X39" i="1"/>
  <c r="D39" i="3" s="1"/>
  <c r="X64" i="1"/>
  <c r="D64" i="3" s="1"/>
  <c r="X31" i="1"/>
  <c r="D31" i="3" s="1"/>
  <c r="X77" i="1"/>
  <c r="D77" i="3" s="1"/>
  <c r="X81" i="1"/>
  <c r="D81" i="3" s="1"/>
  <c r="X71" i="1"/>
  <c r="D71" i="3" s="1"/>
  <c r="X70" i="1"/>
  <c r="D70" i="3" s="1"/>
  <c r="X75" i="1"/>
  <c r="D75" i="3" s="1"/>
  <c r="X62" i="1"/>
  <c r="D62" i="3" s="1"/>
  <c r="X27" i="1"/>
  <c r="D27" i="3" s="1"/>
  <c r="X24" i="1"/>
  <c r="D24" i="3" s="1"/>
  <c r="D26" i="3"/>
  <c r="X76" i="1"/>
  <c r="D76" i="3" s="1"/>
  <c r="X33" i="1"/>
  <c r="D33" i="3" s="1"/>
  <c r="X28" i="1"/>
  <c r="D28" i="3" s="1"/>
  <c r="X74" i="1"/>
  <c r="D74" i="3" s="1"/>
  <c r="X36" i="1"/>
  <c r="D36" i="3" s="1"/>
  <c r="X18" i="1"/>
  <c r="D18" i="3" s="1"/>
  <c r="X80" i="1"/>
  <c r="D80" i="3" s="1"/>
  <c r="X79" i="1"/>
  <c r="D79" i="3" s="1"/>
  <c r="X69" i="1"/>
  <c r="D69" i="3" s="1"/>
  <c r="X38" i="1"/>
  <c r="D38" i="3" s="1"/>
  <c r="X30" i="1"/>
  <c r="D30" i="3" s="1"/>
  <c r="X20" i="1"/>
  <c r="D20" i="3" s="1"/>
  <c r="X35" i="1"/>
  <c r="D35" i="3" s="1"/>
  <c r="X25" i="1"/>
  <c r="D25" i="3" s="1"/>
  <c r="X78" i="1"/>
  <c r="D78" i="3" s="1"/>
  <c r="K80" i="3"/>
  <c r="C8" i="4"/>
  <c r="D8" i="4"/>
  <c r="G11" i="4"/>
  <c r="F4" i="5"/>
  <c r="I77" i="3"/>
  <c r="K77" i="3" s="1"/>
  <c r="B4" i="5"/>
  <c r="B9" i="5"/>
  <c r="C4" i="5"/>
  <c r="K4" i="5"/>
  <c r="L2" i="3"/>
  <c r="P2" i="3"/>
  <c r="O12" i="3"/>
  <c r="X32" i="1"/>
  <c r="D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R211" authorId="0" shapeId="0" xr:uid="{00000000-0006-0000-0100-000001000000}">
      <text>
        <r>
          <rPr>
            <b/>
            <sz val="10"/>
            <color rgb="FF000000"/>
            <rFont val="Calibri"/>
            <family val="2"/>
          </rPr>
          <t>dy: Jenn lists as 79A in column B (SampleID) but probably 79B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dy</author>
  </authors>
  <commentList>
    <comment ref="B1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dy:</t>
        </r>
        <r>
          <rPr>
            <sz val="10"/>
            <color indexed="81"/>
            <rFont val="Calibri"/>
            <family val="2"/>
          </rPr>
          <t xml:space="preserve">
d = downstream from weir.  lack of d = upstream from weir</t>
        </r>
      </text>
    </comment>
  </commentList>
</comments>
</file>

<file path=xl/sharedStrings.xml><?xml version="1.0" encoding="utf-8"?>
<sst xmlns="http://schemas.openxmlformats.org/spreadsheetml/2006/main" count="8364" uniqueCount="516">
  <si>
    <t>Well</t>
  </si>
  <si>
    <t>SampleID</t>
  </si>
  <si>
    <t>SamplingDate</t>
  </si>
  <si>
    <t>Cт</t>
  </si>
  <si>
    <t>Cт Mean</t>
  </si>
  <si>
    <t>Cт SD</t>
  </si>
  <si>
    <t>Qty (ng/ul)</t>
  </si>
  <si>
    <t>Quantity Mean</t>
  </si>
  <si>
    <t>Quantity SD</t>
  </si>
  <si>
    <t>Plate ID</t>
  </si>
  <si>
    <t>E4</t>
  </si>
  <si>
    <t>S1_1</t>
  </si>
  <si>
    <t/>
  </si>
  <si>
    <t>Auk1</t>
  </si>
  <si>
    <t>E8</t>
  </si>
  <si>
    <t>E12</t>
  </si>
  <si>
    <t>S1_2</t>
  </si>
  <si>
    <t>Auk2</t>
  </si>
  <si>
    <t>S1</t>
  </si>
  <si>
    <t>S2</t>
  </si>
  <si>
    <t>D4</t>
  </si>
  <si>
    <t>S1_3</t>
  </si>
  <si>
    <t>Auk3</t>
  </si>
  <si>
    <t>S3</t>
  </si>
  <si>
    <t>D8</t>
  </si>
  <si>
    <t>S4</t>
  </si>
  <si>
    <t>D12</t>
  </si>
  <si>
    <t>S1_4</t>
  </si>
  <si>
    <t>Auk4</t>
  </si>
  <si>
    <t>S1_5</t>
  </si>
  <si>
    <t>Auk5</t>
  </si>
  <si>
    <t>S1_6</t>
  </si>
  <si>
    <t>Auk6</t>
  </si>
  <si>
    <t>S1_7</t>
  </si>
  <si>
    <t>Auk7</t>
  </si>
  <si>
    <t>S1_8</t>
  </si>
  <si>
    <t>Auk8</t>
  </si>
  <si>
    <t>S1_9</t>
  </si>
  <si>
    <t>Auk9</t>
  </si>
  <si>
    <t xml:space="preserve"> </t>
  </si>
  <si>
    <t>F4</t>
  </si>
  <si>
    <t>S2_1</t>
  </si>
  <si>
    <t>F8</t>
  </si>
  <si>
    <t>F12</t>
  </si>
  <si>
    <t>S2_2</t>
  </si>
  <si>
    <t>S2_3</t>
  </si>
  <si>
    <t>S2_4</t>
  </si>
  <si>
    <t>S2_5</t>
  </si>
  <si>
    <t>S2_6</t>
  </si>
  <si>
    <t>S2_7</t>
  </si>
  <si>
    <t>S2_8</t>
  </si>
  <si>
    <t>S2_9</t>
  </si>
  <si>
    <t>G4</t>
  </si>
  <si>
    <t>S3_1</t>
  </si>
  <si>
    <t>G8</t>
  </si>
  <si>
    <t>G12</t>
  </si>
  <si>
    <t>S3_2</t>
  </si>
  <si>
    <t>S3_3</t>
  </si>
  <si>
    <t>S3_4</t>
  </si>
  <si>
    <t>S3_5</t>
  </si>
  <si>
    <t>S3_6</t>
  </si>
  <si>
    <t>S3_7</t>
  </si>
  <si>
    <t>S3_8</t>
  </si>
  <si>
    <t>S3_9</t>
  </si>
  <si>
    <t>H4</t>
  </si>
  <si>
    <t>S4_1</t>
  </si>
  <si>
    <t>H8</t>
  </si>
  <si>
    <t>H12</t>
  </si>
  <si>
    <t>S4_2</t>
  </si>
  <si>
    <t>S4_3</t>
  </si>
  <si>
    <t>S4_4</t>
  </si>
  <si>
    <t>S4_5</t>
  </si>
  <si>
    <t>Undetermined</t>
  </si>
  <si>
    <t>S4_6</t>
  </si>
  <si>
    <t>S4_7</t>
  </si>
  <si>
    <t>S4_8</t>
  </si>
  <si>
    <t>S4_9</t>
  </si>
  <si>
    <t>D3</t>
  </si>
  <si>
    <t>S1_10</t>
  </si>
  <si>
    <t>Auk10</t>
  </si>
  <si>
    <t>D6</t>
  </si>
  <si>
    <t>D9</t>
  </si>
  <si>
    <t>E3</t>
  </si>
  <si>
    <t>S2_10</t>
  </si>
  <si>
    <t>E6</t>
  </si>
  <si>
    <t>E9</t>
  </si>
  <si>
    <t>F3</t>
  </si>
  <si>
    <t>S3_10</t>
  </si>
  <si>
    <t>F5</t>
  </si>
  <si>
    <t>F9</t>
  </si>
  <si>
    <t>G3</t>
  </si>
  <si>
    <t>S4_10</t>
  </si>
  <si>
    <t>G6</t>
  </si>
  <si>
    <t>G9</t>
  </si>
  <si>
    <t>A4</t>
  </si>
  <si>
    <t>S1_11</t>
  </si>
  <si>
    <t>Auk11</t>
  </si>
  <si>
    <t>A8</t>
  </si>
  <si>
    <t>A12</t>
  </si>
  <si>
    <t>B4</t>
  </si>
  <si>
    <t>S2_11</t>
  </si>
  <si>
    <t>B8</t>
  </si>
  <si>
    <t>B12</t>
  </si>
  <si>
    <t>C4</t>
  </si>
  <si>
    <t>S3_11</t>
  </si>
  <si>
    <t>C8</t>
  </si>
  <si>
    <t>C12</t>
  </si>
  <si>
    <t>S4_11</t>
  </si>
  <si>
    <t>5*</t>
  </si>
  <si>
    <t>7*</t>
  </si>
  <si>
    <t>8*</t>
  </si>
  <si>
    <t>*</t>
  </si>
  <si>
    <t>eds files were re-analyzed with standards as follows:</t>
  </si>
  <si>
    <t>These values seemed high. S1 was re-quantified on a Qubit 2.0 and had a value of 0.07 ng/ul</t>
  </si>
  <si>
    <t>Notes</t>
  </si>
  <si>
    <t>A1</t>
  </si>
  <si>
    <t>1Ad</t>
  </si>
  <si>
    <t>A5</t>
  </si>
  <si>
    <t>A9</t>
  </si>
  <si>
    <t>B1</t>
  </si>
  <si>
    <t>1Bd</t>
  </si>
  <si>
    <t>B5</t>
  </si>
  <si>
    <t>B9</t>
  </si>
  <si>
    <t>C1</t>
  </si>
  <si>
    <t>2Ad</t>
  </si>
  <si>
    <t>C5</t>
  </si>
  <si>
    <t>C9</t>
  </si>
  <si>
    <t>D1</t>
  </si>
  <si>
    <t>2Bd</t>
  </si>
  <si>
    <t>D5</t>
  </si>
  <si>
    <t>E1</t>
  </si>
  <si>
    <t>3Ad</t>
  </si>
  <si>
    <t>E5</t>
  </si>
  <si>
    <t>F1</t>
  </si>
  <si>
    <t>3Bd</t>
  </si>
  <si>
    <t>G1</t>
  </si>
  <si>
    <t>4Ad</t>
  </si>
  <si>
    <t>G5</t>
  </si>
  <si>
    <t>H1</t>
  </si>
  <si>
    <t>4Bd</t>
  </si>
  <si>
    <t>H5</t>
  </si>
  <si>
    <t>H9</t>
  </si>
  <si>
    <t>A2</t>
  </si>
  <si>
    <t>5Ad</t>
  </si>
  <si>
    <t>A6</t>
  </si>
  <si>
    <t>A10</t>
  </si>
  <si>
    <t>B2</t>
  </si>
  <si>
    <t>5Bd</t>
  </si>
  <si>
    <t>B6</t>
  </si>
  <si>
    <t>B10</t>
  </si>
  <si>
    <t>C2</t>
  </si>
  <si>
    <t>6Ad</t>
  </si>
  <si>
    <t>C6</t>
  </si>
  <si>
    <t>C10</t>
  </si>
  <si>
    <t>D2</t>
  </si>
  <si>
    <t>6Bd</t>
  </si>
  <si>
    <t>D10</t>
  </si>
  <si>
    <t>E2</t>
  </si>
  <si>
    <t>7Ad</t>
  </si>
  <si>
    <t>E10</t>
  </si>
  <si>
    <t>F2</t>
  </si>
  <si>
    <t>7Bd</t>
  </si>
  <si>
    <t>F6</t>
  </si>
  <si>
    <t>F10</t>
  </si>
  <si>
    <t>G2</t>
  </si>
  <si>
    <t>8Ad</t>
  </si>
  <si>
    <t>G10</t>
  </si>
  <si>
    <t>H2</t>
  </si>
  <si>
    <t>8Bd</t>
  </si>
  <si>
    <t>H6</t>
  </si>
  <si>
    <t>H10</t>
  </si>
  <si>
    <t>A3</t>
  </si>
  <si>
    <t>9Ad</t>
  </si>
  <si>
    <t>A7</t>
  </si>
  <si>
    <t>A11</t>
  </si>
  <si>
    <t>C3</t>
  </si>
  <si>
    <t>9Bd</t>
  </si>
  <si>
    <t>C7</t>
  </si>
  <si>
    <t>C11</t>
  </si>
  <si>
    <t>10Ad</t>
  </si>
  <si>
    <t>D7</t>
  </si>
  <si>
    <t>D11</t>
  </si>
  <si>
    <t>10Bd</t>
  </si>
  <si>
    <t>E7</t>
  </si>
  <si>
    <t>E11</t>
  </si>
  <si>
    <t>11Ad</t>
  </si>
  <si>
    <t>F7</t>
  </si>
  <si>
    <t>F11</t>
  </si>
  <si>
    <t>11Bd</t>
  </si>
  <si>
    <t>G7</t>
  </si>
  <si>
    <t>G11</t>
  </si>
  <si>
    <t>H3</t>
  </si>
  <si>
    <t>1A</t>
  </si>
  <si>
    <t>H7</t>
  </si>
  <si>
    <t>H11</t>
  </si>
  <si>
    <t>B3</t>
  </si>
  <si>
    <t>1B</t>
  </si>
  <si>
    <t>2A</t>
  </si>
  <si>
    <t>2B</t>
  </si>
  <si>
    <t>3A</t>
  </si>
  <si>
    <t>3A PCR inhibition?</t>
  </si>
  <si>
    <t>3B</t>
  </si>
  <si>
    <t>4A</t>
  </si>
  <si>
    <t>4A 4/6 positives</t>
  </si>
  <si>
    <t>4B</t>
  </si>
  <si>
    <t>4B 3/6 positives - inhibition?</t>
  </si>
  <si>
    <t>5A</t>
  </si>
  <si>
    <t>5A 3/6 positives - inhibition?</t>
  </si>
  <si>
    <t>5B</t>
  </si>
  <si>
    <t>5B - 5/6 positives but one value is a huge outlier</t>
  </si>
  <si>
    <t>6A</t>
  </si>
  <si>
    <t>6B</t>
  </si>
  <si>
    <t>6B - 1/3 for 2 runs</t>
  </si>
  <si>
    <t>7A</t>
  </si>
  <si>
    <t>7A - 1/3 for 2 runs</t>
  </si>
  <si>
    <t>7B</t>
  </si>
  <si>
    <t>8A</t>
  </si>
  <si>
    <t>8B</t>
  </si>
  <si>
    <t>9A</t>
  </si>
  <si>
    <t>9B</t>
  </si>
  <si>
    <t>10A</t>
  </si>
  <si>
    <t>10B</t>
  </si>
  <si>
    <t>11A</t>
  </si>
  <si>
    <t>B7</t>
  </si>
  <si>
    <t>B11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</si>
  <si>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</si>
  <si>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</si>
  <si>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</si>
  <si>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</si>
  <si>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</si>
  <si>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</si>
  <si>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</si>
  <si>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</si>
  <si>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</si>
  <si>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</si>
  <si>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</si>
  <si>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</si>
  <si>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</si>
  <si>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</si>
  <si>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</si>
  <si>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</si>
  <si>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</si>
  <si>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</si>
  <si>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</si>
  <si>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</si>
  <si>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</si>
  <si>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</si>
  <si>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</si>
  <si>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</si>
  <si>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</si>
  <si>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</si>
  <si>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</si>
  <si>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24B 2/3 over 2 runs with very different values</t>
  </si>
  <si>
    <t>25A</t>
  </si>
  <si>
    <t>25B</t>
  </si>
  <si>
    <t>26A</t>
  </si>
  <si>
    <t>26A Ct &gt;40 in 3 of 6 reps</t>
  </si>
  <si>
    <t>26B</t>
  </si>
  <si>
    <t>26B 1/6</t>
  </si>
  <si>
    <t>27A</t>
  </si>
  <si>
    <t>27B</t>
  </si>
  <si>
    <t xml:space="preserve">27B 1/3 and 2/3 </t>
  </si>
  <si>
    <t>28A</t>
  </si>
  <si>
    <t xml:space="preserve">28A 1/3 and 2/3 </t>
  </si>
  <si>
    <t>28B</t>
  </si>
  <si>
    <t xml:space="preserve">28B 1/3 and 2/3 </t>
  </si>
  <si>
    <t>29A</t>
  </si>
  <si>
    <t>29B</t>
  </si>
  <si>
    <t>29B 2/3 and 1/3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</si>
  <si>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</si>
  <si>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</si>
  <si>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</si>
  <si>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</si>
  <si>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</si>
  <si>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</si>
  <si>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</si>
  <si>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</si>
  <si>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</si>
  <si>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</si>
  <si>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</si>
  <si>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</si>
  <si>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</si>
  <si>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</si>
  <si>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</si>
  <si>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</si>
  <si>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</si>
  <si>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</si>
  <si>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</si>
  <si>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</si>
  <si>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</si>
  <si>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</si>
  <si>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</si>
  <si>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</si>
  <si>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</si>
  <si>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</si>
  <si>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</si>
  <si>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</si>
  <si>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</si>
  <si>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</si>
  <si>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</si>
  <si>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</si>
  <si>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</si>
  <si>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</si>
  <si>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</si>
  <si>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</si>
  <si>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</si>
  <si>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</si>
  <si>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</si>
  <si>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</si>
  <si>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</si>
  <si>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</si>
  <si>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</si>
  <si>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</si>
  <si>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</si>
  <si>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</si>
  <si>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</si>
  <si>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</si>
  <si>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</si>
  <si>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</si>
  <si>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</si>
  <si>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</si>
  <si>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</si>
  <si>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</si>
  <si>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</si>
  <si>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</si>
  <si>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</si>
  <si>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</si>
  <si>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</si>
  <si>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</si>
  <si>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</si>
  <si>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</si>
  <si>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</si>
  <si>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</si>
  <si>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</si>
  <si>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</si>
  <si>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</si>
  <si>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</si>
  <si>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</si>
  <si>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</si>
  <si>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</si>
  <si>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</si>
  <si>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</si>
  <si>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</si>
  <si>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</si>
  <si>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</si>
  <si>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</si>
  <si>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</si>
  <si>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</si>
  <si>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</si>
  <si>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</si>
  <si>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</si>
  <si>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</si>
  <si>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</si>
  <si>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</si>
  <si>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</si>
  <si>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</si>
  <si>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</si>
  <si>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</si>
  <si>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</si>
  <si>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</si>
  <si>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</si>
  <si>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</si>
  <si>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</si>
  <si>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</si>
  <si>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</si>
  <si>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</si>
  <si>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</si>
  <si>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</si>
  <si>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</si>
  <si>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</si>
  <si>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</si>
  <si>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</si>
  <si>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</si>
  <si>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</si>
  <si>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</si>
  <si>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</si>
  <si>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</si>
  <si>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</si>
  <si>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</si>
  <si>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</si>
  <si>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</si>
  <si>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</si>
  <si>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</si>
  <si>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</si>
  <si>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</si>
  <si>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</si>
  <si>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</si>
  <si>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</si>
  <si>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</si>
  <si>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</si>
  <si>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</si>
  <si>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</si>
  <si>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</si>
  <si>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</si>
  <si>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</si>
  <si>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</si>
  <si>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</si>
  <si>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</si>
  <si>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</si>
  <si>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</si>
  <si>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</si>
  <si>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</si>
  <si>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</si>
  <si>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</si>
  <si>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</si>
  <si>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</si>
  <si>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</si>
  <si>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</si>
  <si>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</si>
  <si>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</si>
  <si>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</si>
  <si>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</si>
  <si>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</si>
  <si>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</si>
  <si>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</si>
  <si>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</si>
  <si>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</si>
  <si>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</si>
  <si>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</si>
  <si>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</si>
  <si>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</si>
  <si>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</si>
  <si>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</si>
  <si>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</si>
  <si>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</si>
  <si>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</si>
  <si>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</si>
  <si>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</si>
  <si>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</si>
  <si>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</si>
  <si>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</si>
  <si>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</si>
  <si>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Ave_Qty (ng/ul)</t>
  </si>
  <si>
    <t>79B</t>
  </si>
  <si>
    <t>Date</t>
  </si>
  <si>
    <t>SockeyeTotalCount</t>
  </si>
  <si>
    <t>Smolts</t>
  </si>
  <si>
    <t>COUNTS OF DOWNSTREAM MIGRANT SALMONIDS AT AUKE CREEK, 2016</t>
  </si>
  <si>
    <t>pink</t>
  </si>
  <si>
    <t>coho</t>
  </si>
  <si>
    <t>sockeye</t>
  </si>
  <si>
    <t>chum</t>
  </si>
  <si>
    <t>Dolly</t>
  </si>
  <si>
    <t>fry</t>
  </si>
  <si>
    <t>smolts</t>
  </si>
  <si>
    <t>Varden</t>
  </si>
  <si>
    <t>cutthroat</t>
  </si>
  <si>
    <t>steelhead</t>
  </si>
  <si>
    <t>February</t>
  </si>
  <si>
    <t>March</t>
  </si>
  <si>
    <t>April</t>
  </si>
  <si>
    <t>May</t>
  </si>
  <si>
    <t>June</t>
  </si>
  <si>
    <t>total</t>
  </si>
  <si>
    <t>comments</t>
  </si>
  <si>
    <t>Ice-out</t>
  </si>
  <si>
    <t>weir in</t>
  </si>
  <si>
    <t>weir flipped</t>
  </si>
  <si>
    <t>2016 Auke Creek Immigration</t>
  </si>
  <si>
    <t>Data on this worksheet matches "Auke Creek Weir Counts 2016" raw data sheet and indicates total return including weir mortalities</t>
  </si>
  <si>
    <t>Totals</t>
  </si>
  <si>
    <t>First Fish</t>
  </si>
  <si>
    <t>Midpoint</t>
  </si>
  <si>
    <t>Last Fish</t>
  </si>
  <si>
    <t>July</t>
  </si>
  <si>
    <t>August</t>
  </si>
  <si>
    <t>September</t>
  </si>
  <si>
    <t>October</t>
  </si>
  <si>
    <t>Chum</t>
  </si>
  <si>
    <t>Cutthroat</t>
  </si>
  <si>
    <t>Steelhead</t>
  </si>
  <si>
    <t>Chumpy</t>
  </si>
  <si>
    <t>Comments</t>
  </si>
  <si>
    <t>Weir Out</t>
  </si>
  <si>
    <t>NA</t>
  </si>
  <si>
    <t>AveQty_ng_per_ul</t>
  </si>
  <si>
    <t>Sockeye_Male</t>
  </si>
  <si>
    <t>Sockeye_Female</t>
  </si>
  <si>
    <t>Sockeye_Jack</t>
  </si>
  <si>
    <t>Q_cfs</t>
  </si>
  <si>
    <t>Depth_inches</t>
  </si>
  <si>
    <t>Gage_Height</t>
  </si>
  <si>
    <t>Avg_Temp</t>
  </si>
  <si>
    <t>Water_Date</t>
  </si>
  <si>
    <t>Sampling_Date</t>
  </si>
  <si>
    <t>SampleAB</t>
  </si>
  <si>
    <t>A_or_B</t>
  </si>
  <si>
    <t>orig_order</t>
  </si>
  <si>
    <t>updownstream</t>
  </si>
  <si>
    <t>Qty_ng_per_ul</t>
  </si>
  <si>
    <t>Qty_Mean</t>
  </si>
  <si>
    <t>Qty_SD</t>
  </si>
  <si>
    <t>omit</t>
  </si>
  <si>
    <t>SampleNumber</t>
  </si>
  <si>
    <t>SampleReplicate</t>
  </si>
  <si>
    <t>no_omit</t>
  </si>
  <si>
    <t>Plate_ID</t>
  </si>
  <si>
    <t>CT_omit</t>
  </si>
  <si>
    <t>CT</t>
  </si>
  <si>
    <t>CT_Mean</t>
  </si>
  <si>
    <t>CT_SD</t>
  </si>
  <si>
    <t>empty</t>
  </si>
  <si>
    <t>Ave_Qty_ng_per_ul</t>
  </si>
  <si>
    <t>SampleID2</t>
  </si>
  <si>
    <t>SampleID3</t>
  </si>
  <si>
    <t>empty2</t>
  </si>
  <si>
    <t>Chinook_Adult</t>
  </si>
  <si>
    <t>Chinook_Mini</t>
  </si>
  <si>
    <t>Pink_Male</t>
  </si>
  <si>
    <t>Pink_Female</t>
  </si>
  <si>
    <t>Coho_Male</t>
  </si>
  <si>
    <t>Coho_Female</t>
  </si>
  <si>
    <t>Coho_Jack</t>
  </si>
  <si>
    <t>Dolly_Varden</t>
  </si>
  <si>
    <t>Coho_Juv</t>
  </si>
  <si>
    <t>Chinook_Total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</si>
</sst>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0"/>
    <numFmt numFmtId="165" formatCode="[$-409]d\-mmm\-yy;@"/>
    <numFmt numFmtId="166" formatCode="yyyy/m/d;@"/>
    <numFmt numFmtId="167" formatCode="0_)"/>
    <numFmt numFmtId="168" formatCode="_(* #,##0_);_(* \(#,##0\);_(* &quot;-&quot;??_);_(@_)"/>
    <numFmt numFmtId="169" formatCode="0.000000000_)"/>
    <numFmt numFmtId="170" formatCode="0.0"/>
    <numFmt numFmtId="171" formatCode="[$-809]dd\ mmm\ yyyy;@"/>
    <numFmt numFmtId="172" formatCode="0.000000000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b/>
      <sz val="10"/>
      <color indexed="81"/>
      <name val="Calibri"/>
      <family val="2"/>
    </font>
    <font>
      <sz val="11"/>
      <color theme="1"/>
      <name val="Times New Roman"/>
      <family val="2"/>
    </font>
    <font>
      <sz val="10"/>
      <color indexed="81"/>
      <name val="Calibri"/>
      <family val="2"/>
    </font>
    <font>
      <sz val="10"/>
      <name val="Verdana"/>
      <family val="2"/>
    </font>
    <font>
      <sz val="10"/>
      <color theme="1"/>
      <name val="Verdana"/>
      <family val="2"/>
    </font>
    <font>
      <b/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0" fontId="3" fillId="0" borderId="0" xfId="0" applyFont="1"/>
    <xf numFmtId="164" fontId="0" fillId="0" borderId="0" xfId="0" applyNumberFormat="1"/>
    <xf numFmtId="0" fontId="3" fillId="0" borderId="0" xfId="0" applyFont="1" applyFill="1" applyBorder="1"/>
    <xf numFmtId="0" fontId="0" fillId="0" borderId="0" xfId="0" applyFill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2" borderId="1" xfId="0" applyFill="1" applyBorder="1"/>
    <xf numFmtId="0" fontId="1" fillId="0" borderId="0" xfId="0" applyFont="1" applyFill="1" applyBorder="1" applyAlignment="1">
      <alignment horizontal="right"/>
    </xf>
    <xf numFmtId="0" fontId="0" fillId="0" borderId="0" xfId="0" applyFill="1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14" fontId="0" fillId="0" borderId="0" xfId="0" applyNumberFormat="1" applyBorder="1"/>
    <xf numFmtId="0" fontId="0" fillId="3" borderId="0" xfId="0" applyFill="1" applyBorder="1"/>
    <xf numFmtId="14" fontId="0" fillId="3" borderId="0" xfId="0" applyNumberFormat="1" applyFill="1" applyBorder="1"/>
    <xf numFmtId="14" fontId="0" fillId="0" borderId="0" xfId="0" applyNumberFormat="1" applyFill="1"/>
    <xf numFmtId="14" fontId="0" fillId="0" borderId="0" xfId="0" applyNumberForma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0" fontId="3" fillId="3" borderId="0" xfId="0" applyFont="1" applyFill="1" applyBorder="1"/>
    <xf numFmtId="0" fontId="0" fillId="0" borderId="0" xfId="0" applyFont="1"/>
    <xf numFmtId="0" fontId="0" fillId="4" borderId="0" xfId="0" applyFill="1" applyBorder="1"/>
    <xf numFmtId="0" fontId="0" fillId="4" borderId="0" xfId="0" applyFill="1"/>
    <xf numFmtId="0" fontId="6" fillId="0" borderId="0" xfId="0" applyFont="1" applyBorder="1"/>
    <xf numFmtId="14" fontId="0" fillId="4" borderId="0" xfId="0" applyNumberFormat="1" applyFill="1"/>
    <xf numFmtId="0" fontId="5" fillId="0" borderId="0" xfId="0" applyFont="1" applyBorder="1"/>
    <xf numFmtId="14" fontId="5" fillId="0" borderId="0" xfId="0" applyNumberFormat="1" applyFont="1"/>
    <xf numFmtId="0" fontId="1" fillId="0" borderId="0" xfId="0" applyFont="1"/>
    <xf numFmtId="0" fontId="10" fillId="0" borderId="0" xfId="0" applyFont="1" applyFill="1" applyBorder="1"/>
    <xf numFmtId="1" fontId="10" fillId="0" borderId="0" xfId="0" applyNumberFormat="1" applyFont="1" applyFill="1" applyBorder="1"/>
    <xf numFmtId="167" fontId="10" fillId="0" borderId="4" xfId="0" applyNumberFormat="1" applyFont="1" applyFill="1" applyBorder="1" applyAlignment="1" applyProtection="1">
      <alignment horizontal="center"/>
    </xf>
    <xf numFmtId="0" fontId="10" fillId="0" borderId="4" xfId="0" applyFont="1" applyFill="1" applyBorder="1"/>
    <xf numFmtId="0" fontId="10" fillId="0" borderId="0" xfId="0" applyFont="1" applyFill="1"/>
    <xf numFmtId="167" fontId="10" fillId="0" borderId="6" xfId="0" applyNumberFormat="1" applyFont="1" applyFill="1" applyBorder="1" applyAlignment="1" applyProtection="1">
      <alignment horizontal="center"/>
    </xf>
    <xf numFmtId="39" fontId="10" fillId="0" borderId="0" xfId="0" applyNumberFormat="1" applyFont="1" applyFill="1" applyBorder="1" applyProtection="1"/>
    <xf numFmtId="167" fontId="10" fillId="0" borderId="0" xfId="0" applyNumberFormat="1" applyFont="1" applyFill="1" applyBorder="1" applyAlignment="1" applyProtection="1">
      <alignment horizontal="center"/>
    </xf>
    <xf numFmtId="37" fontId="10" fillId="0" borderId="0" xfId="0" applyNumberFormat="1" applyFont="1" applyFill="1" applyBorder="1" applyProtection="1"/>
    <xf numFmtId="168" fontId="10" fillId="0" borderId="7" xfId="5" applyNumberFormat="1" applyFont="1" applyFill="1" applyBorder="1" applyProtection="1"/>
    <xf numFmtId="168" fontId="10" fillId="0" borderId="6" xfId="5" applyNumberFormat="1" applyFont="1" applyFill="1" applyBorder="1" applyProtection="1"/>
    <xf numFmtId="167" fontId="10" fillId="0" borderId="0" xfId="0" applyNumberFormat="1" applyFont="1" applyFill="1" applyBorder="1"/>
    <xf numFmtId="168" fontId="10" fillId="0" borderId="0" xfId="5" applyNumberFormat="1" applyFont="1" applyFill="1" applyBorder="1" applyAlignment="1" applyProtection="1">
      <alignment horizontal="center"/>
    </xf>
    <xf numFmtId="1" fontId="10" fillId="0" borderId="0" xfId="0" applyNumberFormat="1" applyFont="1" applyFill="1" applyBorder="1" applyAlignment="1" applyProtection="1">
      <alignment horizontal="center"/>
    </xf>
    <xf numFmtId="167" fontId="10" fillId="0" borderId="0" xfId="0" applyNumberFormat="1" applyFont="1" applyFill="1" applyBorder="1" applyAlignment="1">
      <alignment horizontal="center"/>
    </xf>
    <xf numFmtId="169" fontId="10" fillId="0" borderId="0" xfId="0" applyNumberFormat="1" applyFont="1" applyFill="1" applyBorder="1" applyAlignment="1">
      <alignment horizontal="center"/>
    </xf>
    <xf numFmtId="166" fontId="10" fillId="0" borderId="0" xfId="0" quotePrefix="1" applyNumberFormat="1" applyFont="1" applyFill="1" applyBorder="1" applyAlignment="1" applyProtection="1">
      <alignment horizontal="left"/>
    </xf>
    <xf numFmtId="166" fontId="10" fillId="0" borderId="0" xfId="0" applyNumberFormat="1" applyFont="1" applyFill="1" applyBorder="1"/>
    <xf numFmtId="166" fontId="10" fillId="0" borderId="3" xfId="0" applyNumberFormat="1" applyFont="1" applyFill="1" applyBorder="1"/>
    <xf numFmtId="166" fontId="10" fillId="0" borderId="5" xfId="0" applyNumberFormat="1" applyFont="1" applyFill="1" applyBorder="1" applyAlignment="1" applyProtection="1">
      <alignment horizontal="left"/>
    </xf>
    <xf numFmtId="166" fontId="10" fillId="0" borderId="2" xfId="0" applyNumberFormat="1" applyFont="1" applyFill="1" applyBorder="1" applyAlignment="1" applyProtection="1">
      <alignment horizontal="left"/>
    </xf>
    <xf numFmtId="166" fontId="10" fillId="0" borderId="8" xfId="0" applyNumberFormat="1" applyFont="1" applyFill="1" applyBorder="1" applyAlignment="1" applyProtection="1">
      <alignment horizontal="left"/>
    </xf>
    <xf numFmtId="0" fontId="12" fillId="0" borderId="0" xfId="0" applyFont="1" applyBorder="1" applyAlignment="1" applyProtection="1">
      <alignment horizontal="left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2" fillId="0" borderId="0" xfId="0" applyFont="1" applyBorder="1"/>
    <xf numFmtId="3" fontId="12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0" fontId="10" fillId="0" borderId="0" xfId="0" applyNumberFormat="1" applyFont="1" applyBorder="1" applyAlignment="1">
      <alignment horizontal="center"/>
    </xf>
    <xf numFmtId="0" fontId="12" fillId="0" borderId="0" xfId="0" applyNumberFormat="1" applyFont="1" applyFill="1" applyBorder="1"/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Border="1"/>
    <xf numFmtId="0" fontId="10" fillId="0" borderId="0" xfId="0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center"/>
    </xf>
    <xf numFmtId="3" fontId="10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0" fontId="12" fillId="0" borderId="0" xfId="0" applyNumberFormat="1" applyFont="1" applyBorder="1" applyAlignment="1" applyProtection="1">
      <alignment horizontal="center" wrapText="1"/>
    </xf>
    <xf numFmtId="0" fontId="12" fillId="0" borderId="0" xfId="0" applyNumberFormat="1" applyFont="1" applyBorder="1" applyAlignment="1">
      <alignment horizontal="center" wrapText="1"/>
    </xf>
    <xf numFmtId="3" fontId="12" fillId="0" borderId="0" xfId="0" applyNumberFormat="1" applyFont="1" applyBorder="1" applyAlignment="1" applyProtection="1">
      <alignment horizontal="center" wrapText="1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4" fontId="10" fillId="0" borderId="0" xfId="0" applyNumberFormat="1" applyFont="1" applyBorder="1" applyAlignment="1" applyProtection="1">
      <alignment horizontal="center"/>
    </xf>
    <xf numFmtId="0" fontId="10" fillId="0" borderId="0" xfId="0" applyNumberFormat="1" applyFont="1" applyBorder="1" applyAlignment="1" applyProtection="1">
      <alignment horizontal="center"/>
    </xf>
    <xf numFmtId="0" fontId="10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center" wrapText="1"/>
    </xf>
    <xf numFmtId="49" fontId="10" fillId="0" borderId="0" xfId="0" applyNumberFormat="1" applyFont="1" applyBorder="1" applyAlignment="1" applyProtection="1">
      <alignment horizontal="left"/>
    </xf>
    <xf numFmtId="3" fontId="10" fillId="0" borderId="0" xfId="0" applyNumberFormat="1" applyFont="1" applyBorder="1" applyAlignment="1" applyProtection="1"/>
    <xf numFmtId="0" fontId="10" fillId="0" borderId="0" xfId="0" applyFont="1" applyBorder="1" applyAlignment="1"/>
    <xf numFmtId="3" fontId="10" fillId="0" borderId="0" xfId="0" applyNumberFormat="1" applyFont="1" applyBorder="1"/>
    <xf numFmtId="0" fontId="10" fillId="0" borderId="0" xfId="0" applyNumberFormat="1" applyFont="1" applyFill="1" applyBorder="1" applyAlignment="1">
      <alignment horizontal="center"/>
    </xf>
    <xf numFmtId="170" fontId="10" fillId="0" borderId="0" xfId="0" applyNumberFormat="1" applyFont="1" applyBorder="1" applyAlignment="1">
      <alignment horizontal="center"/>
    </xf>
    <xf numFmtId="16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171" fontId="10" fillId="0" borderId="2" xfId="0" quotePrefix="1" applyNumberFormat="1" applyFont="1" applyFill="1" applyBorder="1" applyAlignment="1" applyProtection="1">
      <alignment horizontal="right"/>
    </xf>
    <xf numFmtId="172" fontId="0" fillId="0" borderId="0" xfId="0" applyNumberFormat="1"/>
    <xf numFmtId="0" fontId="15" fillId="0" borderId="0" xfId="14"/>
    <xf numFmtId="15" fontId="0" fillId="0" borderId="0" xfId="0" applyNumberFormat="1"/>
    <xf numFmtId="2" fontId="0" fillId="0" borderId="0" xfId="0" applyNumberFormat="1"/>
    <xf numFmtId="0" fontId="1" fillId="5" borderId="0" xfId="0" applyFont="1" applyFill="1" applyAlignment="1">
      <alignment horizontal="left"/>
    </xf>
    <xf numFmtId="0" fontId="0" fillId="5" borderId="0" xfId="0" applyFill="1"/>
    <xf numFmtId="14" fontId="0" fillId="5" borderId="0" xfId="0" applyNumberFormat="1" applyFill="1"/>
    <xf numFmtId="15" fontId="0" fillId="3" borderId="0" xfId="0" applyNumberFormat="1" applyFill="1"/>
    <xf numFmtId="15" fontId="0" fillId="0" borderId="0" xfId="0" applyNumberFormat="1" applyBorder="1"/>
    <xf numFmtId="15" fontId="0" fillId="3" borderId="0" xfId="0" applyNumberFormat="1" applyFill="1" applyBorder="1"/>
    <xf numFmtId="15" fontId="0" fillId="0" borderId="0" xfId="0" applyNumberFormat="1" applyFill="1"/>
    <xf numFmtId="15" fontId="0" fillId="4" borderId="0" xfId="0" applyNumberFormat="1" applyFill="1" applyBorder="1"/>
    <xf numFmtId="15" fontId="0" fillId="0" borderId="0" xfId="0" applyNumberFormat="1" applyFill="1" applyBorder="1"/>
    <xf numFmtId="15" fontId="4" fillId="3" borderId="0" xfId="0" applyNumberFormat="1" applyFont="1" applyFill="1" applyBorder="1"/>
    <xf numFmtId="15" fontId="6" fillId="0" borderId="0" xfId="0" applyNumberFormat="1" applyFont="1"/>
    <xf numFmtId="0" fontId="3" fillId="4" borderId="0" xfId="0" applyFont="1" applyFill="1" applyBorder="1"/>
    <xf numFmtId="15" fontId="0" fillId="4" borderId="0" xfId="0" applyNumberFormat="1" applyFill="1"/>
    <xf numFmtId="0" fontId="4" fillId="4" borderId="0" xfId="0" applyFont="1" applyFill="1" applyBorder="1"/>
    <xf numFmtId="15" fontId="4" fillId="4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2" fontId="0" fillId="3" borderId="0" xfId="0" applyNumberFormat="1" applyFill="1"/>
    <xf numFmtId="2" fontId="0" fillId="0" borderId="0" xfId="0" applyNumberFormat="1" applyBorder="1"/>
    <xf numFmtId="2" fontId="0" fillId="3" borderId="0" xfId="0" applyNumberFormat="1" applyFill="1" applyBorder="1"/>
    <xf numFmtId="2" fontId="0" fillId="0" borderId="0" xfId="0" applyNumberFormat="1" applyFill="1"/>
    <xf numFmtId="2" fontId="0" fillId="4" borderId="0" xfId="0" applyNumberFormat="1" applyFill="1" applyBorder="1"/>
    <xf numFmtId="2" fontId="0" fillId="0" borderId="0" xfId="0" applyNumberFormat="1" applyFill="1" applyBorder="1"/>
    <xf numFmtId="2" fontId="0" fillId="4" borderId="0" xfId="0" applyNumberFormat="1" applyFill="1"/>
    <xf numFmtId="2" fontId="4" fillId="4" borderId="0" xfId="0" applyNumberFormat="1" applyFont="1" applyFill="1" applyBorder="1"/>
    <xf numFmtId="172" fontId="0" fillId="3" borderId="0" xfId="0" applyNumberFormat="1" applyFill="1"/>
    <xf numFmtId="172" fontId="0" fillId="0" borderId="0" xfId="0" applyNumberFormat="1" applyBorder="1"/>
    <xf numFmtId="172" fontId="0" fillId="3" borderId="0" xfId="0" applyNumberFormat="1" applyFill="1" applyBorder="1"/>
    <xf numFmtId="172" fontId="0" fillId="0" borderId="0" xfId="0" applyNumberFormat="1" applyFill="1"/>
    <xf numFmtId="172" fontId="0" fillId="0" borderId="0" xfId="0" applyNumberFormat="1" applyFill="1" applyBorder="1"/>
    <xf numFmtId="172" fontId="0" fillId="4" borderId="0" xfId="0" applyNumberFormat="1" applyFill="1" applyBorder="1"/>
    <xf numFmtId="172" fontId="0" fillId="4" borderId="0" xfId="0" applyNumberFormat="1" applyFill="1"/>
    <xf numFmtId="172" fontId="4" fillId="4" borderId="0" xfId="0" applyNumberFormat="1" applyFont="1" applyFill="1" applyBorder="1"/>
    <xf numFmtId="15" fontId="17" fillId="0" borderId="0" xfId="15" applyNumberFormat="1" applyFont="1" applyFill="1"/>
    <xf numFmtId="0" fontId="18" fillId="0" borderId="0" xfId="14" applyFont="1"/>
    <xf numFmtId="2" fontId="18" fillId="0" borderId="0" xfId="14" applyNumberFormat="1" applyFont="1"/>
    <xf numFmtId="0" fontId="13" fillId="5" borderId="0" xfId="0" applyFont="1" applyFill="1" applyBorder="1" applyAlignment="1">
      <alignment horizontal="center" wrapText="1"/>
    </xf>
    <xf numFmtId="0" fontId="1" fillId="6" borderId="0" xfId="0" applyFont="1" applyFill="1"/>
    <xf numFmtId="171" fontId="0" fillId="6" borderId="0" xfId="0" applyNumberFormat="1" applyFill="1"/>
    <xf numFmtId="0" fontId="0" fillId="6" borderId="0" xfId="0" applyFill="1"/>
    <xf numFmtId="172" fontId="0" fillId="6" borderId="0" xfId="0" applyNumberFormat="1" applyFill="1"/>
    <xf numFmtId="15" fontId="0" fillId="6" borderId="0" xfId="0" applyNumberFormat="1" applyFill="1"/>
    <xf numFmtId="0" fontId="0" fillId="6" borderId="0" xfId="0" applyNumberFormat="1" applyFill="1"/>
    <xf numFmtId="171" fontId="1" fillId="7" borderId="0" xfId="0" applyNumberFormat="1" applyFont="1" applyFill="1"/>
    <xf numFmtId="0" fontId="1" fillId="7" borderId="0" xfId="0" applyFont="1" applyFill="1"/>
    <xf numFmtId="15" fontId="0" fillId="7" borderId="0" xfId="0" applyNumberFormat="1" applyFill="1"/>
    <xf numFmtId="1" fontId="0" fillId="7" borderId="0" xfId="0" applyNumberFormat="1" applyFill="1"/>
    <xf numFmtId="0" fontId="0" fillId="7" borderId="0" xfId="0" applyFill="1"/>
    <xf numFmtId="171" fontId="0" fillId="7" borderId="0" xfId="0" applyNumberFormat="1" applyFill="1"/>
    <xf numFmtId="15" fontId="1" fillId="8" borderId="0" xfId="0" applyNumberFormat="1" applyFont="1" applyFill="1"/>
    <xf numFmtId="15" fontId="0" fillId="8" borderId="0" xfId="0" applyNumberFormat="1" applyFill="1"/>
    <xf numFmtId="2" fontId="0" fillId="8" borderId="0" xfId="0" applyNumberFormat="1" applyFill="1"/>
    <xf numFmtId="164" fontId="0" fillId="8" borderId="0" xfId="0" applyNumberFormat="1" applyFill="1"/>
    <xf numFmtId="0" fontId="0" fillId="8" borderId="0" xfId="0" applyFill="1"/>
    <xf numFmtId="14" fontId="0" fillId="7" borderId="0" xfId="0" applyNumberFormat="1" applyFill="1"/>
  </cellXfs>
  <cellStyles count="116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  <cellStyle name="Normal 2" xfId="14" xr:uid="{00000000-0005-0000-0000-000072000000}"/>
    <cellStyle name="Normal 2 2" xfId="15" xr:uid="{00000000-0005-0000-0000-00007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'2016_Auke_Water_Level'!$A$55:$A$301</c:f>
              <c:numCache>
                <c:formatCode>d\-mmm\-yy</c:formatCode>
                <c:ptCount val="247"/>
                <c:pt idx="0">
                  <c:v>42423</c:v>
                </c:pt>
                <c:pt idx="1">
                  <c:v>42424</c:v>
                </c:pt>
                <c:pt idx="2">
                  <c:v>42425</c:v>
                </c:pt>
                <c:pt idx="3">
                  <c:v>42426</c:v>
                </c:pt>
                <c:pt idx="4">
                  <c:v>42427</c:v>
                </c:pt>
                <c:pt idx="5">
                  <c:v>42428</c:v>
                </c:pt>
                <c:pt idx="6">
                  <c:v>42429</c:v>
                </c:pt>
                <c:pt idx="7">
                  <c:v>42430</c:v>
                </c:pt>
                <c:pt idx="8">
                  <c:v>42431</c:v>
                </c:pt>
                <c:pt idx="9">
                  <c:v>42432</c:v>
                </c:pt>
                <c:pt idx="10">
                  <c:v>42433</c:v>
                </c:pt>
                <c:pt idx="11">
                  <c:v>42434</c:v>
                </c:pt>
                <c:pt idx="12">
                  <c:v>42435</c:v>
                </c:pt>
                <c:pt idx="13">
                  <c:v>42436</c:v>
                </c:pt>
                <c:pt idx="14">
                  <c:v>42437</c:v>
                </c:pt>
                <c:pt idx="15">
                  <c:v>42438</c:v>
                </c:pt>
                <c:pt idx="16">
                  <c:v>42439</c:v>
                </c:pt>
                <c:pt idx="17">
                  <c:v>42440</c:v>
                </c:pt>
                <c:pt idx="18">
                  <c:v>42441</c:v>
                </c:pt>
                <c:pt idx="19">
                  <c:v>42442</c:v>
                </c:pt>
                <c:pt idx="20">
                  <c:v>42443</c:v>
                </c:pt>
                <c:pt idx="21">
                  <c:v>42444</c:v>
                </c:pt>
                <c:pt idx="22">
                  <c:v>42445</c:v>
                </c:pt>
                <c:pt idx="23">
                  <c:v>42446</c:v>
                </c:pt>
                <c:pt idx="24">
                  <c:v>42447</c:v>
                </c:pt>
                <c:pt idx="25">
                  <c:v>42448</c:v>
                </c:pt>
                <c:pt idx="26">
                  <c:v>42449</c:v>
                </c:pt>
                <c:pt idx="27">
                  <c:v>42450</c:v>
                </c:pt>
                <c:pt idx="28">
                  <c:v>42451</c:v>
                </c:pt>
                <c:pt idx="29">
                  <c:v>42452</c:v>
                </c:pt>
                <c:pt idx="30">
                  <c:v>42453</c:v>
                </c:pt>
                <c:pt idx="31">
                  <c:v>42454</c:v>
                </c:pt>
                <c:pt idx="32">
                  <c:v>42455</c:v>
                </c:pt>
                <c:pt idx="33">
                  <c:v>42456</c:v>
                </c:pt>
                <c:pt idx="34">
                  <c:v>42457</c:v>
                </c:pt>
                <c:pt idx="35">
                  <c:v>42458</c:v>
                </c:pt>
                <c:pt idx="36">
                  <c:v>42459</c:v>
                </c:pt>
                <c:pt idx="37">
                  <c:v>42460</c:v>
                </c:pt>
                <c:pt idx="38">
                  <c:v>42461</c:v>
                </c:pt>
                <c:pt idx="39">
                  <c:v>42462</c:v>
                </c:pt>
                <c:pt idx="40">
                  <c:v>42463</c:v>
                </c:pt>
                <c:pt idx="41">
                  <c:v>42464</c:v>
                </c:pt>
                <c:pt idx="42">
                  <c:v>42465</c:v>
                </c:pt>
                <c:pt idx="43">
                  <c:v>42466</c:v>
                </c:pt>
                <c:pt idx="44">
                  <c:v>42467</c:v>
                </c:pt>
                <c:pt idx="45">
                  <c:v>42468</c:v>
                </c:pt>
                <c:pt idx="46">
                  <c:v>42469</c:v>
                </c:pt>
                <c:pt idx="47">
                  <c:v>42470</c:v>
                </c:pt>
                <c:pt idx="48">
                  <c:v>42471</c:v>
                </c:pt>
                <c:pt idx="49">
                  <c:v>42472</c:v>
                </c:pt>
                <c:pt idx="50">
                  <c:v>42473</c:v>
                </c:pt>
                <c:pt idx="51">
                  <c:v>42474</c:v>
                </c:pt>
                <c:pt idx="52">
                  <c:v>42475</c:v>
                </c:pt>
                <c:pt idx="53">
                  <c:v>42476</c:v>
                </c:pt>
                <c:pt idx="54">
                  <c:v>42477</c:v>
                </c:pt>
                <c:pt idx="55">
                  <c:v>42478</c:v>
                </c:pt>
                <c:pt idx="56">
                  <c:v>42479</c:v>
                </c:pt>
                <c:pt idx="57">
                  <c:v>42480</c:v>
                </c:pt>
                <c:pt idx="58">
                  <c:v>42481</c:v>
                </c:pt>
                <c:pt idx="59">
                  <c:v>42482</c:v>
                </c:pt>
                <c:pt idx="60">
                  <c:v>42483</c:v>
                </c:pt>
                <c:pt idx="61">
                  <c:v>42484</c:v>
                </c:pt>
                <c:pt idx="62">
                  <c:v>42485</c:v>
                </c:pt>
                <c:pt idx="63">
                  <c:v>42486</c:v>
                </c:pt>
                <c:pt idx="64">
                  <c:v>42487</c:v>
                </c:pt>
                <c:pt idx="65">
                  <c:v>42488</c:v>
                </c:pt>
                <c:pt idx="66">
                  <c:v>42489</c:v>
                </c:pt>
                <c:pt idx="67">
                  <c:v>42490</c:v>
                </c:pt>
                <c:pt idx="68">
                  <c:v>42491</c:v>
                </c:pt>
                <c:pt idx="69">
                  <c:v>42492</c:v>
                </c:pt>
                <c:pt idx="70">
                  <c:v>42493</c:v>
                </c:pt>
                <c:pt idx="71">
                  <c:v>42494</c:v>
                </c:pt>
                <c:pt idx="72">
                  <c:v>42495</c:v>
                </c:pt>
                <c:pt idx="73">
                  <c:v>42496</c:v>
                </c:pt>
                <c:pt idx="74">
                  <c:v>42497</c:v>
                </c:pt>
                <c:pt idx="75">
                  <c:v>42498</c:v>
                </c:pt>
                <c:pt idx="76">
                  <c:v>42499</c:v>
                </c:pt>
                <c:pt idx="77">
                  <c:v>42500</c:v>
                </c:pt>
                <c:pt idx="78">
                  <c:v>42501</c:v>
                </c:pt>
                <c:pt idx="79">
                  <c:v>42502</c:v>
                </c:pt>
                <c:pt idx="80">
                  <c:v>42503</c:v>
                </c:pt>
                <c:pt idx="81">
                  <c:v>42504</c:v>
                </c:pt>
                <c:pt idx="82">
                  <c:v>42505</c:v>
                </c:pt>
                <c:pt idx="83">
                  <c:v>42506</c:v>
                </c:pt>
                <c:pt idx="84">
                  <c:v>42507</c:v>
                </c:pt>
                <c:pt idx="85">
                  <c:v>42508</c:v>
                </c:pt>
                <c:pt idx="86">
                  <c:v>42509</c:v>
                </c:pt>
                <c:pt idx="87">
                  <c:v>42510</c:v>
                </c:pt>
                <c:pt idx="88">
                  <c:v>42511</c:v>
                </c:pt>
                <c:pt idx="89">
                  <c:v>42512</c:v>
                </c:pt>
                <c:pt idx="90">
                  <c:v>42513</c:v>
                </c:pt>
                <c:pt idx="91">
                  <c:v>42514</c:v>
                </c:pt>
                <c:pt idx="92">
                  <c:v>42515</c:v>
                </c:pt>
                <c:pt idx="93">
                  <c:v>42516</c:v>
                </c:pt>
                <c:pt idx="94">
                  <c:v>42517</c:v>
                </c:pt>
                <c:pt idx="95">
                  <c:v>42518</c:v>
                </c:pt>
                <c:pt idx="96">
                  <c:v>42519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42525</c:v>
                </c:pt>
                <c:pt idx="103">
                  <c:v>42526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42530</c:v>
                </c:pt>
                <c:pt idx="108">
                  <c:v>42531</c:v>
                </c:pt>
                <c:pt idx="109">
                  <c:v>42532</c:v>
                </c:pt>
                <c:pt idx="110">
                  <c:v>42533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42539</c:v>
                </c:pt>
                <c:pt idx="117">
                  <c:v>42540</c:v>
                </c:pt>
                <c:pt idx="118">
                  <c:v>42541</c:v>
                </c:pt>
                <c:pt idx="119">
                  <c:v>42542</c:v>
                </c:pt>
                <c:pt idx="120">
                  <c:v>42543</c:v>
                </c:pt>
                <c:pt idx="121">
                  <c:v>42544</c:v>
                </c:pt>
                <c:pt idx="122">
                  <c:v>42545</c:v>
                </c:pt>
                <c:pt idx="123">
                  <c:v>42546</c:v>
                </c:pt>
                <c:pt idx="124">
                  <c:v>42547</c:v>
                </c:pt>
                <c:pt idx="125">
                  <c:v>42548</c:v>
                </c:pt>
                <c:pt idx="126">
                  <c:v>42549</c:v>
                </c:pt>
                <c:pt idx="127">
                  <c:v>42550</c:v>
                </c:pt>
                <c:pt idx="128">
                  <c:v>42551</c:v>
                </c:pt>
                <c:pt idx="129">
                  <c:v>42552</c:v>
                </c:pt>
                <c:pt idx="130">
                  <c:v>42553</c:v>
                </c:pt>
                <c:pt idx="131">
                  <c:v>42554</c:v>
                </c:pt>
                <c:pt idx="132">
                  <c:v>42555</c:v>
                </c:pt>
                <c:pt idx="133">
                  <c:v>42556</c:v>
                </c:pt>
                <c:pt idx="134">
                  <c:v>42557</c:v>
                </c:pt>
                <c:pt idx="135">
                  <c:v>42558</c:v>
                </c:pt>
                <c:pt idx="136">
                  <c:v>42559</c:v>
                </c:pt>
                <c:pt idx="137">
                  <c:v>42560</c:v>
                </c:pt>
                <c:pt idx="138">
                  <c:v>42561</c:v>
                </c:pt>
                <c:pt idx="139">
                  <c:v>42562</c:v>
                </c:pt>
                <c:pt idx="140">
                  <c:v>42563</c:v>
                </c:pt>
                <c:pt idx="141">
                  <c:v>42564</c:v>
                </c:pt>
                <c:pt idx="142">
                  <c:v>42565</c:v>
                </c:pt>
                <c:pt idx="143">
                  <c:v>42566</c:v>
                </c:pt>
                <c:pt idx="144">
                  <c:v>42567</c:v>
                </c:pt>
                <c:pt idx="145">
                  <c:v>42568</c:v>
                </c:pt>
                <c:pt idx="146">
                  <c:v>42569</c:v>
                </c:pt>
                <c:pt idx="147">
                  <c:v>42570</c:v>
                </c:pt>
                <c:pt idx="148">
                  <c:v>42571</c:v>
                </c:pt>
                <c:pt idx="149">
                  <c:v>42572</c:v>
                </c:pt>
                <c:pt idx="150">
                  <c:v>42573</c:v>
                </c:pt>
                <c:pt idx="151">
                  <c:v>42574</c:v>
                </c:pt>
                <c:pt idx="152">
                  <c:v>42575</c:v>
                </c:pt>
                <c:pt idx="153">
                  <c:v>42576</c:v>
                </c:pt>
                <c:pt idx="154">
                  <c:v>42577</c:v>
                </c:pt>
                <c:pt idx="155">
                  <c:v>42578</c:v>
                </c:pt>
                <c:pt idx="156">
                  <c:v>42579</c:v>
                </c:pt>
                <c:pt idx="157">
                  <c:v>42580</c:v>
                </c:pt>
                <c:pt idx="158">
                  <c:v>42581</c:v>
                </c:pt>
                <c:pt idx="159">
                  <c:v>42582</c:v>
                </c:pt>
                <c:pt idx="160">
                  <c:v>42583</c:v>
                </c:pt>
                <c:pt idx="161">
                  <c:v>42584</c:v>
                </c:pt>
                <c:pt idx="162">
                  <c:v>42585</c:v>
                </c:pt>
                <c:pt idx="163">
                  <c:v>42586</c:v>
                </c:pt>
                <c:pt idx="164">
                  <c:v>42587</c:v>
                </c:pt>
                <c:pt idx="165">
                  <c:v>42588</c:v>
                </c:pt>
                <c:pt idx="166">
                  <c:v>42589</c:v>
                </c:pt>
                <c:pt idx="167">
                  <c:v>42590</c:v>
                </c:pt>
                <c:pt idx="168">
                  <c:v>42591</c:v>
                </c:pt>
                <c:pt idx="169">
                  <c:v>42592</c:v>
                </c:pt>
                <c:pt idx="170">
                  <c:v>42593</c:v>
                </c:pt>
                <c:pt idx="171">
                  <c:v>42594</c:v>
                </c:pt>
                <c:pt idx="172">
                  <c:v>42595</c:v>
                </c:pt>
                <c:pt idx="173">
                  <c:v>42596</c:v>
                </c:pt>
                <c:pt idx="174">
                  <c:v>42597</c:v>
                </c:pt>
                <c:pt idx="175">
                  <c:v>42598</c:v>
                </c:pt>
                <c:pt idx="176">
                  <c:v>42599</c:v>
                </c:pt>
                <c:pt idx="177">
                  <c:v>42600</c:v>
                </c:pt>
                <c:pt idx="178">
                  <c:v>42601</c:v>
                </c:pt>
                <c:pt idx="179">
                  <c:v>42602</c:v>
                </c:pt>
                <c:pt idx="180">
                  <c:v>42603</c:v>
                </c:pt>
                <c:pt idx="181">
                  <c:v>42604</c:v>
                </c:pt>
                <c:pt idx="182">
                  <c:v>42605</c:v>
                </c:pt>
                <c:pt idx="183">
                  <c:v>42606</c:v>
                </c:pt>
                <c:pt idx="184">
                  <c:v>42607</c:v>
                </c:pt>
                <c:pt idx="185">
                  <c:v>42608</c:v>
                </c:pt>
                <c:pt idx="186">
                  <c:v>42609</c:v>
                </c:pt>
                <c:pt idx="187">
                  <c:v>42610</c:v>
                </c:pt>
                <c:pt idx="188">
                  <c:v>42611</c:v>
                </c:pt>
                <c:pt idx="189">
                  <c:v>42612</c:v>
                </c:pt>
                <c:pt idx="190">
                  <c:v>42613</c:v>
                </c:pt>
                <c:pt idx="191">
                  <c:v>42614</c:v>
                </c:pt>
                <c:pt idx="192">
                  <c:v>42615</c:v>
                </c:pt>
                <c:pt idx="193">
                  <c:v>42616</c:v>
                </c:pt>
                <c:pt idx="194">
                  <c:v>42617</c:v>
                </c:pt>
                <c:pt idx="195">
                  <c:v>42618</c:v>
                </c:pt>
                <c:pt idx="196">
                  <c:v>42619</c:v>
                </c:pt>
                <c:pt idx="197">
                  <c:v>42620</c:v>
                </c:pt>
                <c:pt idx="198">
                  <c:v>42621</c:v>
                </c:pt>
                <c:pt idx="199">
                  <c:v>42622</c:v>
                </c:pt>
                <c:pt idx="200">
                  <c:v>42623</c:v>
                </c:pt>
                <c:pt idx="201">
                  <c:v>42624</c:v>
                </c:pt>
                <c:pt idx="202">
                  <c:v>42625</c:v>
                </c:pt>
                <c:pt idx="203">
                  <c:v>42626</c:v>
                </c:pt>
                <c:pt idx="204">
                  <c:v>42627</c:v>
                </c:pt>
                <c:pt idx="205">
                  <c:v>42628</c:v>
                </c:pt>
                <c:pt idx="206">
                  <c:v>42629</c:v>
                </c:pt>
                <c:pt idx="207">
                  <c:v>42630</c:v>
                </c:pt>
                <c:pt idx="208">
                  <c:v>42631</c:v>
                </c:pt>
                <c:pt idx="209">
                  <c:v>42632</c:v>
                </c:pt>
                <c:pt idx="210">
                  <c:v>42633</c:v>
                </c:pt>
                <c:pt idx="211">
                  <c:v>42634</c:v>
                </c:pt>
                <c:pt idx="212">
                  <c:v>42635</c:v>
                </c:pt>
                <c:pt idx="213">
                  <c:v>42636</c:v>
                </c:pt>
                <c:pt idx="214">
                  <c:v>42637</c:v>
                </c:pt>
                <c:pt idx="215">
                  <c:v>42638</c:v>
                </c:pt>
                <c:pt idx="216">
                  <c:v>42639</c:v>
                </c:pt>
                <c:pt idx="217">
                  <c:v>42640</c:v>
                </c:pt>
                <c:pt idx="218">
                  <c:v>42641</c:v>
                </c:pt>
                <c:pt idx="219">
                  <c:v>42642</c:v>
                </c:pt>
                <c:pt idx="220">
                  <c:v>42643</c:v>
                </c:pt>
                <c:pt idx="221">
                  <c:v>42644</c:v>
                </c:pt>
                <c:pt idx="222">
                  <c:v>42645</c:v>
                </c:pt>
                <c:pt idx="223">
                  <c:v>42646</c:v>
                </c:pt>
                <c:pt idx="224">
                  <c:v>42647</c:v>
                </c:pt>
                <c:pt idx="225">
                  <c:v>42648</c:v>
                </c:pt>
                <c:pt idx="226">
                  <c:v>42649</c:v>
                </c:pt>
                <c:pt idx="227">
                  <c:v>42650</c:v>
                </c:pt>
                <c:pt idx="228">
                  <c:v>42651</c:v>
                </c:pt>
                <c:pt idx="229">
                  <c:v>42652</c:v>
                </c:pt>
                <c:pt idx="230">
                  <c:v>42653</c:v>
                </c:pt>
                <c:pt idx="231">
                  <c:v>42654</c:v>
                </c:pt>
                <c:pt idx="232">
                  <c:v>42655</c:v>
                </c:pt>
                <c:pt idx="233">
                  <c:v>42656</c:v>
                </c:pt>
                <c:pt idx="234">
                  <c:v>42657</c:v>
                </c:pt>
                <c:pt idx="235">
                  <c:v>42658</c:v>
                </c:pt>
                <c:pt idx="236">
                  <c:v>42659</c:v>
                </c:pt>
                <c:pt idx="237">
                  <c:v>42660</c:v>
                </c:pt>
                <c:pt idx="238">
                  <c:v>42661</c:v>
                </c:pt>
                <c:pt idx="239">
                  <c:v>42662</c:v>
                </c:pt>
                <c:pt idx="240">
                  <c:v>42663</c:v>
                </c:pt>
                <c:pt idx="241">
                  <c:v>42664</c:v>
                </c:pt>
                <c:pt idx="242">
                  <c:v>42665</c:v>
                </c:pt>
                <c:pt idx="243">
                  <c:v>42666</c:v>
                </c:pt>
                <c:pt idx="244">
                  <c:v>42667</c:v>
                </c:pt>
                <c:pt idx="245">
                  <c:v>42668</c:v>
                </c:pt>
                <c:pt idx="246">
                  <c:v>42669</c:v>
                </c:pt>
              </c:numCache>
            </c:numRef>
          </c:cat>
          <c:val>
            <c:numRef>
              <c:f>'2016_Auke_Water_Level'!$D$55:$D$301</c:f>
              <c:numCache>
                <c:formatCode>General</c:formatCode>
                <c:ptCount val="247"/>
                <c:pt idx="0">
                  <c:v>6.1464143735026866</c:v>
                </c:pt>
                <c:pt idx="1">
                  <c:v>5.832908561468046</c:v>
                </c:pt>
                <c:pt idx="2">
                  <c:v>6.1464143735026866</c:v>
                </c:pt>
                <c:pt idx="3">
                  <c:v>8.9579246909780856</c:v>
                </c:pt>
                <c:pt idx="4">
                  <c:v>12.161059630926733</c:v>
                </c:pt>
                <c:pt idx="5">
                  <c:v>12.161059630926733</c:v>
                </c:pt>
                <c:pt idx="6">
                  <c:v>17.310821496262232</c:v>
                </c:pt>
                <c:pt idx="7">
                  <c:v>17.683331405579462</c:v>
                </c:pt>
                <c:pt idx="8">
                  <c:v>13.615142444429134</c:v>
                </c:pt>
                <c:pt idx="9">
                  <c:v>11.615777449027348</c:v>
                </c:pt>
                <c:pt idx="10">
                  <c:v>9.400448440278339</c:v>
                </c:pt>
                <c:pt idx="11">
                  <c:v>8.5323736042496225</c:v>
                </c:pt>
                <c:pt idx="12">
                  <c:v>7.539493731961751</c:v>
                </c:pt>
                <c:pt idx="13">
                  <c:v>6.8142567079291592</c:v>
                </c:pt>
                <c:pt idx="14">
                  <c:v>6.6420557083587086</c:v>
                </c:pt>
                <c:pt idx="15">
                  <c:v>6.4733851381347813</c:v>
                </c:pt>
                <c:pt idx="16">
                  <c:v>5.9880052177234404</c:v>
                </c:pt>
                <c:pt idx="17">
                  <c:v>5.3869664934390977</c:v>
                </c:pt>
                <c:pt idx="18">
                  <c:v>5.244595650588872</c:v>
                </c:pt>
                <c:pt idx="19">
                  <c:v>4.4527559266155095</c:v>
                </c:pt>
                <c:pt idx="20">
                  <c:v>4.4527559266155095</c:v>
                </c:pt>
                <c:pt idx="21">
                  <c:v>4.0947618073775747</c:v>
                </c:pt>
                <c:pt idx="22">
                  <c:v>4.330725634128787</c:v>
                </c:pt>
                <c:pt idx="23">
                  <c:v>4.2114096650533419</c:v>
                </c:pt>
                <c:pt idx="24">
                  <c:v>4.0947618073775747</c:v>
                </c:pt>
                <c:pt idx="25">
                  <c:v>3.9807363921412908</c:v>
                </c:pt>
                <c:pt idx="26">
                  <c:v>3.869288289949429</c:v>
                </c:pt>
                <c:pt idx="27">
                  <c:v>3.869288289949429</c:v>
                </c:pt>
                <c:pt idx="28">
                  <c:v>3.9807363921412908</c:v>
                </c:pt>
                <c:pt idx="29">
                  <c:v>4.330725634128787</c:v>
                </c:pt>
                <c:pt idx="30">
                  <c:v>4.5775473010669945</c:v>
                </c:pt>
                <c:pt idx="31">
                  <c:v>5.1052781142949231</c:v>
                </c:pt>
                <c:pt idx="32">
                  <c:v>5.6810714028660927</c:v>
                </c:pt>
                <c:pt idx="33">
                  <c:v>6.8142567079291592</c:v>
                </c:pt>
                <c:pt idx="34">
                  <c:v>8.5323736042496225</c:v>
                </c:pt>
                <c:pt idx="35">
                  <c:v>18.839869318780636</c:v>
                </c:pt>
                <c:pt idx="36">
                  <c:v>38.849336787988307</c:v>
                </c:pt>
                <c:pt idx="37">
                  <c:v>32.875150911710172</c:v>
                </c:pt>
                <c:pt idx="38">
                  <c:v>24.579310930265208</c:v>
                </c:pt>
                <c:pt idx="39">
                  <c:v>28.209177920241736</c:v>
                </c:pt>
                <c:pt idx="40">
                  <c:v>24.093106291615726</c:v>
                </c:pt>
                <c:pt idx="41">
                  <c:v>19.644256363959556</c:v>
                </c:pt>
                <c:pt idx="42">
                  <c:v>19.238669032219214</c:v>
                </c:pt>
                <c:pt idx="43">
                  <c:v>22.225280263741045</c:v>
                </c:pt>
                <c:pt idx="44">
                  <c:v>19.644256363959556</c:v>
                </c:pt>
                <c:pt idx="45">
                  <c:v>20.056718914091643</c:v>
                </c:pt>
                <c:pt idx="46">
                  <c:v>17.683331405579462</c:v>
                </c:pt>
                <c:pt idx="47">
                  <c:v>14.552859665135104</c:v>
                </c:pt>
                <c:pt idx="48">
                  <c:v>12.726822829513834</c:v>
                </c:pt>
                <c:pt idx="49">
                  <c:v>12.161059630926733</c:v>
                </c:pt>
                <c:pt idx="50">
                  <c:v>11.350638364928196</c:v>
                </c:pt>
                <c:pt idx="51">
                  <c:v>9.8604553986279306</c:v>
                </c:pt>
                <c:pt idx="52">
                  <c:v>9.400448440278339</c:v>
                </c:pt>
                <c:pt idx="53">
                  <c:v>10.835013470650972</c:v>
                </c:pt>
                <c:pt idx="54">
                  <c:v>9.6282342024894803</c:v>
                </c:pt>
                <c:pt idx="55">
                  <c:v>20.476145055750425</c:v>
                </c:pt>
                <c:pt idx="56">
                  <c:v>22.680877275219125</c:v>
                </c:pt>
                <c:pt idx="57">
                  <c:v>18.062286189535364</c:v>
                </c:pt>
                <c:pt idx="58">
                  <c:v>14.234672414276991</c:v>
                </c:pt>
                <c:pt idx="59">
                  <c:v>12.161059630926733</c:v>
                </c:pt>
                <c:pt idx="60">
                  <c:v>11.615777449027348</c:v>
                </c:pt>
                <c:pt idx="61">
                  <c:v>18.447770392908229</c:v>
                </c:pt>
                <c:pt idx="62">
                  <c:v>22.225280263741045</c:v>
                </c:pt>
                <c:pt idx="63">
                  <c:v>18.839869318780636</c:v>
                </c:pt>
                <c:pt idx="64">
                  <c:v>16.944672671430464</c:v>
                </c:pt>
                <c:pt idx="65">
                  <c:v>15.542038620068451</c:v>
                </c:pt>
                <c:pt idx="66">
                  <c:v>17.310821496262232</c:v>
                </c:pt>
                <c:pt idx="67">
                  <c:v>18.062286189535364</c:v>
                </c:pt>
                <c:pt idx="68">
                  <c:v>16.944672671430464</c:v>
                </c:pt>
                <c:pt idx="69">
                  <c:v>32.260011695048142</c:v>
                </c:pt>
                <c:pt idx="70">
                  <c:v>44.077290032508039</c:v>
                </c:pt>
                <c:pt idx="71">
                  <c:v>29.322059239865165</c:v>
                </c:pt>
                <c:pt idx="72">
                  <c:v>37.451514485155002</c:v>
                </c:pt>
                <c:pt idx="73">
                  <c:v>48.148107162459453</c:v>
                </c:pt>
                <c:pt idx="74">
                  <c:v>68.697021708821524</c:v>
                </c:pt>
                <c:pt idx="75">
                  <c:v>55.288589999421362</c:v>
                </c:pt>
                <c:pt idx="76">
                  <c:v>34.133844144237642</c:v>
                </c:pt>
                <c:pt idx="77">
                  <c:v>23.143984557924529</c:v>
                </c:pt>
                <c:pt idx="78">
                  <c:v>18.447770392908229</c:v>
                </c:pt>
                <c:pt idx="79">
                  <c:v>14.552859665135104</c:v>
                </c:pt>
                <c:pt idx="80">
                  <c:v>14.552859665135104</c:v>
                </c:pt>
                <c:pt idx="81">
                  <c:v>11.885894260183676</c:v>
                </c:pt>
                <c:pt idx="82">
                  <c:v>9.6282342024894803</c:v>
                </c:pt>
                <c:pt idx="83">
                  <c:v>10.097177480000829</c:v>
                </c:pt>
                <c:pt idx="84">
                  <c:v>13.313647548686975</c:v>
                </c:pt>
                <c:pt idx="85">
                  <c:v>11.885894260183676</c:v>
                </c:pt>
                <c:pt idx="86">
                  <c:v>10.338466557945322</c:v>
                </c:pt>
                <c:pt idx="87">
                  <c:v>8.9579246909780856</c:v>
                </c:pt>
                <c:pt idx="88">
                  <c:v>7.352605125738366</c:v>
                </c:pt>
                <c:pt idx="89">
                  <c:v>6.3081896193731168</c:v>
                </c:pt>
                <c:pt idx="90">
                  <c:v>5.5324413252126066</c:v>
                </c:pt>
                <c:pt idx="91">
                  <c:v>4.7051470660719747</c:v>
                </c:pt>
                <c:pt idx="92">
                  <c:v>4.5775473010669945</c:v>
                </c:pt>
                <c:pt idx="93">
                  <c:v>4.2114096650533419</c:v>
                </c:pt>
                <c:pt idx="94">
                  <c:v>3.6539461840494663</c:v>
                </c:pt>
                <c:pt idx="95">
                  <c:v>3.3491652768288493</c:v>
                </c:pt>
                <c:pt idx="96">
                  <c:v>3.0652465158952165</c:v>
                </c:pt>
                <c:pt idx="97">
                  <c:v>3.1576371718571283</c:v>
                </c:pt>
                <c:pt idx="98">
                  <c:v>3.869288289949429</c:v>
                </c:pt>
                <c:pt idx="99">
                  <c:v>3.9807363921412908</c:v>
                </c:pt>
                <c:pt idx="100">
                  <c:v>5.832908561468046</c:v>
                </c:pt>
                <c:pt idx="101">
                  <c:v>5.9880052177234404</c:v>
                </c:pt>
                <c:pt idx="102">
                  <c:v>12.161059630926733</c:v>
                </c:pt>
                <c:pt idx="103">
                  <c:v>15.206464520165897</c:v>
                </c:pt>
                <c:pt idx="104">
                  <c:v>24.093106291615726</c:v>
                </c:pt>
                <c:pt idx="105">
                  <c:v>21.777100434454898</c:v>
                </c:pt>
                <c:pt idx="106">
                  <c:v>18.062286189535364</c:v>
                </c:pt>
                <c:pt idx="107">
                  <c:v>14.552859665135104</c:v>
                </c:pt>
                <c:pt idx="108">
                  <c:v>11.090406860653882</c:v>
                </c:pt>
                <c:pt idx="109">
                  <c:v>9.1770333171199763</c:v>
                </c:pt>
                <c:pt idx="110">
                  <c:v>11.615777449027348</c:v>
                </c:pt>
                <c:pt idx="111">
                  <c:v>29.891639747046739</c:v>
                </c:pt>
                <c:pt idx="112">
                  <c:v>26.085658071362893</c:v>
                </c:pt>
                <c:pt idx="113">
                  <c:v>20.902623938807046</c:v>
                </c:pt>
                <c:pt idx="114">
                  <c:v>15.883566044545422</c:v>
                </c:pt>
                <c:pt idx="115">
                  <c:v>12.161059630926733</c:v>
                </c:pt>
                <c:pt idx="116">
                  <c:v>9.400448440278339</c:v>
                </c:pt>
                <c:pt idx="117">
                  <c:v>7.9247792907580994</c:v>
                </c:pt>
                <c:pt idx="118">
                  <c:v>6.9900441175891865</c:v>
                </c:pt>
                <c:pt idx="119">
                  <c:v>6.1464143735026866</c:v>
                </c:pt>
                <c:pt idx="120">
                  <c:v>5.3869664934390977</c:v>
                </c:pt>
                <c:pt idx="121">
                  <c:v>4.9689637732620797</c:v>
                </c:pt>
                <c:pt idx="122">
                  <c:v>4.330725634128787</c:v>
                </c:pt>
                <c:pt idx="123">
                  <c:v>4.4527559266155095</c:v>
                </c:pt>
                <c:pt idx="124">
                  <c:v>6.1464143735026866</c:v>
                </c:pt>
                <c:pt idx="125">
                  <c:v>8.7430590690642642</c:v>
                </c:pt>
                <c:pt idx="126">
                  <c:v>7.539493731961751</c:v>
                </c:pt>
                <c:pt idx="127">
                  <c:v>6.8142567079291592</c:v>
                </c:pt>
                <c:pt idx="128">
                  <c:v>7.352605125738366</c:v>
                </c:pt>
                <c:pt idx="129">
                  <c:v>11.615777449027348</c:v>
                </c:pt>
                <c:pt idx="130">
                  <c:v>13.313647548686975</c:v>
                </c:pt>
                <c:pt idx="131">
                  <c:v>12.161059630926733</c:v>
                </c:pt>
                <c:pt idx="132">
                  <c:v>10.097177480000829</c:v>
                </c:pt>
                <c:pt idx="133">
                  <c:v>8.7430590690642642</c:v>
                </c:pt>
                <c:pt idx="134">
                  <c:v>7.1694745244889697</c:v>
                </c:pt>
                <c:pt idx="135">
                  <c:v>6.9900441175891865</c:v>
                </c:pt>
                <c:pt idx="136">
                  <c:v>5.3869664934390977</c:v>
                </c:pt>
                <c:pt idx="137">
                  <c:v>4.4527559266155095</c:v>
                </c:pt>
                <c:pt idx="138">
                  <c:v>3.9807363921412908</c:v>
                </c:pt>
                <c:pt idx="139">
                  <c:v>3.7603729074889696</c:v>
                </c:pt>
                <c:pt idx="140">
                  <c:v>3.1576371718571283</c:v>
                </c:pt>
                <c:pt idx="141">
                  <c:v>2.8870098455357684</c:v>
                </c:pt>
                <c:pt idx="142">
                  <c:v>2.5556146578996191</c:v>
                </c:pt>
                <c:pt idx="143">
                  <c:v>2.2556333190785685</c:v>
                </c:pt>
                <c:pt idx="144">
                  <c:v>2.1166930169154909</c:v>
                </c:pt>
                <c:pt idx="145">
                  <c:v>1.799344709138418</c:v>
                </c:pt>
                <c:pt idx="146">
                  <c:v>1.6281845362299763</c:v>
                </c:pt>
                <c:pt idx="147">
                  <c:v>1.6281845362299763</c:v>
                </c:pt>
                <c:pt idx="148">
                  <c:v>1.574148065097055</c:v>
                </c:pt>
                <c:pt idx="149">
                  <c:v>1.574148065097055</c:v>
                </c:pt>
                <c:pt idx="150">
                  <c:v>2.3278125800947902</c:v>
                </c:pt>
                <c:pt idx="151">
                  <c:v>6.6420557083587086</c:v>
                </c:pt>
                <c:pt idx="152">
                  <c:v>23.143984557924529</c:v>
                </c:pt>
                <c:pt idx="153">
                  <c:v>44.077290032508039</c:v>
                </c:pt>
                <c:pt idx="154">
                  <c:v>48.148107162459453</c:v>
                </c:pt>
                <c:pt idx="155">
                  <c:v>51.618737208851925</c:v>
                </c:pt>
                <c:pt idx="156">
                  <c:v>113.11766398823231</c:v>
                </c:pt>
                <c:pt idx="157">
                  <c:v>65.391810403985119</c:v>
                </c:pt>
                <c:pt idx="158">
                  <c:v>38.145256690264524</c:v>
                </c:pt>
                <c:pt idx="159">
                  <c:v>25.575489290448541</c:v>
                </c:pt>
                <c:pt idx="160">
                  <c:v>18.839869318780636</c:v>
                </c:pt>
                <c:pt idx="161">
                  <c:v>14.876764405360671</c:v>
                </c:pt>
                <c:pt idx="162">
                  <c:v>12.726822829513834</c:v>
                </c:pt>
                <c:pt idx="163">
                  <c:v>18.062286189535364</c:v>
                </c:pt>
                <c:pt idx="164">
                  <c:v>13.92212548922674</c:v>
                </c:pt>
                <c:pt idx="165">
                  <c:v>11.615777449027348</c:v>
                </c:pt>
                <c:pt idx="166">
                  <c:v>9.400448440278339</c:v>
                </c:pt>
                <c:pt idx="167">
                  <c:v>7.539493731961751</c:v>
                </c:pt>
                <c:pt idx="168">
                  <c:v>13.92212548922674</c:v>
                </c:pt>
                <c:pt idx="169">
                  <c:v>15.542038620068451</c:v>
                </c:pt>
                <c:pt idx="170">
                  <c:v>26.604011325361778</c:v>
                </c:pt>
                <c:pt idx="171">
                  <c:v>30.470119354097395</c:v>
                </c:pt>
                <c:pt idx="172">
                  <c:v>27.130648637150461</c:v>
                </c:pt>
                <c:pt idx="173">
                  <c:v>31.654198579630819</c:v>
                </c:pt>
                <c:pt idx="174">
                  <c:v>30.470119354097395</c:v>
                </c:pt>
                <c:pt idx="175">
                  <c:v>28.761273219482945</c:v>
                </c:pt>
                <c:pt idx="176">
                  <c:v>24.093106291615726</c:v>
                </c:pt>
                <c:pt idx="177">
                  <c:v>18.447770392908229</c:v>
                </c:pt>
                <c:pt idx="178">
                  <c:v>24.093106291615726</c:v>
                </c:pt>
                <c:pt idx="179">
                  <c:v>20.056718914091643</c:v>
                </c:pt>
                <c:pt idx="180">
                  <c:v>15.542038620068451</c:v>
                </c:pt>
                <c:pt idx="181">
                  <c:v>12.726822829513834</c:v>
                </c:pt>
                <c:pt idx="182">
                  <c:v>12.161059630926733</c:v>
                </c:pt>
                <c:pt idx="183">
                  <c:v>14.234672414276991</c:v>
                </c:pt>
                <c:pt idx="184">
                  <c:v>17.310821496262232</c:v>
                </c:pt>
                <c:pt idx="185">
                  <c:v>20.902623938807046</c:v>
                </c:pt>
                <c:pt idx="186">
                  <c:v>23.143984557924529</c:v>
                </c:pt>
                <c:pt idx="187">
                  <c:v>20.056718914091643</c:v>
                </c:pt>
                <c:pt idx="188">
                  <c:v>15.206464520165897</c:v>
                </c:pt>
                <c:pt idx="189">
                  <c:v>11.615777449027348</c:v>
                </c:pt>
                <c:pt idx="190">
                  <c:v>9.400448440278339</c:v>
                </c:pt>
                <c:pt idx="191">
                  <c:v>9.400448440278339</c:v>
                </c:pt>
                <c:pt idx="192">
                  <c:v>7.352605125738366</c:v>
                </c:pt>
                <c:pt idx="193">
                  <c:v>6.8142567079291592</c:v>
                </c:pt>
                <c:pt idx="194">
                  <c:v>5.9880052177234404</c:v>
                </c:pt>
                <c:pt idx="195">
                  <c:v>5.1052781142949231</c:v>
                </c:pt>
                <c:pt idx="196">
                  <c:v>15.206464520165897</c:v>
                </c:pt>
                <c:pt idx="197">
                  <c:v>28.761273219482945</c:v>
                </c:pt>
                <c:pt idx="198">
                  <c:v>24.093106291615726</c:v>
                </c:pt>
                <c:pt idx="199">
                  <c:v>25.073406222901891</c:v>
                </c:pt>
                <c:pt idx="200">
                  <c:v>118.25192862092058</c:v>
                </c:pt>
                <c:pt idx="201">
                  <c:v>64.319065810093676</c:v>
                </c:pt>
                <c:pt idx="202">
                  <c:v>33.499725136001437</c:v>
                </c:pt>
                <c:pt idx="203">
                  <c:v>58.176877418622347</c:v>
                </c:pt>
                <c:pt idx="204">
                  <c:v>40.288979050899194</c:v>
                </c:pt>
                <c:pt idx="205">
                  <c:v>57.200899479029204</c:v>
                </c:pt>
                <c:pt idx="206">
                  <c:v>94.346743701319056</c:v>
                </c:pt>
                <c:pt idx="207">
                  <c:v>56.238182884363333</c:v>
                </c:pt>
                <c:pt idx="208">
                  <c:v>42.528927881524147</c:v>
                </c:pt>
                <c:pt idx="209">
                  <c:v>29.891639747046739</c:v>
                </c:pt>
                <c:pt idx="210">
                  <c:v>22.680877275219125</c:v>
                </c:pt>
                <c:pt idx="211">
                  <c:v>17.683331405579462</c:v>
                </c:pt>
                <c:pt idx="212">
                  <c:v>13.92212548922674</c:v>
                </c:pt>
                <c:pt idx="213">
                  <c:v>17.683331405579462</c:v>
                </c:pt>
                <c:pt idx="214">
                  <c:v>15.883566044545422</c:v>
                </c:pt>
                <c:pt idx="215">
                  <c:v>27.130648637150461</c:v>
                </c:pt>
                <c:pt idx="216">
                  <c:v>24.093106291615726</c:v>
                </c:pt>
                <c:pt idx="217">
                  <c:v>18.839869318780636</c:v>
                </c:pt>
                <c:pt idx="218">
                  <c:v>16.944672671430464</c:v>
                </c:pt>
                <c:pt idx="219">
                  <c:v>13.92212548922674</c:v>
                </c:pt>
                <c:pt idx="220">
                  <c:v>11.885894260183676</c:v>
                </c:pt>
                <c:pt idx="221">
                  <c:v>9.6282342024894803</c:v>
                </c:pt>
                <c:pt idx="222">
                  <c:v>8.5323736042496225</c:v>
                </c:pt>
                <c:pt idx="223">
                  <c:v>6.9900441175891865</c:v>
                </c:pt>
                <c:pt idx="224">
                  <c:v>6.1464143735026866</c:v>
                </c:pt>
                <c:pt idx="225">
                  <c:v>5.3869664934390977</c:v>
                </c:pt>
                <c:pt idx="226">
                  <c:v>4.8356030837520452</c:v>
                </c:pt>
                <c:pt idx="227">
                  <c:v>4.330725634128787</c:v>
                </c:pt>
                <c:pt idx="228">
                  <c:v>3.9807363921412908</c:v>
                </c:pt>
                <c:pt idx="229">
                  <c:v>3.448385113554715</c:v>
                </c:pt>
                <c:pt idx="230">
                  <c:v>3.0652465158952165</c:v>
                </c:pt>
                <c:pt idx="231">
                  <c:v>3.0652465158952165</c:v>
                </c:pt>
                <c:pt idx="232">
                  <c:v>2.717235703042578</c:v>
                </c:pt>
                <c:pt idx="233">
                  <c:v>2.4777670015379742</c:v>
                </c:pt>
                <c:pt idx="234">
                  <c:v>2.3278125800947902</c:v>
                </c:pt>
                <c:pt idx="235">
                  <c:v>2.2556333190785685</c:v>
                </c:pt>
                <c:pt idx="236">
                  <c:v>2.4777670015379742</c:v>
                </c:pt>
                <c:pt idx="237">
                  <c:v>4.330725634128787</c:v>
                </c:pt>
                <c:pt idx="238">
                  <c:v>13.313647548686975</c:v>
                </c:pt>
                <c:pt idx="239">
                  <c:v>34.133844144237642</c:v>
                </c:pt>
                <c:pt idx="240">
                  <c:v>28.209177920241736</c:v>
                </c:pt>
                <c:pt idx="241">
                  <c:v>23.614695999841913</c:v>
                </c:pt>
                <c:pt idx="242">
                  <c:v>18.447770392908229</c:v>
                </c:pt>
                <c:pt idx="243">
                  <c:v>17.310821496262232</c:v>
                </c:pt>
                <c:pt idx="244">
                  <c:v>14.876764405360671</c:v>
                </c:pt>
                <c:pt idx="245">
                  <c:v>11.615777449027348</c:v>
                </c:pt>
                <c:pt idx="246">
                  <c:v>10.338466557945322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F-4941-A6AE-25E34099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7717232"/>
        <c:axId val="907718928"/>
      </c:lineChart>
      <c:dateAx>
        <c:axId val="9077172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8928"/>
        <c:crosses val="autoZero"/>
        <c:auto val="1"/>
        <c:lblOffset val="100"/>
        <c:baseTimeUnit val="days"/>
      </c:dateAx>
      <c:valAx>
        <c:axId val="9077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71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54</xdr:row>
      <xdr:rowOff>82550</xdr:rowOff>
    </xdr:from>
    <xdr:to>
      <xdr:col>30</xdr:col>
      <xdr:colOff>304800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ABCC5-2977-8C4A-9D6B-31E2D7D4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23"/>
  <sheetViews>
    <sheetView zoomScalePageLayoutView="150" workbookViewId="0">
      <pane ySplit="1" topLeftCell="A85" activePane="bottomLeft" state="frozen"/>
      <selection pane="bottomLeft" activeCell="F118" sqref="F118"/>
    </sheetView>
  </sheetViews>
  <sheetFormatPr baseColWidth="10" defaultColWidth="8.83203125" defaultRowHeight="15"/>
  <cols>
    <col min="3" max="3" width="11.33203125" bestFit="1" customWidth="1"/>
    <col min="4" max="4" width="11.33203125" customWidth="1"/>
    <col min="5" max="5" width="14.83203125" bestFit="1" customWidth="1"/>
    <col min="6" max="6" width="18" customWidth="1"/>
    <col min="7" max="7" width="17" customWidth="1"/>
    <col min="8" max="8" width="19.5" customWidth="1"/>
    <col min="9" max="9" width="17.5" customWidth="1"/>
    <col min="10" max="10" width="22.33203125" customWidth="1"/>
    <col min="11" max="11" width="19" customWidth="1"/>
    <col min="13" max="13" width="11.83203125" bestFit="1" customWidth="1"/>
  </cols>
  <sheetData>
    <row r="1" spans="1:13" s="94" customFormat="1">
      <c r="A1" s="94" t="s">
        <v>487</v>
      </c>
      <c r="B1" s="93" t="s">
        <v>0</v>
      </c>
      <c r="C1" s="93" t="s">
        <v>1</v>
      </c>
      <c r="D1" s="93" t="s">
        <v>488</v>
      </c>
      <c r="E1" s="93" t="s">
        <v>2</v>
      </c>
      <c r="F1" s="93" t="s">
        <v>3</v>
      </c>
      <c r="G1" s="93" t="s">
        <v>4</v>
      </c>
      <c r="H1" s="93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114</v>
      </c>
    </row>
    <row r="2" spans="1:13">
      <c r="A2">
        <v>1</v>
      </c>
      <c r="B2" s="16" t="s">
        <v>115</v>
      </c>
      <c r="C2" s="16" t="s">
        <v>116</v>
      </c>
      <c r="D2" s="15" t="str">
        <f>IF(RIGHT(C2,1)="d","downstream","upstream")</f>
        <v>downstream</v>
      </c>
      <c r="E2" s="104">
        <v>42500</v>
      </c>
      <c r="F2" s="16">
        <v>38.205757141113281</v>
      </c>
      <c r="G2" s="16">
        <v>37.648155212402344</v>
      </c>
      <c r="H2" s="16">
        <v>0.78856819868087769</v>
      </c>
      <c r="I2" s="16">
        <v>4.5166209019953385E-5</v>
      </c>
      <c r="J2" s="16">
        <v>7.1079484769143164E-5</v>
      </c>
      <c r="K2" s="16">
        <v>3.6646903026849031E-5</v>
      </c>
      <c r="L2" s="16" t="s">
        <v>13</v>
      </c>
      <c r="M2" s="3"/>
    </row>
    <row r="3" spans="1:13">
      <c r="A3">
        <v>2</v>
      </c>
      <c r="B3" s="16" t="s">
        <v>117</v>
      </c>
      <c r="C3" s="16" t="s">
        <v>116</v>
      </c>
      <c r="D3" s="15" t="str">
        <f t="shared" ref="D3:D66" si="0">IF(RIGHT(C3,1)="d","downstream","upstream")</f>
        <v>downstream</v>
      </c>
      <c r="E3" s="104">
        <v>42500</v>
      </c>
      <c r="F3" s="16" t="s">
        <v>72</v>
      </c>
      <c r="G3" s="16">
        <v>37.648155212402344</v>
      </c>
      <c r="H3" s="16">
        <v>0.78856819868087769</v>
      </c>
      <c r="I3" s="16">
        <v>0</v>
      </c>
      <c r="J3" s="16" t="s">
        <v>12</v>
      </c>
      <c r="K3" s="16" t="s">
        <v>12</v>
      </c>
      <c r="L3" s="16" t="s">
        <v>13</v>
      </c>
      <c r="M3" s="3"/>
    </row>
    <row r="4" spans="1:13">
      <c r="A4">
        <v>3</v>
      </c>
      <c r="B4" s="16" t="s">
        <v>118</v>
      </c>
      <c r="C4" s="16" t="s">
        <v>116</v>
      </c>
      <c r="D4" s="15" t="str">
        <f t="shared" si="0"/>
        <v>downstream</v>
      </c>
      <c r="E4" s="104">
        <v>42500</v>
      </c>
      <c r="F4" s="16">
        <v>37.090553283691406</v>
      </c>
      <c r="G4" s="16">
        <v>37.648155212402344</v>
      </c>
      <c r="H4" s="16">
        <v>0.78856819868087769</v>
      </c>
      <c r="I4" s="16">
        <v>9.6992756880354136E-5</v>
      </c>
      <c r="J4" s="16">
        <v>7.1079484769143164E-5</v>
      </c>
      <c r="K4" s="16">
        <v>3.6646903026849031E-5</v>
      </c>
      <c r="L4" s="16" t="s">
        <v>13</v>
      </c>
      <c r="M4" s="3"/>
    </row>
    <row r="5" spans="1:13">
      <c r="A5">
        <v>4</v>
      </c>
      <c r="B5" t="s">
        <v>115</v>
      </c>
      <c r="C5" t="s">
        <v>116</v>
      </c>
      <c r="D5" s="15" t="str">
        <f t="shared" si="0"/>
        <v>downstream</v>
      </c>
      <c r="E5" s="99">
        <v>42500</v>
      </c>
      <c r="F5">
        <v>37.939971923828125</v>
      </c>
      <c r="G5">
        <v>38.663330078125</v>
      </c>
      <c r="H5">
        <v>1.0079363584518433</v>
      </c>
      <c r="I5">
        <v>3.4931425034301355E-5</v>
      </c>
      <c r="J5">
        <v>2.4797142032184638E-5</v>
      </c>
      <c r="K5">
        <v>1.2708154827123508E-5</v>
      </c>
      <c r="L5" s="9" t="s">
        <v>96</v>
      </c>
      <c r="M5" s="3"/>
    </row>
    <row r="6" spans="1:13">
      <c r="A6">
        <v>5</v>
      </c>
      <c r="B6" t="s">
        <v>117</v>
      </c>
      <c r="C6" t="s">
        <v>116</v>
      </c>
      <c r="D6" s="15" t="str">
        <f t="shared" si="0"/>
        <v>downstream</v>
      </c>
      <c r="E6" s="99">
        <v>42500</v>
      </c>
      <c r="F6">
        <v>39.814628601074219</v>
      </c>
      <c r="G6">
        <v>38.663330078125</v>
      </c>
      <c r="H6">
        <v>1.0079363584518433</v>
      </c>
      <c r="I6">
        <v>1.0539277354837395E-5</v>
      </c>
      <c r="J6">
        <v>2.4797142032184638E-5</v>
      </c>
      <c r="K6">
        <v>1.2708154827123508E-5</v>
      </c>
      <c r="L6" s="9" t="s">
        <v>96</v>
      </c>
      <c r="M6" s="3"/>
    </row>
    <row r="7" spans="1:13">
      <c r="A7">
        <v>6</v>
      </c>
      <c r="B7" t="s">
        <v>118</v>
      </c>
      <c r="C7" t="s">
        <v>116</v>
      </c>
      <c r="D7" s="15" t="str">
        <f t="shared" si="0"/>
        <v>downstream</v>
      </c>
      <c r="E7" s="99">
        <v>42500</v>
      </c>
      <c r="F7">
        <v>38.235385894775391</v>
      </c>
      <c r="G7">
        <v>38.663330078125</v>
      </c>
      <c r="H7">
        <v>1.0079363584518433</v>
      </c>
      <c r="I7">
        <v>2.8920730983372778E-5</v>
      </c>
      <c r="J7">
        <v>2.4797142032184638E-5</v>
      </c>
      <c r="K7">
        <v>1.2708154827123508E-5</v>
      </c>
      <c r="L7" s="9" t="s">
        <v>96</v>
      </c>
      <c r="M7" s="3"/>
    </row>
    <row r="8" spans="1:13">
      <c r="A8">
        <v>7</v>
      </c>
      <c r="B8" s="3" t="s">
        <v>119</v>
      </c>
      <c r="C8" s="3" t="s">
        <v>120</v>
      </c>
      <c r="D8" s="15" t="str">
        <f t="shared" si="0"/>
        <v>downstream</v>
      </c>
      <c r="E8" s="105">
        <v>42500</v>
      </c>
      <c r="F8" s="3">
        <v>37.872905731201172</v>
      </c>
      <c r="G8" s="3">
        <v>37.553390502929688</v>
      </c>
      <c r="H8" s="3">
        <v>0.3517029881477356</v>
      </c>
      <c r="I8" s="3">
        <v>5.673909981851466E-5</v>
      </c>
      <c r="J8" s="3">
        <v>7.2029513830784708E-5</v>
      </c>
      <c r="K8" s="3">
        <v>1.7714797650114633E-5</v>
      </c>
      <c r="L8" s="3" t="s">
        <v>13</v>
      </c>
      <c r="M8" s="3"/>
    </row>
    <row r="9" spans="1:13">
      <c r="A9">
        <v>8</v>
      </c>
      <c r="B9" s="3" t="s">
        <v>121</v>
      </c>
      <c r="C9" s="3" t="s">
        <v>120</v>
      </c>
      <c r="D9" s="15" t="str">
        <f t="shared" si="0"/>
        <v>downstream</v>
      </c>
      <c r="E9" s="105">
        <v>42500</v>
      </c>
      <c r="F9" s="3">
        <v>37.610721588134766</v>
      </c>
      <c r="G9" s="3">
        <v>37.553390502929688</v>
      </c>
      <c r="H9" s="3">
        <v>0.3517029881477356</v>
      </c>
      <c r="I9" s="3">
        <v>6.7907552875112742E-5</v>
      </c>
      <c r="J9" s="3">
        <v>7.2029513830784708E-5</v>
      </c>
      <c r="K9" s="3">
        <v>1.7714797650114633E-5</v>
      </c>
      <c r="L9" s="3" t="s">
        <v>13</v>
      </c>
      <c r="M9" s="3"/>
    </row>
    <row r="10" spans="1:13">
      <c r="A10">
        <v>9</v>
      </c>
      <c r="B10" s="3" t="s">
        <v>122</v>
      </c>
      <c r="C10" s="3" t="s">
        <v>120</v>
      </c>
      <c r="D10" s="15" t="str">
        <f t="shared" si="0"/>
        <v>downstream</v>
      </c>
      <c r="E10" s="105">
        <v>42500</v>
      </c>
      <c r="F10" s="3">
        <v>37.176544189453125</v>
      </c>
      <c r="G10" s="3">
        <v>37.553390502929688</v>
      </c>
      <c r="H10" s="3">
        <v>0.3517029881477356</v>
      </c>
      <c r="I10" s="3">
        <v>9.1441899712663144E-5</v>
      </c>
      <c r="J10" s="3">
        <v>7.2029513830784708E-5</v>
      </c>
      <c r="K10" s="3">
        <v>1.7714797650114633E-5</v>
      </c>
      <c r="L10" s="3" t="s">
        <v>13</v>
      </c>
      <c r="M10" s="3"/>
    </row>
    <row r="11" spans="1:13">
      <c r="A11">
        <v>10</v>
      </c>
      <c r="B11" s="3" t="s">
        <v>123</v>
      </c>
      <c r="C11" s="3" t="s">
        <v>124</v>
      </c>
      <c r="D11" s="15" t="str">
        <f t="shared" si="0"/>
        <v>downstream</v>
      </c>
      <c r="E11" s="105">
        <v>42502</v>
      </c>
      <c r="F11" s="3">
        <v>35.988025665283203</v>
      </c>
      <c r="G11" s="3">
        <v>36.247173309326172</v>
      </c>
      <c r="H11" s="3">
        <v>0.61324417591094971</v>
      </c>
      <c r="I11" s="3">
        <v>2.064866857836023E-4</v>
      </c>
      <c r="J11" s="3">
        <v>1.8246263789478689E-4</v>
      </c>
      <c r="K11" s="3">
        <v>6.6786618845071644E-5</v>
      </c>
      <c r="L11" s="3" t="s">
        <v>13</v>
      </c>
      <c r="M11" s="3"/>
    </row>
    <row r="12" spans="1:13">
      <c r="A12">
        <v>11</v>
      </c>
      <c r="B12" s="3" t="s">
        <v>125</v>
      </c>
      <c r="C12" s="3" t="s">
        <v>124</v>
      </c>
      <c r="D12" s="15" t="str">
        <f t="shared" si="0"/>
        <v>downstream</v>
      </c>
      <c r="E12" s="105">
        <v>42502</v>
      </c>
      <c r="F12" s="3">
        <v>36.94744873046875</v>
      </c>
      <c r="G12" s="3">
        <v>36.247173309326172</v>
      </c>
      <c r="H12" s="3">
        <v>0.61324417591094971</v>
      </c>
      <c r="I12" s="3">
        <v>1.0698736150516197E-4</v>
      </c>
      <c r="J12" s="3">
        <v>1.8246263789478689E-4</v>
      </c>
      <c r="K12" s="3">
        <v>6.6786618845071644E-5</v>
      </c>
      <c r="L12" s="3" t="s">
        <v>13</v>
      </c>
      <c r="M12" s="3"/>
    </row>
    <row r="13" spans="1:13">
      <c r="A13">
        <v>12</v>
      </c>
      <c r="B13" s="3" t="s">
        <v>126</v>
      </c>
      <c r="C13" s="3" t="s">
        <v>124</v>
      </c>
      <c r="D13" s="15" t="str">
        <f t="shared" si="0"/>
        <v>downstream</v>
      </c>
      <c r="E13" s="105">
        <v>42502</v>
      </c>
      <c r="F13" s="3">
        <v>35.806045532226562</v>
      </c>
      <c r="G13" s="3">
        <v>36.247173309326172</v>
      </c>
      <c r="H13" s="3">
        <v>0.61324417591094971</v>
      </c>
      <c r="I13" s="3">
        <v>2.3391390277538449E-4</v>
      </c>
      <c r="J13" s="3">
        <v>1.8246263789478689E-4</v>
      </c>
      <c r="K13" s="3">
        <v>6.6786618845071644E-5</v>
      </c>
      <c r="L13" s="3" t="s">
        <v>13</v>
      </c>
      <c r="M13" s="3"/>
    </row>
    <row r="14" spans="1:13">
      <c r="A14">
        <v>13</v>
      </c>
      <c r="B14" s="3" t="s">
        <v>127</v>
      </c>
      <c r="C14" s="3" t="s">
        <v>128</v>
      </c>
      <c r="D14" s="15" t="str">
        <f t="shared" si="0"/>
        <v>downstream</v>
      </c>
      <c r="E14" s="105">
        <v>42502</v>
      </c>
      <c r="F14" s="3">
        <v>35.504203796386719</v>
      </c>
      <c r="G14" s="3">
        <v>35.779617309570312</v>
      </c>
      <c r="H14" s="3">
        <v>0.317188560962677</v>
      </c>
      <c r="I14" s="3">
        <v>2.8767043841071427E-4</v>
      </c>
      <c r="J14" s="3">
        <v>2.4186831433326006E-4</v>
      </c>
      <c r="K14" s="3">
        <v>5.0443977670511231E-5</v>
      </c>
      <c r="L14" s="3" t="s">
        <v>13</v>
      </c>
      <c r="M14" s="3"/>
    </row>
    <row r="15" spans="1:13">
      <c r="A15">
        <v>14</v>
      </c>
      <c r="B15" s="3" t="s">
        <v>129</v>
      </c>
      <c r="C15" s="3" t="s">
        <v>128</v>
      </c>
      <c r="D15" s="15" t="str">
        <f t="shared" si="0"/>
        <v>downstream</v>
      </c>
      <c r="E15" s="105">
        <v>42502</v>
      </c>
      <c r="F15" s="3">
        <v>36.126415252685547</v>
      </c>
      <c r="G15" s="3">
        <v>35.779617309570312</v>
      </c>
      <c r="H15" s="3">
        <v>0.317188560962677</v>
      </c>
      <c r="I15" s="3">
        <v>1.878028706414625E-4</v>
      </c>
      <c r="J15" s="3">
        <v>2.4186831433326006E-4</v>
      </c>
      <c r="K15" s="3">
        <v>5.0443977670511231E-5</v>
      </c>
      <c r="L15" s="3" t="s">
        <v>13</v>
      </c>
      <c r="M15" s="3"/>
    </row>
    <row r="16" spans="1:13">
      <c r="A16">
        <v>15</v>
      </c>
      <c r="B16" s="3" t="s">
        <v>81</v>
      </c>
      <c r="C16" s="3" t="s">
        <v>128</v>
      </c>
      <c r="D16" s="15" t="str">
        <f t="shared" si="0"/>
        <v>downstream</v>
      </c>
      <c r="E16" s="105">
        <v>42502</v>
      </c>
      <c r="F16" s="3">
        <v>35.708232879638672</v>
      </c>
      <c r="G16" s="3">
        <v>35.779617309570312</v>
      </c>
      <c r="H16" s="3">
        <v>0.317188560962677</v>
      </c>
      <c r="I16" s="3">
        <v>2.5013167760334909E-4</v>
      </c>
      <c r="J16" s="3">
        <v>2.4186831433326006E-4</v>
      </c>
      <c r="K16" s="3">
        <v>5.0443977670511231E-5</v>
      </c>
      <c r="L16" s="3" t="s">
        <v>13</v>
      </c>
      <c r="M16" s="3"/>
    </row>
    <row r="17" spans="1:13">
      <c r="A17">
        <v>16</v>
      </c>
      <c r="B17" s="3" t="s">
        <v>130</v>
      </c>
      <c r="C17" s="3" t="s">
        <v>131</v>
      </c>
      <c r="D17" s="15" t="str">
        <f t="shared" si="0"/>
        <v>downstream</v>
      </c>
      <c r="E17" s="105">
        <v>42507</v>
      </c>
      <c r="F17" s="3">
        <v>35.118648529052734</v>
      </c>
      <c r="G17" s="3">
        <v>35.160415649414062</v>
      </c>
      <c r="H17" s="3">
        <v>0.49475899338722229</v>
      </c>
      <c r="I17" s="3">
        <v>3.7467150832526386E-4</v>
      </c>
      <c r="J17" s="3">
        <v>3.7798620178364217E-4</v>
      </c>
      <c r="K17" s="3">
        <v>1.2373657955322415E-4</v>
      </c>
      <c r="L17" s="3" t="s">
        <v>13</v>
      </c>
      <c r="M17" s="3"/>
    </row>
    <row r="18" spans="1:13">
      <c r="A18">
        <v>17</v>
      </c>
      <c r="B18" s="3" t="s">
        <v>132</v>
      </c>
      <c r="C18" s="3" t="s">
        <v>131</v>
      </c>
      <c r="D18" s="15" t="str">
        <f t="shared" si="0"/>
        <v>downstream</v>
      </c>
      <c r="E18" s="105">
        <v>42507</v>
      </c>
      <c r="F18" s="3">
        <v>35.674736022949219</v>
      </c>
      <c r="G18" s="3">
        <v>35.160415649414062</v>
      </c>
      <c r="H18" s="3">
        <v>0.49475899338722229</v>
      </c>
      <c r="I18" s="3">
        <v>2.5594024918973446E-4</v>
      </c>
      <c r="J18" s="3">
        <v>3.7798620178364217E-4</v>
      </c>
      <c r="K18" s="3">
        <v>1.2373657955322415E-4</v>
      </c>
      <c r="L18" s="3" t="s">
        <v>13</v>
      </c>
      <c r="M18" s="3"/>
    </row>
    <row r="19" spans="1:13">
      <c r="A19">
        <v>18</v>
      </c>
      <c r="B19" s="3" t="s">
        <v>85</v>
      </c>
      <c r="C19" s="3" t="s">
        <v>131</v>
      </c>
      <c r="D19" s="15" t="str">
        <f t="shared" si="0"/>
        <v>downstream</v>
      </c>
      <c r="E19" s="105">
        <v>42507</v>
      </c>
      <c r="F19" s="3">
        <v>34.6878662109375</v>
      </c>
      <c r="G19" s="3">
        <v>35.160415649414062</v>
      </c>
      <c r="H19" s="3">
        <v>0.49475899338722229</v>
      </c>
      <c r="I19" s="3">
        <v>5.0334678962826729E-4</v>
      </c>
      <c r="J19" s="3">
        <v>3.7798620178364217E-4</v>
      </c>
      <c r="K19" s="3">
        <v>1.2373657955322415E-4</v>
      </c>
      <c r="L19" s="3" t="s">
        <v>13</v>
      </c>
      <c r="M19" s="3"/>
    </row>
    <row r="20" spans="1:13">
      <c r="A20">
        <v>19</v>
      </c>
      <c r="B20" s="3" t="s">
        <v>133</v>
      </c>
      <c r="C20" s="3" t="s">
        <v>134</v>
      </c>
      <c r="D20" s="15" t="str">
        <f t="shared" si="0"/>
        <v>downstream</v>
      </c>
      <c r="E20" s="105">
        <v>42507</v>
      </c>
      <c r="F20" s="3">
        <v>35.4459228515625</v>
      </c>
      <c r="G20" s="3">
        <v>35.551357269287109</v>
      </c>
      <c r="H20" s="3">
        <v>0.18660500645637512</v>
      </c>
      <c r="I20" s="3">
        <v>2.9939311207272112E-4</v>
      </c>
      <c r="J20" s="3">
        <v>2.8000559541396797E-4</v>
      </c>
      <c r="K20" s="3">
        <v>3.4399483411107212E-5</v>
      </c>
      <c r="L20" s="3" t="s">
        <v>13</v>
      </c>
      <c r="M20" s="3"/>
    </row>
    <row r="21" spans="1:13">
      <c r="A21">
        <v>20</v>
      </c>
      <c r="B21" s="3" t="s">
        <v>88</v>
      </c>
      <c r="C21" s="3" t="s">
        <v>134</v>
      </c>
      <c r="D21" s="15" t="str">
        <f t="shared" si="0"/>
        <v>downstream</v>
      </c>
      <c r="E21" s="105">
        <v>42507</v>
      </c>
      <c r="F21" s="3">
        <v>35.766815185546875</v>
      </c>
      <c r="G21" s="3">
        <v>35.551357269287109</v>
      </c>
      <c r="H21" s="3">
        <v>0.18660500645637512</v>
      </c>
      <c r="I21" s="3">
        <v>2.4028819461818784E-4</v>
      </c>
      <c r="J21" s="3">
        <v>2.8000559541396797E-4</v>
      </c>
      <c r="K21" s="3">
        <v>3.4399483411107212E-5</v>
      </c>
      <c r="L21" s="3" t="s">
        <v>13</v>
      </c>
      <c r="M21" s="3"/>
    </row>
    <row r="22" spans="1:13">
      <c r="A22">
        <v>21</v>
      </c>
      <c r="B22" s="3" t="s">
        <v>89</v>
      </c>
      <c r="C22" s="3" t="s">
        <v>134</v>
      </c>
      <c r="D22" s="15" t="str">
        <f t="shared" si="0"/>
        <v>downstream</v>
      </c>
      <c r="E22" s="105">
        <v>42507</v>
      </c>
      <c r="F22" s="3">
        <v>35.441337585449219</v>
      </c>
      <c r="G22" s="3">
        <v>35.551357269287109</v>
      </c>
      <c r="H22" s="3">
        <v>0.18660500645637512</v>
      </c>
      <c r="I22" s="3">
        <v>3.0033540679141879E-4</v>
      </c>
      <c r="J22" s="3">
        <v>2.8000559541396797E-4</v>
      </c>
      <c r="K22" s="3">
        <v>3.4399483411107212E-5</v>
      </c>
      <c r="L22" s="3" t="s">
        <v>13</v>
      </c>
      <c r="M22" s="3"/>
    </row>
    <row r="23" spans="1:13">
      <c r="A23">
        <v>22</v>
      </c>
      <c r="B23" s="3" t="s">
        <v>135</v>
      </c>
      <c r="C23" s="3" t="s">
        <v>136</v>
      </c>
      <c r="D23" s="15" t="str">
        <f t="shared" si="0"/>
        <v>downstream</v>
      </c>
      <c r="E23" s="105">
        <v>42510</v>
      </c>
      <c r="F23" s="3">
        <v>36.742950439453125</v>
      </c>
      <c r="G23" s="3">
        <v>36.772861480712891</v>
      </c>
      <c r="H23" s="3">
        <v>0.44580820202827454</v>
      </c>
      <c r="I23" s="3">
        <v>1.2308316945564002E-4</v>
      </c>
      <c r="J23" s="3">
        <v>1.2432858056854457E-4</v>
      </c>
      <c r="K23" s="3">
        <v>3.6987803468946368E-5</v>
      </c>
      <c r="L23" s="3" t="s">
        <v>13</v>
      </c>
      <c r="M23" s="3"/>
    </row>
    <row r="24" spans="1:13">
      <c r="A24">
        <v>23</v>
      </c>
      <c r="B24" s="3" t="s">
        <v>137</v>
      </c>
      <c r="C24" s="3" t="s">
        <v>136</v>
      </c>
      <c r="D24" s="15" t="str">
        <f t="shared" si="0"/>
        <v>downstream</v>
      </c>
      <c r="E24" s="105">
        <v>42510</v>
      </c>
      <c r="F24" s="3">
        <v>36.342761993408203</v>
      </c>
      <c r="G24" s="3">
        <v>36.772861480712891</v>
      </c>
      <c r="H24" s="3">
        <v>0.44580820202827454</v>
      </c>
      <c r="I24" s="3">
        <v>1.6192335169762373E-4</v>
      </c>
      <c r="J24" s="3">
        <v>1.2432858056854457E-4</v>
      </c>
      <c r="K24" s="3">
        <v>3.6987803468946368E-5</v>
      </c>
      <c r="L24" s="3" t="s">
        <v>13</v>
      </c>
      <c r="M24" s="3"/>
    </row>
    <row r="25" spans="1:13">
      <c r="A25">
        <v>24</v>
      </c>
      <c r="B25" s="3" t="s">
        <v>93</v>
      </c>
      <c r="C25" s="3" t="s">
        <v>136</v>
      </c>
      <c r="D25" s="15" t="str">
        <f t="shared" si="0"/>
        <v>downstream</v>
      </c>
      <c r="E25" s="105">
        <v>42510</v>
      </c>
      <c r="F25" s="3">
        <v>37.232872009277344</v>
      </c>
      <c r="G25" s="3">
        <v>36.772861480712891</v>
      </c>
      <c r="H25" s="3">
        <v>0.44580820202827454</v>
      </c>
      <c r="I25" s="3">
        <v>8.797919872449711E-5</v>
      </c>
      <c r="J25" s="3">
        <v>1.2432858056854457E-4</v>
      </c>
      <c r="K25" s="3">
        <v>3.6987803468946368E-5</v>
      </c>
      <c r="L25" s="3" t="s">
        <v>13</v>
      </c>
      <c r="M25" s="3"/>
    </row>
    <row r="26" spans="1:13">
      <c r="A26">
        <v>25</v>
      </c>
      <c r="B26" s="3" t="s">
        <v>138</v>
      </c>
      <c r="C26" s="3" t="s">
        <v>139</v>
      </c>
      <c r="D26" s="15" t="str">
        <f t="shared" si="0"/>
        <v>downstream</v>
      </c>
      <c r="E26" s="105">
        <v>42510</v>
      </c>
      <c r="F26" s="3">
        <v>37.110874176025391</v>
      </c>
      <c r="G26" s="3">
        <v>36.467334747314453</v>
      </c>
      <c r="H26" s="3">
        <v>0.61508005857467651</v>
      </c>
      <c r="I26" s="3">
        <v>9.5651339506730437E-5</v>
      </c>
      <c r="J26" s="3">
        <v>1.5742356481496245E-4</v>
      </c>
      <c r="K26" s="3">
        <v>6.2977720517665148E-5</v>
      </c>
      <c r="L26" s="3" t="s">
        <v>13</v>
      </c>
      <c r="M26" s="3"/>
    </row>
    <row r="27" spans="1:13">
      <c r="A27">
        <v>26</v>
      </c>
      <c r="B27" s="3" t="s">
        <v>140</v>
      </c>
      <c r="C27" s="3" t="s">
        <v>139</v>
      </c>
      <c r="D27" s="15" t="str">
        <f t="shared" si="0"/>
        <v>downstream</v>
      </c>
      <c r="E27" s="105">
        <v>42510</v>
      </c>
      <c r="F27" s="3">
        <v>36.405788421630859</v>
      </c>
      <c r="G27" s="3">
        <v>36.467334747314453</v>
      </c>
      <c r="H27" s="3">
        <v>0.61508005857467651</v>
      </c>
      <c r="I27" s="3">
        <v>1.5507811622228473E-4</v>
      </c>
      <c r="J27" s="3">
        <v>1.5742356481496245E-4</v>
      </c>
      <c r="K27" s="3">
        <v>6.2977720517665148E-5</v>
      </c>
      <c r="L27" s="3" t="s">
        <v>13</v>
      </c>
      <c r="M27" s="3"/>
    </row>
    <row r="28" spans="1:13">
      <c r="A28">
        <v>27</v>
      </c>
      <c r="B28" s="3" t="s">
        <v>141</v>
      </c>
      <c r="C28" s="3" t="s">
        <v>139</v>
      </c>
      <c r="D28" s="15" t="str">
        <f t="shared" si="0"/>
        <v>downstream</v>
      </c>
      <c r="E28" s="105">
        <v>42510</v>
      </c>
      <c r="F28" s="3">
        <v>35.885341644287109</v>
      </c>
      <c r="G28" s="3">
        <v>36.467334747314453</v>
      </c>
      <c r="H28" s="3">
        <v>0.61508005857467651</v>
      </c>
      <c r="I28" s="3">
        <v>2.215412532677874E-4</v>
      </c>
      <c r="J28" s="3">
        <v>1.5742356481496245E-4</v>
      </c>
      <c r="K28" s="3">
        <v>6.2977720517665148E-5</v>
      </c>
      <c r="L28" s="3" t="s">
        <v>13</v>
      </c>
      <c r="M28" s="3"/>
    </row>
    <row r="29" spans="1:13">
      <c r="A29">
        <v>28</v>
      </c>
      <c r="B29" s="3" t="s">
        <v>142</v>
      </c>
      <c r="C29" s="3" t="s">
        <v>143</v>
      </c>
      <c r="D29" s="15" t="str">
        <f t="shared" si="0"/>
        <v>downstream</v>
      </c>
      <c r="E29" s="105">
        <v>42514</v>
      </c>
      <c r="F29" s="3">
        <v>36.24542236328125</v>
      </c>
      <c r="G29" s="3">
        <v>36.061031341552734</v>
      </c>
      <c r="H29" s="3">
        <v>0.58387863636016846</v>
      </c>
      <c r="I29" s="3">
        <v>1.7309373652096838E-4</v>
      </c>
      <c r="J29" s="3">
        <v>2.0763823704328388E-4</v>
      </c>
      <c r="K29" s="3">
        <v>8.7785985670052469E-5</v>
      </c>
      <c r="L29" s="3" t="s">
        <v>13</v>
      </c>
      <c r="M29" s="3"/>
    </row>
    <row r="30" spans="1:13">
      <c r="A30">
        <v>29</v>
      </c>
      <c r="B30" s="3" t="s">
        <v>144</v>
      </c>
      <c r="C30" s="3" t="s">
        <v>143</v>
      </c>
      <c r="D30" s="15" t="str">
        <f t="shared" si="0"/>
        <v>downstream</v>
      </c>
      <c r="E30" s="105">
        <v>42514</v>
      </c>
      <c r="F30" s="3">
        <v>36.530448913574219</v>
      </c>
      <c r="G30" s="3">
        <v>36.061031341552734</v>
      </c>
      <c r="H30" s="3">
        <v>0.58387863636016846</v>
      </c>
      <c r="I30" s="3">
        <v>1.4237932919058949E-4</v>
      </c>
      <c r="J30" s="3">
        <v>2.0763823704328388E-4</v>
      </c>
      <c r="K30" s="3">
        <v>8.7785985670052469E-5</v>
      </c>
      <c r="L30" s="3" t="s">
        <v>13</v>
      </c>
      <c r="M30" s="3"/>
    </row>
    <row r="31" spans="1:13">
      <c r="A31">
        <v>30</v>
      </c>
      <c r="B31" s="3" t="s">
        <v>145</v>
      </c>
      <c r="C31" s="3" t="s">
        <v>143</v>
      </c>
      <c r="D31" s="15" t="str">
        <f t="shared" si="0"/>
        <v>downstream</v>
      </c>
      <c r="E31" s="105">
        <v>42514</v>
      </c>
      <c r="F31" s="3">
        <v>35.407215118408203</v>
      </c>
      <c r="G31" s="3">
        <v>36.061031341552734</v>
      </c>
      <c r="H31" s="3">
        <v>0.58387863636016846</v>
      </c>
      <c r="I31" s="3">
        <v>3.0744160176254809E-4</v>
      </c>
      <c r="J31" s="3">
        <v>2.0763823704328388E-4</v>
      </c>
      <c r="K31" s="3">
        <v>8.7785985670052469E-5</v>
      </c>
      <c r="L31" s="3" t="s">
        <v>13</v>
      </c>
      <c r="M31" s="3"/>
    </row>
    <row r="32" spans="1:13">
      <c r="A32">
        <v>31</v>
      </c>
      <c r="B32" s="3" t="s">
        <v>146</v>
      </c>
      <c r="C32" s="3" t="s">
        <v>147</v>
      </c>
      <c r="D32" s="15" t="str">
        <f t="shared" si="0"/>
        <v>downstream</v>
      </c>
      <c r="E32" s="105">
        <v>42514</v>
      </c>
      <c r="F32" s="3">
        <v>36.964942932128906</v>
      </c>
      <c r="G32" s="3">
        <v>37.397304534912109</v>
      </c>
      <c r="H32" s="3">
        <v>1.2966182231903076</v>
      </c>
      <c r="I32" s="3">
        <v>1.0571230814093724E-4</v>
      </c>
      <c r="J32" s="3">
        <v>9.7786461992654949E-5</v>
      </c>
      <c r="K32" s="3">
        <v>6.5237814851570874E-5</v>
      </c>
      <c r="L32" s="3" t="s">
        <v>13</v>
      </c>
      <c r="M32" s="3"/>
    </row>
    <row r="33" spans="1:13">
      <c r="A33">
        <v>32</v>
      </c>
      <c r="B33" s="3" t="s">
        <v>148</v>
      </c>
      <c r="C33" s="3" t="s">
        <v>147</v>
      </c>
      <c r="D33" s="15" t="str">
        <f t="shared" si="0"/>
        <v>downstream</v>
      </c>
      <c r="E33" s="105">
        <v>42514</v>
      </c>
      <c r="F33" s="3">
        <v>36.372108459472656</v>
      </c>
      <c r="G33" s="3">
        <v>37.397304534912109</v>
      </c>
      <c r="H33" s="3">
        <v>1.2966182231903076</v>
      </c>
      <c r="I33" s="3">
        <v>1.5869925846345723E-4</v>
      </c>
      <c r="J33" s="3">
        <v>9.7786461992654949E-5</v>
      </c>
      <c r="K33" s="3">
        <v>6.5237814851570874E-5</v>
      </c>
      <c r="L33" s="3" t="s">
        <v>13</v>
      </c>
      <c r="M33" s="3"/>
    </row>
    <row r="34" spans="1:13">
      <c r="A34">
        <v>33</v>
      </c>
      <c r="B34" s="3" t="s">
        <v>149</v>
      </c>
      <c r="C34" s="3" t="s">
        <v>147</v>
      </c>
      <c r="D34" s="15" t="str">
        <f t="shared" si="0"/>
        <v>downstream</v>
      </c>
      <c r="E34" s="105">
        <v>42514</v>
      </c>
      <c r="F34" s="3">
        <v>38.854862213134766</v>
      </c>
      <c r="G34" s="3">
        <v>37.397304534912109</v>
      </c>
      <c r="H34" s="3">
        <v>1.2966182231903076</v>
      </c>
      <c r="I34" s="3">
        <v>2.8947835744475015E-5</v>
      </c>
      <c r="J34" s="3">
        <v>9.7786461992654949E-5</v>
      </c>
      <c r="K34" s="3">
        <v>6.5237814851570874E-5</v>
      </c>
      <c r="L34" s="3" t="s">
        <v>13</v>
      </c>
      <c r="M34" s="3"/>
    </row>
    <row r="35" spans="1:13">
      <c r="A35">
        <v>34</v>
      </c>
      <c r="B35" s="3" t="s">
        <v>150</v>
      </c>
      <c r="C35" s="3" t="s">
        <v>151</v>
      </c>
      <c r="D35" s="15" t="str">
        <f t="shared" si="0"/>
        <v>downstream</v>
      </c>
      <c r="E35" s="105">
        <v>42517</v>
      </c>
      <c r="F35" s="3">
        <v>34.894783020019531</v>
      </c>
      <c r="G35" s="3">
        <v>34.822502136230469</v>
      </c>
      <c r="H35" s="3">
        <v>0.15633837878704071</v>
      </c>
      <c r="I35" s="3">
        <v>4.3679861119017005E-4</v>
      </c>
      <c r="J35" s="3">
        <v>4.6077361912466586E-4</v>
      </c>
      <c r="K35" s="3">
        <v>5.0712551455944777E-5</v>
      </c>
      <c r="L35" s="3" t="s">
        <v>13</v>
      </c>
      <c r="M35" s="3"/>
    </row>
    <row r="36" spans="1:13">
      <c r="A36">
        <v>35</v>
      </c>
      <c r="B36" s="3" t="s">
        <v>152</v>
      </c>
      <c r="C36" s="3" t="s">
        <v>151</v>
      </c>
      <c r="D36" s="15" t="str">
        <f t="shared" si="0"/>
        <v>downstream</v>
      </c>
      <c r="E36" s="105">
        <v>42517</v>
      </c>
      <c r="F36" s="3">
        <v>34.929618835449219</v>
      </c>
      <c r="G36" s="3">
        <v>34.822502136230469</v>
      </c>
      <c r="H36" s="3">
        <v>0.15633837878704071</v>
      </c>
      <c r="I36" s="3">
        <v>4.2649390525184572E-4</v>
      </c>
      <c r="J36" s="3">
        <v>4.6077361912466586E-4</v>
      </c>
      <c r="K36" s="3">
        <v>5.0712551455944777E-5</v>
      </c>
      <c r="L36" s="3" t="s">
        <v>13</v>
      </c>
      <c r="M36" s="3"/>
    </row>
    <row r="37" spans="1:13">
      <c r="A37">
        <v>36</v>
      </c>
      <c r="B37" s="3" t="s">
        <v>153</v>
      </c>
      <c r="C37" s="3" t="s">
        <v>151</v>
      </c>
      <c r="D37" s="15" t="str">
        <f t="shared" si="0"/>
        <v>downstream</v>
      </c>
      <c r="E37" s="105">
        <v>42517</v>
      </c>
      <c r="F37" s="3">
        <v>34.643100738525391</v>
      </c>
      <c r="G37" s="3">
        <v>34.822502136230469</v>
      </c>
      <c r="H37" s="3">
        <v>0.15633837878704071</v>
      </c>
      <c r="I37" s="3">
        <v>5.1902845734730363E-4</v>
      </c>
      <c r="J37" s="3">
        <v>4.6077361912466586E-4</v>
      </c>
      <c r="K37" s="3">
        <v>5.0712551455944777E-5</v>
      </c>
      <c r="L37" s="3" t="s">
        <v>13</v>
      </c>
      <c r="M37" s="3"/>
    </row>
    <row r="38" spans="1:13">
      <c r="A38">
        <v>37</v>
      </c>
      <c r="B38" s="3" t="s">
        <v>154</v>
      </c>
      <c r="C38" s="3" t="s">
        <v>155</v>
      </c>
      <c r="D38" s="15" t="str">
        <f t="shared" si="0"/>
        <v>downstream</v>
      </c>
      <c r="E38" s="105">
        <v>42517</v>
      </c>
      <c r="F38" s="3">
        <v>34.887550354003906</v>
      </c>
      <c r="G38" s="3">
        <v>34.929588317871094</v>
      </c>
      <c r="H38" s="3">
        <v>0.60986185073852539</v>
      </c>
      <c r="I38" s="3">
        <v>4.3896911665797234E-4</v>
      </c>
      <c r="J38" s="3">
        <v>4.5134007814340293E-4</v>
      </c>
      <c r="K38" s="3">
        <v>1.8084827752318233E-4</v>
      </c>
      <c r="L38" s="3" t="s">
        <v>13</v>
      </c>
      <c r="M38" s="3"/>
    </row>
    <row r="39" spans="1:13">
      <c r="A39">
        <v>38</v>
      </c>
      <c r="B39" s="3" t="s">
        <v>80</v>
      </c>
      <c r="C39" s="3" t="s">
        <v>155</v>
      </c>
      <c r="D39" s="15" t="str">
        <f t="shared" si="0"/>
        <v>downstream</v>
      </c>
      <c r="E39" s="105">
        <v>42517</v>
      </c>
      <c r="F39" s="3">
        <v>35.559383392333984</v>
      </c>
      <c r="G39" s="3">
        <v>34.929588317871094</v>
      </c>
      <c r="H39" s="3">
        <v>0.60986185073852539</v>
      </c>
      <c r="I39" s="3">
        <v>2.7699489146471024E-4</v>
      </c>
      <c r="J39" s="3">
        <v>4.5134007814340293E-4</v>
      </c>
      <c r="K39" s="3">
        <v>1.8084827752318233E-4</v>
      </c>
      <c r="L39" s="3" t="s">
        <v>13</v>
      </c>
      <c r="M39" s="3"/>
    </row>
    <row r="40" spans="1:13">
      <c r="A40">
        <v>39</v>
      </c>
      <c r="B40" s="3" t="s">
        <v>156</v>
      </c>
      <c r="C40" s="3" t="s">
        <v>155</v>
      </c>
      <c r="D40" s="15" t="str">
        <f t="shared" si="0"/>
        <v>downstream</v>
      </c>
      <c r="E40" s="105">
        <v>42517</v>
      </c>
      <c r="F40" s="3">
        <v>34.341835021972656</v>
      </c>
      <c r="G40" s="3">
        <v>34.929588317871094</v>
      </c>
      <c r="H40" s="3">
        <v>0.60986185073852539</v>
      </c>
      <c r="I40" s="3">
        <v>6.3805619720369577E-4</v>
      </c>
      <c r="J40" s="3">
        <v>4.5134007814340293E-4</v>
      </c>
      <c r="K40" s="3">
        <v>1.8084827752318233E-4</v>
      </c>
      <c r="L40" s="3" t="s">
        <v>13</v>
      </c>
      <c r="M40" s="3"/>
    </row>
    <row r="41" spans="1:13">
      <c r="A41">
        <v>40</v>
      </c>
      <c r="B41" s="3" t="s">
        <v>157</v>
      </c>
      <c r="C41" s="3" t="s">
        <v>158</v>
      </c>
      <c r="D41" s="15" t="str">
        <f t="shared" si="0"/>
        <v>downstream</v>
      </c>
      <c r="E41" s="105">
        <v>42521</v>
      </c>
      <c r="F41" s="3">
        <v>37.105121612548828</v>
      </c>
      <c r="G41" s="3">
        <v>38.350261688232422</v>
      </c>
      <c r="H41" s="3">
        <v>1.1841256618499756</v>
      </c>
      <c r="I41" s="3">
        <v>9.6029179985634983E-5</v>
      </c>
      <c r="J41" s="3">
        <v>5.0819446187233552E-5</v>
      </c>
      <c r="K41" s="3">
        <v>4.0201197407441214E-5</v>
      </c>
      <c r="L41" s="3" t="s">
        <v>13</v>
      </c>
      <c r="M41" s="3"/>
    </row>
    <row r="42" spans="1:13">
      <c r="A42">
        <v>41</v>
      </c>
      <c r="B42" s="3" t="s">
        <v>84</v>
      </c>
      <c r="C42" s="3" t="s">
        <v>158</v>
      </c>
      <c r="D42" s="15" t="str">
        <f t="shared" si="0"/>
        <v>downstream</v>
      </c>
      <c r="E42" s="105">
        <v>42521</v>
      </c>
      <c r="F42" s="3">
        <v>39.462089538574219</v>
      </c>
      <c r="G42" s="3">
        <v>38.350261688232422</v>
      </c>
      <c r="H42" s="3">
        <v>1.1841256618499756</v>
      </c>
      <c r="I42" s="3">
        <v>1.9093384253210388E-5</v>
      </c>
      <c r="J42" s="3">
        <v>5.0819446187233552E-5</v>
      </c>
      <c r="K42" s="3">
        <v>4.0201197407441214E-5</v>
      </c>
      <c r="L42" s="3" t="s">
        <v>13</v>
      </c>
      <c r="M42" s="3"/>
    </row>
    <row r="43" spans="1:13">
      <c r="A43">
        <v>42</v>
      </c>
      <c r="B43" s="3" t="s">
        <v>159</v>
      </c>
      <c r="C43" s="3" t="s">
        <v>158</v>
      </c>
      <c r="D43" s="15" t="str">
        <f t="shared" si="0"/>
        <v>downstream</v>
      </c>
      <c r="E43" s="105">
        <v>42521</v>
      </c>
      <c r="F43" s="3">
        <v>38.483573913574219</v>
      </c>
      <c r="G43" s="3">
        <v>38.350261688232422</v>
      </c>
      <c r="H43" s="3">
        <v>1.1841256618499756</v>
      </c>
      <c r="I43" s="3">
        <v>3.7335772503865883E-5</v>
      </c>
      <c r="J43" s="3">
        <v>5.0819446187233552E-5</v>
      </c>
      <c r="K43" s="3">
        <v>4.0201197407441214E-5</v>
      </c>
      <c r="L43" s="3" t="s">
        <v>13</v>
      </c>
      <c r="M43" s="3"/>
    </row>
    <row r="44" spans="1:13">
      <c r="A44">
        <v>43</v>
      </c>
      <c r="B44" s="3" t="s">
        <v>160</v>
      </c>
      <c r="C44" s="3" t="s">
        <v>161</v>
      </c>
      <c r="D44" s="15" t="str">
        <f t="shared" si="0"/>
        <v>downstream</v>
      </c>
      <c r="E44" s="105">
        <v>42521</v>
      </c>
      <c r="F44" s="3">
        <v>35.05731201171875</v>
      </c>
      <c r="G44" s="3">
        <v>35.809623718261719</v>
      </c>
      <c r="H44" s="3">
        <v>0.77334755659103394</v>
      </c>
      <c r="I44" s="3">
        <v>3.9075690438039601E-4</v>
      </c>
      <c r="J44" s="3">
        <v>2.5539647322148085E-4</v>
      </c>
      <c r="K44" s="3">
        <v>1.2831807543989271E-4</v>
      </c>
      <c r="L44" s="3" t="s">
        <v>13</v>
      </c>
      <c r="M44" s="3"/>
    </row>
    <row r="45" spans="1:13">
      <c r="A45">
        <v>44</v>
      </c>
      <c r="B45" s="3" t="s">
        <v>162</v>
      </c>
      <c r="C45" s="3" t="s">
        <v>161</v>
      </c>
      <c r="D45" s="15" t="str">
        <f t="shared" si="0"/>
        <v>downstream</v>
      </c>
      <c r="E45" s="105">
        <v>42521</v>
      </c>
      <c r="F45" s="3">
        <v>35.769142150878906</v>
      </c>
      <c r="G45" s="3">
        <v>35.809623718261719</v>
      </c>
      <c r="H45" s="3">
        <v>0.77334755659103394</v>
      </c>
      <c r="I45" s="3">
        <v>2.3990530462469906E-4</v>
      </c>
      <c r="J45" s="3">
        <v>2.5539647322148085E-4</v>
      </c>
      <c r="K45" s="3">
        <v>1.2831807543989271E-4</v>
      </c>
      <c r="L45" s="3" t="s">
        <v>13</v>
      </c>
      <c r="M45" s="3"/>
    </row>
    <row r="46" spans="1:13">
      <c r="A46">
        <v>45</v>
      </c>
      <c r="B46" s="3" t="s">
        <v>163</v>
      </c>
      <c r="C46" s="3" t="s">
        <v>161</v>
      </c>
      <c r="D46" s="15" t="str">
        <f t="shared" si="0"/>
        <v>downstream</v>
      </c>
      <c r="E46" s="105">
        <v>42521</v>
      </c>
      <c r="F46" s="3">
        <v>36.6024169921875</v>
      </c>
      <c r="G46" s="3">
        <v>35.809623718261719</v>
      </c>
      <c r="H46" s="3">
        <v>0.77334755659103394</v>
      </c>
      <c r="I46" s="3">
        <v>1.3552723976317793E-4</v>
      </c>
      <c r="J46" s="3">
        <v>2.5539647322148085E-4</v>
      </c>
      <c r="K46" s="3">
        <v>1.2831807543989271E-4</v>
      </c>
      <c r="L46" s="3" t="s">
        <v>13</v>
      </c>
      <c r="M46" s="3"/>
    </row>
    <row r="47" spans="1:13">
      <c r="A47">
        <v>46</v>
      </c>
      <c r="B47" s="3" t="s">
        <v>164</v>
      </c>
      <c r="C47" s="3" t="s">
        <v>165</v>
      </c>
      <c r="D47" s="15" t="str">
        <f t="shared" si="0"/>
        <v>downstream</v>
      </c>
      <c r="E47" s="105">
        <v>42524</v>
      </c>
      <c r="F47" s="3">
        <v>38.313144683837891</v>
      </c>
      <c r="G47" s="3">
        <v>37.412502288818359</v>
      </c>
      <c r="H47" s="3">
        <v>0.78516584634780884</v>
      </c>
      <c r="I47" s="3">
        <v>4.1961513488786295E-5</v>
      </c>
      <c r="J47" s="3">
        <v>8.4730352682527155E-5</v>
      </c>
      <c r="K47" s="3">
        <v>3.7612317100865766E-5</v>
      </c>
      <c r="L47" s="3" t="s">
        <v>13</v>
      </c>
      <c r="M47" s="3"/>
    </row>
    <row r="48" spans="1:13">
      <c r="A48">
        <v>47</v>
      </c>
      <c r="B48" s="3" t="s">
        <v>92</v>
      </c>
      <c r="C48" s="3" t="s">
        <v>165</v>
      </c>
      <c r="D48" s="15" t="str">
        <f t="shared" si="0"/>
        <v>downstream</v>
      </c>
      <c r="E48" s="105">
        <v>42524</v>
      </c>
      <c r="F48" s="3">
        <v>36.872097015380859</v>
      </c>
      <c r="G48" s="3">
        <v>37.412502288818359</v>
      </c>
      <c r="H48" s="3">
        <v>0.78516584634780884</v>
      </c>
      <c r="I48" s="3">
        <v>1.1265744979027659E-4</v>
      </c>
      <c r="J48" s="3">
        <v>8.4730352682527155E-5</v>
      </c>
      <c r="K48" s="3">
        <v>3.7612317100865766E-5</v>
      </c>
      <c r="L48" s="3" t="s">
        <v>13</v>
      </c>
      <c r="M48" s="3"/>
    </row>
    <row r="49" spans="1:13">
      <c r="A49">
        <v>48</v>
      </c>
      <c r="B49" s="3" t="s">
        <v>166</v>
      </c>
      <c r="C49" s="3" t="s">
        <v>165</v>
      </c>
      <c r="D49" s="15" t="str">
        <f t="shared" si="0"/>
        <v>downstream</v>
      </c>
      <c r="E49" s="105">
        <v>42524</v>
      </c>
      <c r="F49" s="3">
        <v>37.052257537841797</v>
      </c>
      <c r="G49" s="3">
        <v>37.412502288818359</v>
      </c>
      <c r="H49" s="3">
        <v>0.78516584634780884</v>
      </c>
      <c r="I49" s="3">
        <v>9.9572069302666932E-5</v>
      </c>
      <c r="J49" s="3">
        <v>8.4730352682527155E-5</v>
      </c>
      <c r="K49" s="3">
        <v>3.7612317100865766E-5</v>
      </c>
      <c r="L49" s="3" t="s">
        <v>13</v>
      </c>
      <c r="M49" s="3"/>
    </row>
    <row r="50" spans="1:13">
      <c r="A50">
        <v>49</v>
      </c>
      <c r="B50" s="3" t="s">
        <v>167</v>
      </c>
      <c r="C50" s="3" t="s">
        <v>168</v>
      </c>
      <c r="D50" s="15" t="str">
        <f t="shared" si="0"/>
        <v>downstream</v>
      </c>
      <c r="E50" s="105">
        <v>42524</v>
      </c>
      <c r="F50" s="3">
        <v>37.077098846435547</v>
      </c>
      <c r="G50" s="3">
        <v>36.974422454833984</v>
      </c>
      <c r="H50" s="3">
        <v>0.72948074340820312</v>
      </c>
      <c r="I50" s="3">
        <v>9.7891243058256805E-5</v>
      </c>
      <c r="J50" s="3">
        <v>1.1426982382545248E-4</v>
      </c>
      <c r="K50" s="3">
        <v>5.7986391766462475E-5</v>
      </c>
      <c r="L50" s="3" t="s">
        <v>13</v>
      </c>
      <c r="M50" s="3"/>
    </row>
    <row r="51" spans="1:13">
      <c r="A51">
        <v>50</v>
      </c>
      <c r="B51" s="3" t="s">
        <v>169</v>
      </c>
      <c r="C51" s="3" t="s">
        <v>168</v>
      </c>
      <c r="D51" s="15" t="str">
        <f t="shared" si="0"/>
        <v>downstream</v>
      </c>
      <c r="E51" s="105">
        <v>42524</v>
      </c>
      <c r="F51" s="3">
        <v>37.647125244140625</v>
      </c>
      <c r="G51" s="3">
        <v>36.974422454833984</v>
      </c>
      <c r="H51" s="3">
        <v>0.72948074340820312</v>
      </c>
      <c r="I51" s="3">
        <v>6.6234308178536594E-5</v>
      </c>
      <c r="J51" s="3">
        <v>1.1426982382545248E-4</v>
      </c>
      <c r="K51" s="3">
        <v>5.7986391766462475E-5</v>
      </c>
      <c r="L51" s="3" t="s">
        <v>13</v>
      </c>
      <c r="M51" s="3"/>
    </row>
    <row r="52" spans="1:13">
      <c r="A52">
        <v>51</v>
      </c>
      <c r="B52" s="3" t="s">
        <v>170</v>
      </c>
      <c r="C52" s="3" t="s">
        <v>168</v>
      </c>
      <c r="D52" s="15" t="str">
        <f t="shared" si="0"/>
        <v>downstream</v>
      </c>
      <c r="E52" s="105">
        <v>42524</v>
      </c>
      <c r="F52" s="3">
        <v>36.199043273925781</v>
      </c>
      <c r="G52" s="3">
        <v>36.974422454833984</v>
      </c>
      <c r="H52" s="3">
        <v>0.72948074340820312</v>
      </c>
      <c r="I52" s="3">
        <v>1.7868391296360642E-4</v>
      </c>
      <c r="J52" s="3">
        <v>1.1426982382545248E-4</v>
      </c>
      <c r="K52" s="3">
        <v>5.7986391766462475E-5</v>
      </c>
      <c r="L52" s="3" t="s">
        <v>13</v>
      </c>
      <c r="M52" s="3"/>
    </row>
    <row r="53" spans="1:13">
      <c r="A53">
        <v>52</v>
      </c>
      <c r="B53" s="20" t="s">
        <v>171</v>
      </c>
      <c r="C53" s="20" t="s">
        <v>172</v>
      </c>
      <c r="D53" s="15" t="str">
        <f t="shared" si="0"/>
        <v>downstream</v>
      </c>
      <c r="E53" s="106">
        <v>42528</v>
      </c>
      <c r="F53" s="20" t="s">
        <v>72</v>
      </c>
      <c r="G53" s="20">
        <v>37.574516296386719</v>
      </c>
      <c r="H53" s="20">
        <v>0.86587291955947876</v>
      </c>
      <c r="I53" s="20">
        <v>0</v>
      </c>
      <c r="J53" s="20" t="s">
        <v>12</v>
      </c>
      <c r="K53" s="20" t="s">
        <v>12</v>
      </c>
      <c r="L53" s="20" t="s">
        <v>13</v>
      </c>
      <c r="M53" s="9"/>
    </row>
    <row r="54" spans="1:13">
      <c r="A54">
        <v>53</v>
      </c>
      <c r="B54" s="20" t="s">
        <v>173</v>
      </c>
      <c r="C54" s="20" t="s">
        <v>172</v>
      </c>
      <c r="D54" s="15" t="str">
        <f t="shared" si="0"/>
        <v>downstream</v>
      </c>
      <c r="E54" s="106">
        <v>42528</v>
      </c>
      <c r="F54" s="20">
        <v>38.186782836914062</v>
      </c>
      <c r="G54" s="20">
        <v>37.574516296386719</v>
      </c>
      <c r="H54" s="20">
        <v>0.86587291955947876</v>
      </c>
      <c r="I54" s="20">
        <v>4.5757373300148174E-5</v>
      </c>
      <c r="J54" s="20">
        <v>7.5832351285498589E-5</v>
      </c>
      <c r="K54" s="20">
        <v>4.2532439692877233E-5</v>
      </c>
      <c r="L54" s="20" t="s">
        <v>13</v>
      </c>
      <c r="M54" s="9"/>
    </row>
    <row r="55" spans="1:13">
      <c r="A55">
        <v>54</v>
      </c>
      <c r="B55" s="20" t="s">
        <v>174</v>
      </c>
      <c r="C55" s="20" t="s">
        <v>172</v>
      </c>
      <c r="D55" s="15" t="str">
        <f t="shared" si="0"/>
        <v>downstream</v>
      </c>
      <c r="E55" s="106">
        <v>42528</v>
      </c>
      <c r="F55" s="20">
        <v>36.962253570556641</v>
      </c>
      <c r="G55" s="20">
        <v>37.574516296386719</v>
      </c>
      <c r="H55" s="20">
        <v>0.86587291955947876</v>
      </c>
      <c r="I55" s="20">
        <v>1.059073256328702E-4</v>
      </c>
      <c r="J55" s="20">
        <v>7.5832351285498589E-5</v>
      </c>
      <c r="K55" s="20">
        <v>4.2532439692877233E-5</v>
      </c>
      <c r="L55" s="20" t="s">
        <v>13</v>
      </c>
      <c r="M55" s="9"/>
    </row>
    <row r="56" spans="1:13">
      <c r="A56">
        <v>55</v>
      </c>
      <c r="B56" s="15" t="s">
        <v>119</v>
      </c>
      <c r="C56" s="15" t="s">
        <v>172</v>
      </c>
      <c r="D56" s="15" t="str">
        <f t="shared" si="0"/>
        <v>downstream</v>
      </c>
      <c r="E56" s="107">
        <v>42528</v>
      </c>
      <c r="F56" s="15">
        <v>42.470741271972656</v>
      </c>
      <c r="G56" s="15">
        <v>41.880199432373047</v>
      </c>
      <c r="H56" s="15">
        <v>0.58265590667724609</v>
      </c>
      <c r="I56" s="15">
        <v>1.9296246591693489E-6</v>
      </c>
      <c r="J56" s="15">
        <v>2.9455034109560074E-6</v>
      </c>
      <c r="K56" s="15">
        <v>1.0704416126827709E-6</v>
      </c>
      <c r="L56" s="9" t="s">
        <v>96</v>
      </c>
      <c r="M56" s="9"/>
    </row>
    <row r="57" spans="1:13">
      <c r="A57">
        <v>56</v>
      </c>
      <c r="B57" s="15" t="s">
        <v>121</v>
      </c>
      <c r="C57" s="15" t="s">
        <v>172</v>
      </c>
      <c r="D57" s="15" t="str">
        <f t="shared" si="0"/>
        <v>downstream</v>
      </c>
      <c r="E57" s="107">
        <v>42528</v>
      </c>
      <c r="F57" s="15">
        <v>41.305763244628906</v>
      </c>
      <c r="G57" s="15">
        <v>41.880199432373047</v>
      </c>
      <c r="H57" s="15">
        <v>0.58265590667724609</v>
      </c>
      <c r="I57" s="15">
        <v>4.0632280615682248E-6</v>
      </c>
      <c r="J57" s="15">
        <v>2.9455034109560074E-6</v>
      </c>
      <c r="K57" s="15">
        <v>1.0704416126827709E-6</v>
      </c>
      <c r="L57" s="9" t="s">
        <v>96</v>
      </c>
      <c r="M57" s="9"/>
    </row>
    <row r="58" spans="1:13">
      <c r="A58">
        <v>57</v>
      </c>
      <c r="B58" s="15" t="s">
        <v>122</v>
      </c>
      <c r="C58" s="15" t="s">
        <v>172</v>
      </c>
      <c r="D58" s="15" t="str">
        <f t="shared" si="0"/>
        <v>downstream</v>
      </c>
      <c r="E58" s="107">
        <v>42528</v>
      </c>
      <c r="F58" s="15">
        <v>41.864097595214844</v>
      </c>
      <c r="G58" s="15">
        <v>41.880199432373047</v>
      </c>
      <c r="H58" s="15">
        <v>0.58265590667724609</v>
      </c>
      <c r="I58" s="15">
        <v>2.8436579668777995E-6</v>
      </c>
      <c r="J58" s="15">
        <v>2.9455034109560074E-6</v>
      </c>
      <c r="K58" s="15">
        <v>1.0704416126827709E-6</v>
      </c>
      <c r="L58" s="9" t="s">
        <v>96</v>
      </c>
      <c r="M58" s="9"/>
    </row>
    <row r="59" spans="1:13">
      <c r="A59">
        <v>58</v>
      </c>
      <c r="B59" s="3" t="s">
        <v>175</v>
      </c>
      <c r="C59" s="3" t="s">
        <v>176</v>
      </c>
      <c r="D59" s="15" t="str">
        <f t="shared" si="0"/>
        <v>downstream</v>
      </c>
      <c r="E59" s="105">
        <v>42528</v>
      </c>
      <c r="F59" s="3">
        <v>39.070674896240234</v>
      </c>
      <c r="G59" s="3">
        <v>38.544849395751953</v>
      </c>
      <c r="H59" s="3">
        <v>0.70685595273971558</v>
      </c>
      <c r="I59" s="3">
        <v>2.4967917852336541E-5</v>
      </c>
      <c r="J59" s="3">
        <v>3.8885944377398118E-5</v>
      </c>
      <c r="K59" s="3">
        <v>2.0231593225616962E-5</v>
      </c>
      <c r="L59" s="3" t="s">
        <v>13</v>
      </c>
      <c r="M59" s="3"/>
    </row>
    <row r="60" spans="1:13">
      <c r="A60">
        <v>59</v>
      </c>
      <c r="B60" s="3" t="s">
        <v>177</v>
      </c>
      <c r="C60" s="3" t="s">
        <v>176</v>
      </c>
      <c r="D60" s="15" t="str">
        <f t="shared" si="0"/>
        <v>downstream</v>
      </c>
      <c r="E60" s="105">
        <v>42528</v>
      </c>
      <c r="F60" s="3">
        <v>38.822559356689453</v>
      </c>
      <c r="G60" s="3">
        <v>38.544849395751953</v>
      </c>
      <c r="H60" s="3">
        <v>0.70685595273971558</v>
      </c>
      <c r="I60" s="3">
        <v>2.9595836167572998E-5</v>
      </c>
      <c r="J60" s="3">
        <v>3.8885944377398118E-5</v>
      </c>
      <c r="K60" s="3">
        <v>2.0231593225616962E-5</v>
      </c>
      <c r="L60" s="3" t="s">
        <v>13</v>
      </c>
      <c r="M60" s="3"/>
    </row>
    <row r="61" spans="1:13">
      <c r="A61">
        <v>60</v>
      </c>
      <c r="B61" s="3" t="s">
        <v>178</v>
      </c>
      <c r="C61" s="3" t="s">
        <v>176</v>
      </c>
      <c r="D61" s="15" t="str">
        <f t="shared" si="0"/>
        <v>downstream</v>
      </c>
      <c r="E61" s="105">
        <v>42528</v>
      </c>
      <c r="F61" s="3">
        <v>37.741310119628906</v>
      </c>
      <c r="G61" s="3">
        <v>38.544849395751953</v>
      </c>
      <c r="H61" s="3">
        <v>0.70685595273971558</v>
      </c>
      <c r="I61" s="3">
        <v>6.2094070017337799E-5</v>
      </c>
      <c r="J61" s="3">
        <v>3.8885944377398118E-5</v>
      </c>
      <c r="K61" s="3">
        <v>2.0231593225616962E-5</v>
      </c>
      <c r="L61" s="3" t="s">
        <v>13</v>
      </c>
      <c r="M61" s="3"/>
    </row>
    <row r="62" spans="1:13">
      <c r="A62">
        <v>61</v>
      </c>
      <c r="B62" s="20" t="s">
        <v>77</v>
      </c>
      <c r="C62" s="20" t="s">
        <v>179</v>
      </c>
      <c r="D62" s="15" t="str">
        <f t="shared" si="0"/>
        <v>downstream</v>
      </c>
      <c r="E62" s="106">
        <v>42531</v>
      </c>
      <c r="F62" s="20" t="s">
        <v>72</v>
      </c>
      <c r="G62" s="20">
        <v>40.15216064453125</v>
      </c>
      <c r="H62" s="20">
        <v>0.7753293514251709</v>
      </c>
      <c r="I62" s="20">
        <v>0</v>
      </c>
      <c r="J62" s="20" t="s">
        <v>12</v>
      </c>
      <c r="K62" s="20" t="s">
        <v>12</v>
      </c>
      <c r="L62" s="20" t="s">
        <v>13</v>
      </c>
      <c r="M62" s="3"/>
    </row>
    <row r="63" spans="1:13">
      <c r="A63">
        <v>62</v>
      </c>
      <c r="B63" s="20" t="s">
        <v>180</v>
      </c>
      <c r="C63" s="20" t="s">
        <v>179</v>
      </c>
      <c r="D63" s="15" t="str">
        <f t="shared" si="0"/>
        <v>downstream</v>
      </c>
      <c r="E63" s="106">
        <v>42531</v>
      </c>
      <c r="F63" s="20">
        <v>40.700401306152344</v>
      </c>
      <c r="G63" s="20">
        <v>40.15216064453125</v>
      </c>
      <c r="H63" s="20">
        <v>0.7753293514251709</v>
      </c>
      <c r="I63" s="20">
        <v>8.1717644206946716E-6</v>
      </c>
      <c r="J63" s="20">
        <v>1.274829719477566E-5</v>
      </c>
      <c r="K63" s="20">
        <v>6.4721948547230568E-6</v>
      </c>
      <c r="L63" s="20" t="s">
        <v>13</v>
      </c>
      <c r="M63" s="3"/>
    </row>
    <row r="64" spans="1:13">
      <c r="A64">
        <v>63</v>
      </c>
      <c r="B64" s="20" t="s">
        <v>181</v>
      </c>
      <c r="C64" s="20" t="s">
        <v>179</v>
      </c>
      <c r="D64" s="15" t="str">
        <f t="shared" si="0"/>
        <v>downstream</v>
      </c>
      <c r="E64" s="106">
        <v>42531</v>
      </c>
      <c r="F64" s="20">
        <v>39.603919982910156</v>
      </c>
      <c r="G64" s="20">
        <v>40.15216064453125</v>
      </c>
      <c r="H64" s="20">
        <v>0.7753293514251709</v>
      </c>
      <c r="I64" s="20">
        <v>1.7324829968856648E-5</v>
      </c>
      <c r="J64" s="20">
        <v>1.274829719477566E-5</v>
      </c>
      <c r="K64" s="20">
        <v>6.4721948547230568E-6</v>
      </c>
      <c r="L64" s="20" t="s">
        <v>13</v>
      </c>
      <c r="M64" s="3"/>
    </row>
    <row r="65" spans="1:13">
      <c r="A65">
        <v>64</v>
      </c>
      <c r="B65" t="s">
        <v>123</v>
      </c>
      <c r="C65" t="s">
        <v>179</v>
      </c>
      <c r="D65" s="15" t="str">
        <f t="shared" si="0"/>
        <v>downstream</v>
      </c>
      <c r="E65" s="99">
        <v>42531</v>
      </c>
      <c r="F65">
        <v>36.928058624267578</v>
      </c>
      <c r="G65">
        <v>37.064777374267578</v>
      </c>
      <c r="H65">
        <v>0.72186636924743652</v>
      </c>
      <c r="I65">
        <v>6.6699700255412608E-5</v>
      </c>
      <c r="J65">
        <v>6.534709973493591E-5</v>
      </c>
      <c r="K65">
        <v>2.7583484552451409E-5</v>
      </c>
      <c r="L65" s="9" t="s">
        <v>96</v>
      </c>
      <c r="M65" s="3"/>
    </row>
    <row r="66" spans="1:13">
      <c r="A66">
        <v>65</v>
      </c>
      <c r="B66" t="s">
        <v>125</v>
      </c>
      <c r="C66" t="s">
        <v>179</v>
      </c>
      <c r="D66" s="15" t="str">
        <f t="shared" si="0"/>
        <v>downstream</v>
      </c>
      <c r="E66" s="99">
        <v>42531</v>
      </c>
      <c r="F66">
        <v>36.421051025390625</v>
      </c>
      <c r="G66">
        <v>37.064777374267578</v>
      </c>
      <c r="H66">
        <v>0.72186636924743652</v>
      </c>
      <c r="I66">
        <v>9.2229398433119059E-5</v>
      </c>
      <c r="J66">
        <v>6.534709973493591E-5</v>
      </c>
      <c r="K66">
        <v>2.7583484552451409E-5</v>
      </c>
      <c r="L66" s="9" t="s">
        <v>96</v>
      </c>
      <c r="M66" s="3"/>
    </row>
    <row r="67" spans="1:13">
      <c r="A67">
        <v>66</v>
      </c>
      <c r="B67" t="s">
        <v>126</v>
      </c>
      <c r="C67" t="s">
        <v>179</v>
      </c>
      <c r="D67" s="15" t="str">
        <f t="shared" ref="D67:D130" si="1">IF(RIGHT(C67,1)="d","downstream","upstream")</f>
        <v>downstream</v>
      </c>
      <c r="E67" s="99">
        <v>42531</v>
      </c>
      <c r="F67">
        <v>37.845230102539062</v>
      </c>
      <c r="G67">
        <v>37.064777374267578</v>
      </c>
      <c r="H67">
        <v>0.72186636924743652</v>
      </c>
      <c r="I67">
        <v>3.7112196878297254E-5</v>
      </c>
      <c r="J67">
        <v>6.534709973493591E-5</v>
      </c>
      <c r="K67">
        <v>2.7583484552451409E-5</v>
      </c>
      <c r="L67" s="9" t="s">
        <v>96</v>
      </c>
      <c r="M67" s="3"/>
    </row>
    <row r="68" spans="1:13">
      <c r="A68">
        <v>67</v>
      </c>
      <c r="B68" s="3" t="s">
        <v>82</v>
      </c>
      <c r="C68" s="3" t="s">
        <v>182</v>
      </c>
      <c r="D68" s="15" t="str">
        <f t="shared" si="1"/>
        <v>downstream</v>
      </c>
      <c r="E68" s="105">
        <v>42531</v>
      </c>
      <c r="F68" s="3">
        <v>40.195507049560547</v>
      </c>
      <c r="G68" s="3">
        <v>39.543254852294922</v>
      </c>
      <c r="H68" s="3">
        <v>0.67031407356262207</v>
      </c>
      <c r="I68" s="3">
        <v>1.1550237104529515E-5</v>
      </c>
      <c r="J68" s="3">
        <v>1.9368691937415861E-5</v>
      </c>
      <c r="K68" s="3">
        <v>8.8140186562668532E-6</v>
      </c>
      <c r="L68" s="3" t="s">
        <v>13</v>
      </c>
      <c r="M68" s="3"/>
    </row>
    <row r="69" spans="1:13">
      <c r="A69">
        <v>68</v>
      </c>
      <c r="B69" s="3" t="s">
        <v>183</v>
      </c>
      <c r="C69" s="3" t="s">
        <v>182</v>
      </c>
      <c r="D69" s="15" t="str">
        <f t="shared" si="1"/>
        <v>downstream</v>
      </c>
      <c r="E69" s="105">
        <v>42531</v>
      </c>
      <c r="F69" s="3">
        <v>38.856231689453125</v>
      </c>
      <c r="G69" s="3">
        <v>39.543254852294922</v>
      </c>
      <c r="H69" s="3">
        <v>0.67031407356262207</v>
      </c>
      <c r="I69" s="3">
        <v>2.8920680051669478E-5</v>
      </c>
      <c r="J69" s="3">
        <v>1.9368691937415861E-5</v>
      </c>
      <c r="K69" s="3">
        <v>8.8140186562668532E-6</v>
      </c>
      <c r="L69" s="3" t="s">
        <v>13</v>
      </c>
      <c r="M69" s="3"/>
    </row>
    <row r="70" spans="1:13">
      <c r="A70">
        <v>69</v>
      </c>
      <c r="B70" s="3" t="s">
        <v>184</v>
      </c>
      <c r="C70" s="3" t="s">
        <v>182</v>
      </c>
      <c r="D70" s="15" t="str">
        <f t="shared" si="1"/>
        <v>downstream</v>
      </c>
      <c r="E70" s="105">
        <v>42531</v>
      </c>
      <c r="F70" s="3">
        <v>39.578014373779297</v>
      </c>
      <c r="G70" s="3">
        <v>39.543254852294922</v>
      </c>
      <c r="H70" s="3">
        <v>0.67031407356262207</v>
      </c>
      <c r="I70" s="3">
        <v>1.7635160475037992E-5</v>
      </c>
      <c r="J70" s="3">
        <v>1.9368691937415861E-5</v>
      </c>
      <c r="K70" s="3">
        <v>8.8140186562668532E-6</v>
      </c>
      <c r="L70" s="3" t="s">
        <v>13</v>
      </c>
      <c r="M70" s="3"/>
    </row>
    <row r="71" spans="1:13">
      <c r="A71">
        <v>70</v>
      </c>
      <c r="B71" s="3" t="s">
        <v>86</v>
      </c>
      <c r="C71" s="3" t="s">
        <v>185</v>
      </c>
      <c r="D71" s="15" t="str">
        <f t="shared" si="1"/>
        <v>downstream</v>
      </c>
      <c r="E71" s="105">
        <v>42535</v>
      </c>
      <c r="F71" s="3">
        <v>35.8941650390625</v>
      </c>
      <c r="G71" s="3">
        <v>36.008716583251953</v>
      </c>
      <c r="H71" s="3">
        <v>0.54973381757736206</v>
      </c>
      <c r="I71" s="3">
        <v>2.202056348323822E-4</v>
      </c>
      <c r="J71" s="3">
        <v>2.1295998885761946E-4</v>
      </c>
      <c r="K71" s="3">
        <v>7.4472060077823699E-5</v>
      </c>
      <c r="L71" s="3" t="s">
        <v>13</v>
      </c>
      <c r="M71" s="3"/>
    </row>
    <row r="72" spans="1:13">
      <c r="A72">
        <v>71</v>
      </c>
      <c r="B72" s="3" t="s">
        <v>186</v>
      </c>
      <c r="C72" s="3" t="s">
        <v>185</v>
      </c>
      <c r="D72" s="15" t="str">
        <f t="shared" si="1"/>
        <v>downstream</v>
      </c>
      <c r="E72" s="105">
        <v>42535</v>
      </c>
      <c r="F72" s="3">
        <v>35.525283813476562</v>
      </c>
      <c r="G72" s="3">
        <v>36.008716583251953</v>
      </c>
      <c r="H72" s="3">
        <v>0.54973381757736206</v>
      </c>
      <c r="I72" s="3">
        <v>2.8354438836686313E-4</v>
      </c>
      <c r="J72" s="3">
        <v>2.1295998885761946E-4</v>
      </c>
      <c r="K72" s="3">
        <v>7.4472060077823699E-5</v>
      </c>
      <c r="L72" s="3" t="s">
        <v>13</v>
      </c>
      <c r="M72" s="3"/>
    </row>
    <row r="73" spans="1:13">
      <c r="A73">
        <v>72</v>
      </c>
      <c r="B73" s="3" t="s">
        <v>187</v>
      </c>
      <c r="C73" s="3" t="s">
        <v>185</v>
      </c>
      <c r="D73" s="15" t="str">
        <f t="shared" si="1"/>
        <v>downstream</v>
      </c>
      <c r="E73" s="105">
        <v>42535</v>
      </c>
      <c r="F73" s="3">
        <v>36.606700897216797</v>
      </c>
      <c r="G73" s="3">
        <v>36.008716583251953</v>
      </c>
      <c r="H73" s="3">
        <v>0.54973381757736206</v>
      </c>
      <c r="I73" s="3">
        <v>1.3512992882169783E-4</v>
      </c>
      <c r="J73" s="3">
        <v>2.1295998885761946E-4</v>
      </c>
      <c r="K73" s="3">
        <v>7.4472060077823699E-5</v>
      </c>
      <c r="L73" s="3" t="s">
        <v>13</v>
      </c>
      <c r="M73" s="3"/>
    </row>
    <row r="74" spans="1:13">
      <c r="A74">
        <v>73</v>
      </c>
      <c r="B74" s="3" t="s">
        <v>90</v>
      </c>
      <c r="C74" s="3" t="s">
        <v>188</v>
      </c>
      <c r="D74" s="15" t="str">
        <f t="shared" si="1"/>
        <v>downstream</v>
      </c>
      <c r="E74" s="105">
        <v>42535</v>
      </c>
      <c r="F74" s="3">
        <v>34.533287048339844</v>
      </c>
      <c r="G74" s="3">
        <v>34.424598693847656</v>
      </c>
      <c r="H74" s="3">
        <v>0.10840338468551636</v>
      </c>
      <c r="I74" s="3">
        <v>5.5959750898182392E-4</v>
      </c>
      <c r="J74" s="3">
        <v>6.0398183995857835E-4</v>
      </c>
      <c r="K74" s="3">
        <v>4.4827236706623808E-5</v>
      </c>
      <c r="L74" s="3" t="s">
        <v>13</v>
      </c>
      <c r="M74" s="3"/>
    </row>
    <row r="75" spans="1:13">
      <c r="A75">
        <v>74</v>
      </c>
      <c r="B75" s="3" t="s">
        <v>189</v>
      </c>
      <c r="C75" s="3" t="s">
        <v>188</v>
      </c>
      <c r="D75" s="15" t="str">
        <f t="shared" si="1"/>
        <v>downstream</v>
      </c>
      <c r="E75" s="105">
        <v>42535</v>
      </c>
      <c r="F75" s="3">
        <v>34.424026489257812</v>
      </c>
      <c r="G75" s="3">
        <v>34.424598693847656</v>
      </c>
      <c r="H75" s="3">
        <v>0.10840338468551636</v>
      </c>
      <c r="I75" s="3">
        <v>6.0310884146019816E-4</v>
      </c>
      <c r="J75" s="3">
        <v>6.0398183995857835E-4</v>
      </c>
      <c r="K75" s="3">
        <v>4.4827236706623808E-5</v>
      </c>
      <c r="L75" s="3" t="s">
        <v>13</v>
      </c>
      <c r="M75" s="3"/>
    </row>
    <row r="76" spans="1:13">
      <c r="A76">
        <v>75</v>
      </c>
      <c r="B76" s="3" t="s">
        <v>190</v>
      </c>
      <c r="C76" s="3" t="s">
        <v>188</v>
      </c>
      <c r="D76" s="15" t="str">
        <f t="shared" si="1"/>
        <v>downstream</v>
      </c>
      <c r="E76" s="105">
        <v>42535</v>
      </c>
      <c r="F76" s="3">
        <v>34.316482543945312</v>
      </c>
      <c r="G76" s="3">
        <v>34.424598693847656</v>
      </c>
      <c r="H76" s="3">
        <v>0.10840338468551636</v>
      </c>
      <c r="I76" s="3">
        <v>6.4923922764137387E-4</v>
      </c>
      <c r="J76" s="3">
        <v>6.0398183995857835E-4</v>
      </c>
      <c r="K76" s="3">
        <v>4.4827236706623808E-5</v>
      </c>
      <c r="L76" s="3" t="s">
        <v>13</v>
      </c>
      <c r="M76" s="3"/>
    </row>
    <row r="77" spans="1:13">
      <c r="A77">
        <v>76</v>
      </c>
      <c r="B77" s="20" t="s">
        <v>191</v>
      </c>
      <c r="C77" s="20" t="s">
        <v>192</v>
      </c>
      <c r="D77" s="15" t="str">
        <f t="shared" si="1"/>
        <v>upstream</v>
      </c>
      <c r="E77" s="106">
        <v>42538</v>
      </c>
      <c r="F77" s="20" t="s">
        <v>72</v>
      </c>
      <c r="G77" s="20">
        <v>38.659873962402344</v>
      </c>
      <c r="H77" s="20" t="s">
        <v>12</v>
      </c>
      <c r="I77" s="20">
        <v>0</v>
      </c>
      <c r="J77" s="20" t="s">
        <v>12</v>
      </c>
      <c r="K77" s="20" t="s">
        <v>12</v>
      </c>
      <c r="L77" s="20" t="s">
        <v>13</v>
      </c>
      <c r="M77" s="9"/>
    </row>
    <row r="78" spans="1:13">
      <c r="A78">
        <v>77</v>
      </c>
      <c r="B78" s="20" t="s">
        <v>193</v>
      </c>
      <c r="C78" s="20" t="s">
        <v>192</v>
      </c>
      <c r="D78" s="15" t="str">
        <f t="shared" si="1"/>
        <v>upstream</v>
      </c>
      <c r="E78" s="106">
        <v>42538</v>
      </c>
      <c r="F78" s="20" t="s">
        <v>72</v>
      </c>
      <c r="G78" s="20">
        <v>38.659873962402344</v>
      </c>
      <c r="H78" s="20" t="s">
        <v>12</v>
      </c>
      <c r="I78" s="20">
        <v>0</v>
      </c>
      <c r="J78" s="20" t="s">
        <v>12</v>
      </c>
      <c r="K78" s="20" t="s">
        <v>12</v>
      </c>
      <c r="L78" s="20" t="s">
        <v>13</v>
      </c>
      <c r="M78" s="9"/>
    </row>
    <row r="79" spans="1:13">
      <c r="A79">
        <v>78</v>
      </c>
      <c r="B79" s="20" t="s">
        <v>194</v>
      </c>
      <c r="C79" s="20" t="s">
        <v>192</v>
      </c>
      <c r="D79" s="15" t="str">
        <f t="shared" si="1"/>
        <v>upstream</v>
      </c>
      <c r="E79" s="106">
        <v>42538</v>
      </c>
      <c r="F79" s="20">
        <v>38.659873962402344</v>
      </c>
      <c r="G79" s="20">
        <v>38.659873962402344</v>
      </c>
      <c r="H79" s="20" t="s">
        <v>12</v>
      </c>
      <c r="I79" s="20">
        <v>3.3086573239415884E-5</v>
      </c>
      <c r="J79" s="20">
        <v>3.3086573239415884E-5</v>
      </c>
      <c r="K79" s="20" t="s">
        <v>12</v>
      </c>
      <c r="L79" s="20" t="s">
        <v>13</v>
      </c>
      <c r="M79" s="9"/>
    </row>
    <row r="80" spans="1:13">
      <c r="A80">
        <v>79</v>
      </c>
      <c r="B80" t="s">
        <v>195</v>
      </c>
      <c r="C80" t="s">
        <v>192</v>
      </c>
      <c r="D80" s="15" t="str">
        <f t="shared" si="1"/>
        <v>upstream</v>
      </c>
      <c r="E80" s="99">
        <v>42538</v>
      </c>
      <c r="F80">
        <v>39.089748382568359</v>
      </c>
      <c r="G80">
        <v>39.205631256103516</v>
      </c>
      <c r="H80">
        <v>0.47095134854316711</v>
      </c>
      <c r="I80">
        <v>3.183446460752748E-5</v>
      </c>
      <c r="J80">
        <v>3.0420609618886374E-5</v>
      </c>
      <c r="K80">
        <v>8.7276739577646367E-6</v>
      </c>
      <c r="L80" s="9" t="s">
        <v>79</v>
      </c>
      <c r="M80" s="3"/>
    </row>
    <row r="81" spans="1:13">
      <c r="A81">
        <v>80</v>
      </c>
      <c r="B81" t="s">
        <v>148</v>
      </c>
      <c r="C81" t="s">
        <v>192</v>
      </c>
      <c r="D81" s="15" t="str">
        <f t="shared" si="1"/>
        <v>upstream</v>
      </c>
      <c r="E81" s="99">
        <v>42538</v>
      </c>
      <c r="F81">
        <v>39.723705291748047</v>
      </c>
      <c r="G81">
        <v>39.205631256103516</v>
      </c>
      <c r="H81">
        <v>0.47095134854316711</v>
      </c>
      <c r="I81">
        <v>2.1072324670967646E-5</v>
      </c>
      <c r="J81">
        <v>3.0420609618886374E-5</v>
      </c>
      <c r="K81">
        <v>8.7276739577646367E-6</v>
      </c>
      <c r="L81" s="9" t="s">
        <v>79</v>
      </c>
      <c r="M81" s="3"/>
    </row>
    <row r="82" spans="1:13">
      <c r="A82">
        <v>81</v>
      </c>
      <c r="B82" t="s">
        <v>122</v>
      </c>
      <c r="C82" t="s">
        <v>192</v>
      </c>
      <c r="D82" s="15" t="str">
        <f t="shared" si="1"/>
        <v>upstream</v>
      </c>
      <c r="E82" s="99">
        <v>42538</v>
      </c>
      <c r="F82">
        <v>38.803436279296875</v>
      </c>
      <c r="G82">
        <v>39.205631256103516</v>
      </c>
      <c r="H82">
        <v>0.47095134854316711</v>
      </c>
      <c r="I82">
        <v>3.8355039578163996E-5</v>
      </c>
      <c r="J82">
        <v>3.0420609618886374E-5</v>
      </c>
      <c r="K82">
        <v>8.7276739577646367E-6</v>
      </c>
      <c r="L82" s="9" t="s">
        <v>79</v>
      </c>
      <c r="M82" s="3"/>
    </row>
    <row r="83" spans="1:13">
      <c r="A83">
        <v>82</v>
      </c>
      <c r="B83" s="20" t="s">
        <v>94</v>
      </c>
      <c r="C83" s="20" t="s">
        <v>196</v>
      </c>
      <c r="D83" s="15" t="str">
        <f t="shared" si="1"/>
        <v>upstream</v>
      </c>
      <c r="E83" s="106">
        <v>42538</v>
      </c>
      <c r="F83" s="20">
        <v>41.386528015136719</v>
      </c>
      <c r="G83" s="20">
        <v>41.386528015136719</v>
      </c>
      <c r="H83" s="20" t="s">
        <v>12</v>
      </c>
      <c r="I83" s="20">
        <v>5.1062170314253308E-6</v>
      </c>
      <c r="J83" s="20">
        <v>5.1062170314253308E-6</v>
      </c>
      <c r="K83" s="20" t="s">
        <v>12</v>
      </c>
      <c r="L83" s="20" t="s">
        <v>13</v>
      </c>
      <c r="M83" s="9"/>
    </row>
    <row r="84" spans="1:13">
      <c r="A84">
        <v>83</v>
      </c>
      <c r="B84" s="20" t="s">
        <v>97</v>
      </c>
      <c r="C84" s="20" t="s">
        <v>196</v>
      </c>
      <c r="D84" s="15" t="str">
        <f t="shared" si="1"/>
        <v>upstream</v>
      </c>
      <c r="E84" s="106">
        <v>42538</v>
      </c>
      <c r="F84" s="20" t="s">
        <v>72</v>
      </c>
      <c r="G84" s="20">
        <v>41.386528015136719</v>
      </c>
      <c r="H84" s="20" t="s">
        <v>12</v>
      </c>
      <c r="I84" s="20">
        <v>0</v>
      </c>
      <c r="J84" s="20" t="s">
        <v>12</v>
      </c>
      <c r="K84" s="20" t="s">
        <v>12</v>
      </c>
      <c r="L84" s="20" t="s">
        <v>13</v>
      </c>
      <c r="M84" s="9"/>
    </row>
    <row r="85" spans="1:13">
      <c r="A85">
        <v>84</v>
      </c>
      <c r="B85" s="20" t="s">
        <v>98</v>
      </c>
      <c r="C85" s="20" t="s">
        <v>196</v>
      </c>
      <c r="D85" s="15" t="str">
        <f t="shared" si="1"/>
        <v>upstream</v>
      </c>
      <c r="E85" s="106">
        <v>42538</v>
      </c>
      <c r="F85" s="20" t="s">
        <v>72</v>
      </c>
      <c r="G85" s="20">
        <v>41.386528015136719</v>
      </c>
      <c r="H85" s="20" t="s">
        <v>12</v>
      </c>
      <c r="I85" s="20">
        <v>0</v>
      </c>
      <c r="J85" s="20" t="s">
        <v>12</v>
      </c>
      <c r="K85" s="20" t="s">
        <v>12</v>
      </c>
      <c r="L85" s="20" t="s">
        <v>13</v>
      </c>
      <c r="M85" s="9"/>
    </row>
    <row r="86" spans="1:13">
      <c r="A86">
        <v>85</v>
      </c>
      <c r="B86" t="s">
        <v>127</v>
      </c>
      <c r="C86" t="s">
        <v>196</v>
      </c>
      <c r="D86" s="15" t="str">
        <f t="shared" si="1"/>
        <v>upstream</v>
      </c>
      <c r="E86" s="99">
        <v>42538</v>
      </c>
      <c r="F86" t="s">
        <v>72</v>
      </c>
      <c r="G86">
        <v>38.67529296875</v>
      </c>
      <c r="H86">
        <v>1.4493445158004761</v>
      </c>
      <c r="I86" s="20">
        <v>0</v>
      </c>
      <c r="J86" t="s">
        <v>12</v>
      </c>
      <c r="K86" t="s">
        <v>12</v>
      </c>
      <c r="L86" s="9" t="s">
        <v>96</v>
      </c>
      <c r="M86" s="3"/>
    </row>
    <row r="87" spans="1:13">
      <c r="A87">
        <v>86</v>
      </c>
      <c r="B87" t="s">
        <v>129</v>
      </c>
      <c r="C87" t="s">
        <v>196</v>
      </c>
      <c r="D87" s="15" t="str">
        <f t="shared" si="1"/>
        <v>upstream</v>
      </c>
      <c r="E87" s="99">
        <v>42538</v>
      </c>
      <c r="F87">
        <v>39.70013427734375</v>
      </c>
      <c r="G87">
        <v>38.67529296875</v>
      </c>
      <c r="H87">
        <v>1.4493445158004761</v>
      </c>
      <c r="I87">
        <v>1.1339515367581043E-5</v>
      </c>
      <c r="J87">
        <v>2.66861061390955E-5</v>
      </c>
      <c r="K87">
        <v>2.1703357560909353E-5</v>
      </c>
      <c r="L87" s="9" t="s">
        <v>96</v>
      </c>
      <c r="M87" s="3"/>
    </row>
    <row r="88" spans="1:13">
      <c r="A88">
        <v>87</v>
      </c>
      <c r="B88" t="s">
        <v>55</v>
      </c>
      <c r="C88" t="s">
        <v>196</v>
      </c>
      <c r="D88" s="15" t="str">
        <f t="shared" si="1"/>
        <v>upstream</v>
      </c>
      <c r="E88" s="99">
        <v>42538</v>
      </c>
      <c r="F88">
        <v>37.65045166015625</v>
      </c>
      <c r="G88">
        <v>38.67529296875</v>
      </c>
      <c r="H88">
        <v>1.4493445158004761</v>
      </c>
      <c r="I88">
        <v>4.2032697820104659E-5</v>
      </c>
      <c r="J88">
        <v>2.66861061390955E-5</v>
      </c>
      <c r="K88">
        <v>2.1703357560909353E-5</v>
      </c>
      <c r="L88" s="9" t="s">
        <v>96</v>
      </c>
      <c r="M88" s="3"/>
    </row>
    <row r="89" spans="1:13">
      <c r="A89">
        <v>88</v>
      </c>
      <c r="B89" t="s">
        <v>130</v>
      </c>
      <c r="C89" t="s">
        <v>197</v>
      </c>
      <c r="D89" s="15" t="str">
        <f t="shared" si="1"/>
        <v>upstream</v>
      </c>
      <c r="E89" s="99">
        <v>42541</v>
      </c>
      <c r="F89">
        <v>39.467746734619141</v>
      </c>
      <c r="G89">
        <v>38.192996978759766</v>
      </c>
      <c r="H89">
        <v>1.2359849214553833</v>
      </c>
      <c r="I89">
        <v>1.3155439773981925E-5</v>
      </c>
      <c r="J89">
        <v>3.6056706449016929E-5</v>
      </c>
      <c r="K89">
        <v>2.5609742806409486E-5</v>
      </c>
      <c r="L89" s="9" t="s">
        <v>96</v>
      </c>
    </row>
    <row r="90" spans="1:13">
      <c r="A90">
        <v>89</v>
      </c>
      <c r="B90" t="s">
        <v>132</v>
      </c>
      <c r="C90" t="s">
        <v>197</v>
      </c>
      <c r="D90" s="15" t="str">
        <f t="shared" si="1"/>
        <v>upstream</v>
      </c>
      <c r="E90" s="99">
        <v>42541</v>
      </c>
      <c r="F90">
        <v>36.99981689453125</v>
      </c>
      <c r="G90">
        <v>38.192996978759766</v>
      </c>
      <c r="H90">
        <v>1.2359849214553833</v>
      </c>
      <c r="I90">
        <v>6.3709434471093118E-5</v>
      </c>
      <c r="J90">
        <v>3.6056706449016929E-5</v>
      </c>
      <c r="K90">
        <v>2.5609742806409486E-5</v>
      </c>
      <c r="L90" s="9" t="s">
        <v>96</v>
      </c>
      <c r="M90" s="3"/>
    </row>
    <row r="91" spans="1:13">
      <c r="A91">
        <v>90</v>
      </c>
      <c r="B91" t="s">
        <v>85</v>
      </c>
      <c r="C91" t="s">
        <v>197</v>
      </c>
      <c r="D91" s="15" t="str">
        <f t="shared" si="1"/>
        <v>upstream</v>
      </c>
      <c r="E91" s="99">
        <v>42541</v>
      </c>
      <c r="F91">
        <v>38.111438751220703</v>
      </c>
      <c r="G91">
        <v>38.192996978759766</v>
      </c>
      <c r="H91">
        <v>1.2359849214553833</v>
      </c>
      <c r="I91">
        <v>3.1305240554502234E-5</v>
      </c>
      <c r="J91">
        <v>3.6056706449016929E-5</v>
      </c>
      <c r="K91">
        <v>2.5609742806409486E-5</v>
      </c>
      <c r="L91" s="9" t="s">
        <v>96</v>
      </c>
      <c r="M91" s="3"/>
    </row>
    <row r="92" spans="1:13">
      <c r="A92">
        <v>91</v>
      </c>
      <c r="B92" s="20" t="s">
        <v>99</v>
      </c>
      <c r="C92" s="16" t="s">
        <v>197</v>
      </c>
      <c r="D92" s="15" t="str">
        <f t="shared" si="1"/>
        <v>upstream</v>
      </c>
      <c r="E92" s="106">
        <v>42541</v>
      </c>
      <c r="F92" s="20" t="s">
        <v>72</v>
      </c>
      <c r="G92" s="20" t="s">
        <v>12</v>
      </c>
      <c r="H92" s="20" t="s">
        <v>12</v>
      </c>
      <c r="I92" s="20">
        <v>0</v>
      </c>
      <c r="J92" s="20" t="s">
        <v>12</v>
      </c>
      <c r="K92" s="20" t="s">
        <v>12</v>
      </c>
      <c r="L92" s="20" t="s">
        <v>13</v>
      </c>
      <c r="M92" s="3"/>
    </row>
    <row r="93" spans="1:13">
      <c r="A93">
        <v>92</v>
      </c>
      <c r="B93" s="20" t="s">
        <v>101</v>
      </c>
      <c r="C93" s="16" t="s">
        <v>197</v>
      </c>
      <c r="D93" s="15" t="str">
        <f t="shared" si="1"/>
        <v>upstream</v>
      </c>
      <c r="E93" s="106">
        <v>42541</v>
      </c>
      <c r="F93" s="20" t="s">
        <v>72</v>
      </c>
      <c r="G93" s="20" t="s">
        <v>12</v>
      </c>
      <c r="H93" s="20" t="s">
        <v>12</v>
      </c>
      <c r="I93" s="20">
        <v>0</v>
      </c>
      <c r="J93" s="20" t="s">
        <v>12</v>
      </c>
      <c r="K93" s="20" t="s">
        <v>12</v>
      </c>
      <c r="L93" s="20" t="s">
        <v>13</v>
      </c>
      <c r="M93" s="3"/>
    </row>
    <row r="94" spans="1:13">
      <c r="A94">
        <v>93</v>
      </c>
      <c r="B94" s="20" t="s">
        <v>102</v>
      </c>
      <c r="C94" s="16" t="s">
        <v>197</v>
      </c>
      <c r="D94" s="15" t="str">
        <f t="shared" si="1"/>
        <v>upstream</v>
      </c>
      <c r="E94" s="106">
        <v>42541</v>
      </c>
      <c r="F94" s="20" t="s">
        <v>72</v>
      </c>
      <c r="G94" s="20" t="s">
        <v>12</v>
      </c>
      <c r="H94" s="20" t="s">
        <v>12</v>
      </c>
      <c r="I94" s="20">
        <v>0</v>
      </c>
      <c r="J94" s="20" t="s">
        <v>12</v>
      </c>
      <c r="K94" s="20" t="s">
        <v>12</v>
      </c>
      <c r="L94" s="20" t="s">
        <v>13</v>
      </c>
      <c r="M94" s="3"/>
    </row>
    <row r="95" spans="1:13">
      <c r="A95">
        <v>94</v>
      </c>
      <c r="B95" t="s">
        <v>133</v>
      </c>
      <c r="C95" t="s">
        <v>198</v>
      </c>
      <c r="D95" s="15" t="str">
        <f t="shared" si="1"/>
        <v>upstream</v>
      </c>
      <c r="E95" s="99">
        <v>42541</v>
      </c>
      <c r="F95">
        <v>39.066810607910156</v>
      </c>
      <c r="G95">
        <v>38.733081817626953</v>
      </c>
      <c r="H95">
        <v>0.29336768388748169</v>
      </c>
      <c r="I95">
        <v>1.6998295905068517E-5</v>
      </c>
      <c r="J95">
        <v>2.1279724023770541E-5</v>
      </c>
      <c r="K95">
        <v>3.7835623061255319E-6</v>
      </c>
      <c r="L95" s="9" t="s">
        <v>96</v>
      </c>
      <c r="M95" s="3"/>
    </row>
    <row r="96" spans="1:13">
      <c r="A96">
        <v>95</v>
      </c>
      <c r="B96" t="s">
        <v>88</v>
      </c>
      <c r="C96" t="s">
        <v>198</v>
      </c>
      <c r="D96" s="15" t="str">
        <f t="shared" si="1"/>
        <v>upstream</v>
      </c>
      <c r="E96" s="99">
        <v>42541</v>
      </c>
      <c r="F96">
        <v>38.616550445556641</v>
      </c>
      <c r="G96">
        <v>38.733081817626953</v>
      </c>
      <c r="H96">
        <v>0.29336768388748169</v>
      </c>
      <c r="I96">
        <v>2.2667196390102617E-5</v>
      </c>
      <c r="J96">
        <v>2.1279724023770541E-5</v>
      </c>
      <c r="K96">
        <v>3.7835623061255319E-6</v>
      </c>
      <c r="L96" s="9" t="s">
        <v>96</v>
      </c>
      <c r="M96" s="3"/>
    </row>
    <row r="97" spans="1:13">
      <c r="A97">
        <v>96</v>
      </c>
      <c r="B97" t="s">
        <v>89</v>
      </c>
      <c r="C97" t="s">
        <v>198</v>
      </c>
      <c r="D97" s="15" t="str">
        <f t="shared" si="1"/>
        <v>upstream</v>
      </c>
      <c r="E97" s="99">
        <v>42541</v>
      </c>
      <c r="F97">
        <v>38.515884399414062</v>
      </c>
      <c r="G97">
        <v>38.733081817626953</v>
      </c>
      <c r="H97">
        <v>0.29336768388748169</v>
      </c>
      <c r="I97">
        <v>2.4173679776140489E-5</v>
      </c>
      <c r="J97">
        <v>2.1279724023770541E-5</v>
      </c>
      <c r="K97">
        <v>3.7835623061255319E-6</v>
      </c>
      <c r="L97" s="9" t="s">
        <v>96</v>
      </c>
      <c r="M97" s="3"/>
    </row>
    <row r="98" spans="1:13">
      <c r="A98">
        <v>97</v>
      </c>
      <c r="B98" s="20" t="s">
        <v>103</v>
      </c>
      <c r="C98" s="20" t="s">
        <v>198</v>
      </c>
      <c r="D98" s="15" t="str">
        <f t="shared" si="1"/>
        <v>upstream</v>
      </c>
      <c r="E98" s="106">
        <v>42541</v>
      </c>
      <c r="F98" s="20">
        <v>38.401172637939453</v>
      </c>
      <c r="G98" s="20">
        <v>38.401172637939453</v>
      </c>
      <c r="H98" s="20" t="s">
        <v>12</v>
      </c>
      <c r="I98" s="20">
        <v>3.9504884625785053E-5</v>
      </c>
      <c r="J98" s="20">
        <v>3.9504884625785053E-5</v>
      </c>
      <c r="K98" s="20" t="s">
        <v>12</v>
      </c>
      <c r="L98" s="20" t="s">
        <v>13</v>
      </c>
      <c r="M98" s="3"/>
    </row>
    <row r="99" spans="1:13">
      <c r="A99">
        <v>98</v>
      </c>
      <c r="B99" s="20" t="s">
        <v>105</v>
      </c>
      <c r="C99" s="20" t="s">
        <v>198</v>
      </c>
      <c r="D99" s="15" t="str">
        <f t="shared" si="1"/>
        <v>upstream</v>
      </c>
      <c r="E99" s="106">
        <v>42541</v>
      </c>
      <c r="F99" s="20" t="s">
        <v>72</v>
      </c>
      <c r="G99" s="20">
        <v>38.401172637939453</v>
      </c>
      <c r="H99" s="20" t="s">
        <v>12</v>
      </c>
      <c r="I99" s="20">
        <v>0</v>
      </c>
      <c r="J99" s="20" t="s">
        <v>12</v>
      </c>
      <c r="K99" s="20" t="s">
        <v>12</v>
      </c>
      <c r="L99" s="20" t="s">
        <v>13</v>
      </c>
      <c r="M99" s="3"/>
    </row>
    <row r="100" spans="1:13">
      <c r="A100">
        <v>99</v>
      </c>
      <c r="B100" s="20" t="s">
        <v>106</v>
      </c>
      <c r="C100" s="20" t="s">
        <v>198</v>
      </c>
      <c r="D100" s="15" t="str">
        <f t="shared" si="1"/>
        <v>upstream</v>
      </c>
      <c r="E100" s="106">
        <v>42541</v>
      </c>
      <c r="F100" s="20" t="s">
        <v>72</v>
      </c>
      <c r="G100" s="20">
        <v>38.401172637939453</v>
      </c>
      <c r="H100" s="20" t="s">
        <v>12</v>
      </c>
      <c r="I100" s="20">
        <v>0</v>
      </c>
      <c r="J100" s="20" t="s">
        <v>12</v>
      </c>
      <c r="K100" s="20" t="s">
        <v>12</v>
      </c>
      <c r="L100" s="20" t="s">
        <v>13</v>
      </c>
      <c r="M100" s="3"/>
    </row>
    <row r="101" spans="1:13">
      <c r="A101">
        <v>100</v>
      </c>
      <c r="B101" t="s">
        <v>135</v>
      </c>
      <c r="C101" t="s">
        <v>199</v>
      </c>
      <c r="D101" s="15" t="str">
        <f t="shared" si="1"/>
        <v>upstream</v>
      </c>
      <c r="E101" s="99">
        <v>42542</v>
      </c>
      <c r="F101">
        <v>39.457324981689453</v>
      </c>
      <c r="G101">
        <v>42.703731536865234</v>
      </c>
      <c r="H101">
        <v>4.5911121368408203</v>
      </c>
      <c r="I101">
        <v>1.3243367902759928E-5</v>
      </c>
      <c r="J101">
        <v>6.7260502873978112E-6</v>
      </c>
      <c r="K101">
        <v>9.21687842492247E-6</v>
      </c>
      <c r="L101" s="9" t="s">
        <v>96</v>
      </c>
      <c r="M101" s="3" t="s">
        <v>200</v>
      </c>
    </row>
    <row r="102" spans="1:13">
      <c r="A102">
        <v>101</v>
      </c>
      <c r="B102" t="s">
        <v>137</v>
      </c>
      <c r="C102" t="s">
        <v>199</v>
      </c>
      <c r="D102" s="15" t="str">
        <f t="shared" si="1"/>
        <v>upstream</v>
      </c>
      <c r="E102" s="99">
        <v>42542</v>
      </c>
      <c r="F102">
        <v>45.950138092041016</v>
      </c>
      <c r="G102">
        <v>42.703731536865234</v>
      </c>
      <c r="H102">
        <v>4.5911121368408203</v>
      </c>
      <c r="I102">
        <v>2.087328425659507E-7</v>
      </c>
      <c r="J102">
        <v>6.7260502873978112E-6</v>
      </c>
      <c r="K102">
        <v>9.21687842492247E-6</v>
      </c>
      <c r="L102" s="9" t="s">
        <v>96</v>
      </c>
      <c r="M102" s="3"/>
    </row>
    <row r="103" spans="1:13">
      <c r="A103">
        <v>102</v>
      </c>
      <c r="B103" t="s">
        <v>93</v>
      </c>
      <c r="C103" t="s">
        <v>199</v>
      </c>
      <c r="D103" s="15" t="str">
        <f t="shared" si="1"/>
        <v>upstream</v>
      </c>
      <c r="E103" s="99">
        <v>42542</v>
      </c>
      <c r="F103" t="s">
        <v>72</v>
      </c>
      <c r="G103">
        <v>42.703731536865234</v>
      </c>
      <c r="H103">
        <v>4.5911121368408203</v>
      </c>
      <c r="I103" s="20">
        <v>0</v>
      </c>
      <c r="J103" t="s">
        <v>12</v>
      </c>
      <c r="K103" t="s">
        <v>12</v>
      </c>
      <c r="L103" s="9" t="s">
        <v>96</v>
      </c>
      <c r="M103" s="3"/>
    </row>
    <row r="104" spans="1:13">
      <c r="A104">
        <v>103</v>
      </c>
      <c r="B104" s="20" t="s">
        <v>115</v>
      </c>
      <c r="C104" s="20" t="s">
        <v>199</v>
      </c>
      <c r="D104" s="15" t="str">
        <f t="shared" si="1"/>
        <v>upstream</v>
      </c>
      <c r="E104" s="106">
        <v>42542</v>
      </c>
      <c r="F104" s="20">
        <v>39.203887939453125</v>
      </c>
      <c r="G104" s="20">
        <v>39.203887939453125</v>
      </c>
      <c r="H104" s="20" t="s">
        <v>12</v>
      </c>
      <c r="I104" s="20">
        <v>9.8133577921544202E-6</v>
      </c>
      <c r="J104" s="20">
        <v>9.8133577921544202E-6</v>
      </c>
      <c r="K104" s="20" t="s">
        <v>12</v>
      </c>
      <c r="L104" s="20" t="s">
        <v>17</v>
      </c>
      <c r="M104" s="3"/>
    </row>
    <row r="105" spans="1:13">
      <c r="A105">
        <v>104</v>
      </c>
      <c r="B105" s="20" t="s">
        <v>117</v>
      </c>
      <c r="C105" s="20" t="s">
        <v>199</v>
      </c>
      <c r="D105" s="15" t="str">
        <f t="shared" si="1"/>
        <v>upstream</v>
      </c>
      <c r="E105" s="106">
        <v>42542</v>
      </c>
      <c r="F105" s="20" t="s">
        <v>72</v>
      </c>
      <c r="G105" s="20">
        <v>39.203887939453125</v>
      </c>
      <c r="H105" s="20" t="s">
        <v>12</v>
      </c>
      <c r="I105" s="20">
        <v>0</v>
      </c>
      <c r="J105" s="20" t="s">
        <v>12</v>
      </c>
      <c r="K105" s="20" t="s">
        <v>12</v>
      </c>
      <c r="L105" s="20" t="s">
        <v>17</v>
      </c>
      <c r="M105" s="3"/>
    </row>
    <row r="106" spans="1:13">
      <c r="A106">
        <v>105</v>
      </c>
      <c r="B106" s="20" t="s">
        <v>118</v>
      </c>
      <c r="C106" s="20" t="s">
        <v>199</v>
      </c>
      <c r="D106" s="15" t="str">
        <f t="shared" si="1"/>
        <v>upstream</v>
      </c>
      <c r="E106" s="106">
        <v>42542</v>
      </c>
      <c r="F106" s="20" t="s">
        <v>72</v>
      </c>
      <c r="G106" s="20">
        <v>39.203887939453125</v>
      </c>
      <c r="H106" s="20" t="s">
        <v>12</v>
      </c>
      <c r="I106" s="20">
        <v>0</v>
      </c>
      <c r="J106" s="20" t="s">
        <v>12</v>
      </c>
      <c r="K106" s="20" t="s">
        <v>12</v>
      </c>
      <c r="L106" s="20" t="s">
        <v>17</v>
      </c>
      <c r="M106" s="3"/>
    </row>
    <row r="107" spans="1:13">
      <c r="A107">
        <v>106</v>
      </c>
      <c r="B107" s="3" t="s">
        <v>119</v>
      </c>
      <c r="C107" s="3" t="s">
        <v>201</v>
      </c>
      <c r="D107" s="15" t="str">
        <f t="shared" si="1"/>
        <v>upstream</v>
      </c>
      <c r="E107" s="105">
        <v>42542</v>
      </c>
      <c r="F107" s="3">
        <v>44.932060241699219</v>
      </c>
      <c r="G107" s="3">
        <v>41.363956451416016</v>
      </c>
      <c r="H107" s="3">
        <v>3.092503547668457</v>
      </c>
      <c r="I107" s="3">
        <v>1.7993397705140524E-7</v>
      </c>
      <c r="J107" s="3">
        <v>5.1102474571962375E-6</v>
      </c>
      <c r="K107" s="3">
        <v>4.3185837057535537E-6</v>
      </c>
      <c r="L107" s="3" t="s">
        <v>17</v>
      </c>
      <c r="M107" s="3"/>
    </row>
    <row r="108" spans="1:13">
      <c r="A108">
        <v>107</v>
      </c>
      <c r="B108" s="3" t="s">
        <v>121</v>
      </c>
      <c r="C108" s="3" t="s">
        <v>201</v>
      </c>
      <c r="D108" s="15" t="str">
        <f t="shared" si="1"/>
        <v>upstream</v>
      </c>
      <c r="E108" s="105">
        <v>42542</v>
      </c>
      <c r="F108" s="3">
        <v>39.702629089355469</v>
      </c>
      <c r="G108" s="3">
        <v>41.363956451416016</v>
      </c>
      <c r="H108" s="3">
        <v>3.092503547668457</v>
      </c>
      <c r="I108" s="3">
        <v>6.9279708441172261E-6</v>
      </c>
      <c r="J108" s="3">
        <v>5.1102474571962375E-6</v>
      </c>
      <c r="K108" s="3">
        <v>4.3185837057535537E-6</v>
      </c>
      <c r="L108" s="3" t="s">
        <v>17</v>
      </c>
      <c r="M108" s="3"/>
    </row>
    <row r="109" spans="1:13">
      <c r="A109">
        <v>108</v>
      </c>
      <c r="B109" s="3" t="s">
        <v>122</v>
      </c>
      <c r="C109" s="3" t="s">
        <v>201</v>
      </c>
      <c r="D109" s="15" t="str">
        <f t="shared" si="1"/>
        <v>upstream</v>
      </c>
      <c r="E109" s="105">
        <v>42542</v>
      </c>
      <c r="F109" s="3">
        <v>39.457183837890625</v>
      </c>
      <c r="G109" s="3">
        <v>41.363956451416016</v>
      </c>
      <c r="H109" s="3">
        <v>3.092503547668457</v>
      </c>
      <c r="I109" s="3">
        <v>8.2228380051674321E-6</v>
      </c>
      <c r="J109" s="3">
        <v>5.1102474571962375E-6</v>
      </c>
      <c r="K109" s="3">
        <v>4.3185837057535537E-6</v>
      </c>
      <c r="L109" s="3" t="s">
        <v>17</v>
      </c>
      <c r="M109" s="3"/>
    </row>
    <row r="110" spans="1:13">
      <c r="A110">
        <v>109</v>
      </c>
      <c r="B110" t="s">
        <v>138</v>
      </c>
      <c r="C110" t="s">
        <v>202</v>
      </c>
      <c r="D110" s="15" t="str">
        <f t="shared" si="1"/>
        <v>upstream</v>
      </c>
      <c r="E110" s="99">
        <v>42543</v>
      </c>
      <c r="F110" t="s">
        <v>72</v>
      </c>
      <c r="G110">
        <v>38.108673095703125</v>
      </c>
      <c r="H110">
        <v>0.15653271973133087</v>
      </c>
      <c r="I110" s="9">
        <v>0</v>
      </c>
      <c r="J110" t="s">
        <v>12</v>
      </c>
      <c r="K110" t="s">
        <v>12</v>
      </c>
      <c r="L110" s="9" t="s">
        <v>96</v>
      </c>
      <c r="M110" s="3" t="s">
        <v>203</v>
      </c>
    </row>
    <row r="111" spans="1:13">
      <c r="A111">
        <v>110</v>
      </c>
      <c r="B111" t="s">
        <v>140</v>
      </c>
      <c r="C111" t="s">
        <v>202</v>
      </c>
      <c r="D111" s="15" t="str">
        <f t="shared" si="1"/>
        <v>upstream</v>
      </c>
      <c r="E111" s="99">
        <v>42543</v>
      </c>
      <c r="F111">
        <v>37.99798583984375</v>
      </c>
      <c r="G111">
        <v>38.108673095703125</v>
      </c>
      <c r="H111">
        <v>0.15653271973133087</v>
      </c>
      <c r="I111">
        <v>3.3659805922070518E-5</v>
      </c>
      <c r="J111">
        <v>3.1439190934179351E-5</v>
      </c>
      <c r="K111">
        <v>3.1404251785716042E-6</v>
      </c>
      <c r="L111" s="9" t="s">
        <v>96</v>
      </c>
      <c r="M111" s="3"/>
    </row>
    <row r="112" spans="1:13">
      <c r="A112">
        <v>111</v>
      </c>
      <c r="B112" t="s">
        <v>141</v>
      </c>
      <c r="C112" t="s">
        <v>202</v>
      </c>
      <c r="D112" s="15" t="str">
        <f t="shared" si="1"/>
        <v>upstream</v>
      </c>
      <c r="E112" s="99">
        <v>42543</v>
      </c>
      <c r="F112">
        <v>38.219356536865234</v>
      </c>
      <c r="G112">
        <v>38.108673095703125</v>
      </c>
      <c r="H112">
        <v>0.15653271973133087</v>
      </c>
      <c r="I112">
        <v>2.921857412729878E-5</v>
      </c>
      <c r="J112">
        <v>3.1439190934179351E-5</v>
      </c>
      <c r="K112">
        <v>3.1404251785716042E-6</v>
      </c>
      <c r="L112" s="9" t="s">
        <v>96</v>
      </c>
      <c r="M112" s="3"/>
    </row>
    <row r="113" spans="1:44" s="29" customFormat="1">
      <c r="A113">
        <v>112</v>
      </c>
      <c r="B113" s="28" t="s">
        <v>123</v>
      </c>
      <c r="C113" s="28" t="s">
        <v>202</v>
      </c>
      <c r="D113" s="15" t="str">
        <f t="shared" si="1"/>
        <v>upstream</v>
      </c>
      <c r="E113" s="108">
        <v>42543</v>
      </c>
      <c r="F113" s="28">
        <v>39.867343902587891</v>
      </c>
      <c r="G113" s="28">
        <v>38.857566833496094</v>
      </c>
      <c r="H113" s="28">
        <v>1.4280403852462769</v>
      </c>
      <c r="I113" s="28">
        <v>6.1754235503030941E-6</v>
      </c>
      <c r="J113" s="28">
        <v>1.5733277905383147E-5</v>
      </c>
      <c r="K113" s="28">
        <v>1.3516847502614837E-5</v>
      </c>
      <c r="L113" s="28" t="s">
        <v>17</v>
      </c>
      <c r="M113" s="9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spans="1:44" s="29" customFormat="1">
      <c r="A114">
        <v>113</v>
      </c>
      <c r="B114" s="28" t="s">
        <v>125</v>
      </c>
      <c r="C114" s="28" t="s">
        <v>202</v>
      </c>
      <c r="D114" s="15" t="str">
        <f t="shared" si="1"/>
        <v>upstream</v>
      </c>
      <c r="E114" s="108">
        <v>42543</v>
      </c>
      <c r="F114" s="28" t="s">
        <v>72</v>
      </c>
      <c r="G114" s="28">
        <v>38.857566833496094</v>
      </c>
      <c r="H114" s="28">
        <v>1.4280403852462769</v>
      </c>
      <c r="I114" s="28">
        <v>0</v>
      </c>
      <c r="J114" s="28" t="s">
        <v>12</v>
      </c>
      <c r="K114" s="28" t="s">
        <v>12</v>
      </c>
      <c r="L114" s="28" t="s">
        <v>17</v>
      </c>
      <c r="M114" s="9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spans="1:44" s="29" customFormat="1">
      <c r="A115">
        <v>114</v>
      </c>
      <c r="B115" s="28" t="s">
        <v>126</v>
      </c>
      <c r="C115" s="28" t="s">
        <v>202</v>
      </c>
      <c r="D115" s="15" t="str">
        <f t="shared" si="1"/>
        <v>upstream</v>
      </c>
      <c r="E115" s="108">
        <v>42543</v>
      </c>
      <c r="F115" s="28">
        <v>37.847789764404297</v>
      </c>
      <c r="G115" s="28">
        <v>38.857566833496094</v>
      </c>
      <c r="H115" s="28">
        <v>1.4280403852462769</v>
      </c>
      <c r="I115" s="28">
        <v>2.5291132260463201E-5</v>
      </c>
      <c r="J115" s="28">
        <v>1.5733277905383147E-5</v>
      </c>
      <c r="K115" s="28">
        <v>1.3516847502614837E-5</v>
      </c>
      <c r="L115" s="28" t="s">
        <v>17</v>
      </c>
      <c r="M115" s="9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spans="1:44">
      <c r="A116">
        <v>115</v>
      </c>
      <c r="B116" s="20" t="s">
        <v>127</v>
      </c>
      <c r="C116" s="20" t="s">
        <v>204</v>
      </c>
      <c r="D116" s="15" t="str">
        <f t="shared" si="1"/>
        <v>upstream</v>
      </c>
      <c r="E116" s="106">
        <v>42543</v>
      </c>
      <c r="F116" s="20">
        <v>38.635799407958984</v>
      </c>
      <c r="G116" s="20">
        <v>38.635799407958984</v>
      </c>
      <c r="H116" s="20" t="s">
        <v>12</v>
      </c>
      <c r="I116" s="20">
        <v>1.4589969396183733E-5</v>
      </c>
      <c r="J116" s="20">
        <v>1.4589969396183733E-5</v>
      </c>
      <c r="K116" s="20" t="s">
        <v>12</v>
      </c>
      <c r="L116" s="20" t="s">
        <v>17</v>
      </c>
      <c r="M116" s="3" t="s">
        <v>205</v>
      </c>
    </row>
    <row r="117" spans="1:44">
      <c r="A117">
        <v>116</v>
      </c>
      <c r="B117" s="20" t="s">
        <v>129</v>
      </c>
      <c r="C117" s="20" t="s">
        <v>204</v>
      </c>
      <c r="D117" s="15" t="str">
        <f t="shared" si="1"/>
        <v>upstream</v>
      </c>
      <c r="E117" s="106">
        <v>42543</v>
      </c>
      <c r="F117" s="20" t="s">
        <v>72</v>
      </c>
      <c r="G117" s="20">
        <v>38.635799407958984</v>
      </c>
      <c r="H117" s="20" t="s">
        <v>12</v>
      </c>
      <c r="I117" s="20">
        <v>0</v>
      </c>
      <c r="J117" s="20" t="s">
        <v>12</v>
      </c>
      <c r="K117" s="20" t="s">
        <v>12</v>
      </c>
      <c r="L117" s="20" t="s">
        <v>17</v>
      </c>
      <c r="M117" s="3"/>
    </row>
    <row r="118" spans="1:44">
      <c r="A118">
        <v>117</v>
      </c>
      <c r="B118" s="20" t="s">
        <v>81</v>
      </c>
      <c r="C118" s="20" t="s">
        <v>204</v>
      </c>
      <c r="D118" s="15" t="str">
        <f t="shared" si="1"/>
        <v>upstream</v>
      </c>
      <c r="E118" s="106">
        <v>42543</v>
      </c>
      <c r="F118" s="20" t="s">
        <v>72</v>
      </c>
      <c r="G118" s="20">
        <v>38.635799407958984</v>
      </c>
      <c r="H118" s="20" t="s">
        <v>12</v>
      </c>
      <c r="I118" s="20">
        <v>0</v>
      </c>
      <c r="J118" s="20" t="s">
        <v>12</v>
      </c>
      <c r="K118" s="20" t="s">
        <v>12</v>
      </c>
      <c r="L118" s="20" t="s">
        <v>17</v>
      </c>
      <c r="M118" s="3"/>
    </row>
    <row r="119" spans="1:44">
      <c r="A119">
        <v>118</v>
      </c>
      <c r="B119" t="s">
        <v>157</v>
      </c>
      <c r="C119" t="s">
        <v>204</v>
      </c>
      <c r="D119" s="15" t="str">
        <f t="shared" si="1"/>
        <v>upstream</v>
      </c>
      <c r="E119" s="99">
        <v>42543</v>
      </c>
      <c r="F119">
        <v>40.837238311767578</v>
      </c>
      <c r="G119">
        <v>40.648567199707031</v>
      </c>
      <c r="H119">
        <v>0.26681855320930481</v>
      </c>
      <c r="I119">
        <v>1.0208861567662098E-5</v>
      </c>
      <c r="J119">
        <v>1.1629728760453872E-5</v>
      </c>
      <c r="K119">
        <v>2.0094089450140018E-6</v>
      </c>
      <c r="L119" s="9" t="s">
        <v>79</v>
      </c>
      <c r="M119" s="3"/>
    </row>
    <row r="120" spans="1:44">
      <c r="A120">
        <v>119</v>
      </c>
      <c r="B120" t="s">
        <v>132</v>
      </c>
      <c r="C120" t="s">
        <v>204</v>
      </c>
      <c r="D120" s="15" t="str">
        <f t="shared" si="1"/>
        <v>upstream</v>
      </c>
      <c r="E120" s="99">
        <v>42543</v>
      </c>
      <c r="F120" t="s">
        <v>72</v>
      </c>
      <c r="G120">
        <v>40.648567199707031</v>
      </c>
      <c r="H120">
        <v>0.26681855320930481</v>
      </c>
      <c r="I120" s="20">
        <v>0</v>
      </c>
      <c r="J120" t="s">
        <v>12</v>
      </c>
      <c r="K120" t="s">
        <v>12</v>
      </c>
      <c r="L120" s="9" t="s">
        <v>79</v>
      </c>
      <c r="M120" s="3"/>
    </row>
    <row r="121" spans="1:44">
      <c r="A121">
        <v>120</v>
      </c>
      <c r="B121" t="s">
        <v>14</v>
      </c>
      <c r="C121" t="s">
        <v>204</v>
      </c>
      <c r="D121" s="15" t="str">
        <f t="shared" si="1"/>
        <v>upstream</v>
      </c>
      <c r="E121" s="99">
        <v>42543</v>
      </c>
      <c r="F121">
        <v>40.45989990234375</v>
      </c>
      <c r="G121">
        <v>40.648567199707031</v>
      </c>
      <c r="H121">
        <v>0.26681855320930481</v>
      </c>
      <c r="I121">
        <v>1.3050595043750945E-5</v>
      </c>
      <c r="J121">
        <v>1.1629728760453872E-5</v>
      </c>
      <c r="K121">
        <v>2.0094089450140018E-6</v>
      </c>
      <c r="L121" s="9" t="s">
        <v>79</v>
      </c>
      <c r="M121" s="3"/>
    </row>
    <row r="122" spans="1:44">
      <c r="A122">
        <v>121</v>
      </c>
      <c r="B122" s="9" t="s">
        <v>130</v>
      </c>
      <c r="C122" s="9" t="s">
        <v>206</v>
      </c>
      <c r="D122" s="15" t="str">
        <f t="shared" si="1"/>
        <v>upstream</v>
      </c>
      <c r="E122" s="109">
        <v>42548</v>
      </c>
      <c r="F122" s="9" t="s">
        <v>72</v>
      </c>
      <c r="G122" s="9">
        <v>38.379974365234375</v>
      </c>
      <c r="H122" s="9" t="s">
        <v>12</v>
      </c>
      <c r="I122" s="20">
        <v>0</v>
      </c>
      <c r="J122" s="3" t="s">
        <v>12</v>
      </c>
      <c r="K122" s="3" t="s">
        <v>12</v>
      </c>
      <c r="L122" s="3" t="s">
        <v>17</v>
      </c>
      <c r="M122" s="3" t="s">
        <v>207</v>
      </c>
    </row>
    <row r="123" spans="1:44">
      <c r="A123">
        <v>122</v>
      </c>
      <c r="B123" s="9" t="s">
        <v>132</v>
      </c>
      <c r="C123" s="9" t="s">
        <v>206</v>
      </c>
      <c r="D123" s="15" t="str">
        <f t="shared" si="1"/>
        <v>upstream</v>
      </c>
      <c r="E123" s="109">
        <v>42548</v>
      </c>
      <c r="F123" s="9" t="s">
        <v>72</v>
      </c>
      <c r="G123" s="9">
        <v>38.379974365234375</v>
      </c>
      <c r="H123" s="9" t="s">
        <v>12</v>
      </c>
      <c r="I123" s="3">
        <v>0</v>
      </c>
      <c r="J123" s="3" t="s">
        <v>12</v>
      </c>
      <c r="K123" s="3" t="s">
        <v>12</v>
      </c>
      <c r="L123" s="3" t="s">
        <v>17</v>
      </c>
      <c r="M123" s="3"/>
    </row>
    <row r="124" spans="1:44">
      <c r="A124">
        <v>123</v>
      </c>
      <c r="B124" s="9" t="s">
        <v>85</v>
      </c>
      <c r="C124" s="9" t="s">
        <v>206</v>
      </c>
      <c r="D124" s="15" t="str">
        <f t="shared" si="1"/>
        <v>upstream</v>
      </c>
      <c r="E124" s="109">
        <v>42548</v>
      </c>
      <c r="F124" s="9">
        <v>38.379974365234375</v>
      </c>
      <c r="G124" s="9">
        <v>38.379974365234375</v>
      </c>
      <c r="H124" s="9" t="s">
        <v>12</v>
      </c>
      <c r="I124" s="3">
        <v>1.7442835087422282E-5</v>
      </c>
      <c r="J124" s="3">
        <v>1.7442835087422282E-5</v>
      </c>
      <c r="K124" s="3" t="s">
        <v>12</v>
      </c>
      <c r="L124" s="3" t="s">
        <v>17</v>
      </c>
      <c r="M124" s="3"/>
    </row>
    <row r="125" spans="1:44">
      <c r="A125">
        <v>124</v>
      </c>
      <c r="B125" t="s">
        <v>160</v>
      </c>
      <c r="C125" t="s">
        <v>206</v>
      </c>
      <c r="D125" s="15" t="str">
        <f t="shared" si="1"/>
        <v>upstream</v>
      </c>
      <c r="E125" s="99">
        <v>42548</v>
      </c>
      <c r="F125">
        <v>40.7237548828125</v>
      </c>
      <c r="G125">
        <v>40.111564636230469</v>
      </c>
      <c r="H125">
        <v>0.86577045917510986</v>
      </c>
      <c r="I125">
        <v>1.0991397175530437E-5</v>
      </c>
      <c r="J125">
        <v>1.7688111256575212E-5</v>
      </c>
      <c r="K125">
        <v>9.4705847004661337E-6</v>
      </c>
      <c r="L125" s="9" t="s">
        <v>79</v>
      </c>
      <c r="M125" s="3"/>
    </row>
    <row r="126" spans="1:44">
      <c r="A126">
        <v>125</v>
      </c>
      <c r="B126" t="s">
        <v>162</v>
      </c>
      <c r="C126" t="s">
        <v>206</v>
      </c>
      <c r="D126" s="15" t="str">
        <f t="shared" si="1"/>
        <v>upstream</v>
      </c>
      <c r="E126" s="99">
        <v>42548</v>
      </c>
      <c r="F126">
        <v>39.499370574951172</v>
      </c>
      <c r="G126">
        <v>40.111564636230469</v>
      </c>
      <c r="H126">
        <v>0.86577045917510986</v>
      </c>
      <c r="I126">
        <v>2.4384826247114688E-5</v>
      </c>
      <c r="J126">
        <v>1.7688111256575212E-5</v>
      </c>
      <c r="K126">
        <v>9.4705847004661337E-6</v>
      </c>
      <c r="L126" s="9" t="s">
        <v>79</v>
      </c>
      <c r="M126" s="3"/>
    </row>
    <row r="127" spans="1:44">
      <c r="A127">
        <v>126</v>
      </c>
      <c r="B127" t="s">
        <v>42</v>
      </c>
      <c r="C127" t="s">
        <v>206</v>
      </c>
      <c r="D127" s="15" t="str">
        <f t="shared" si="1"/>
        <v>upstream</v>
      </c>
      <c r="E127" s="99">
        <v>42548</v>
      </c>
      <c r="F127" t="s">
        <v>72</v>
      </c>
      <c r="G127">
        <v>40.111564636230469</v>
      </c>
      <c r="H127">
        <v>0.86577045917510986</v>
      </c>
      <c r="I127">
        <v>0</v>
      </c>
      <c r="J127" t="s">
        <v>12</v>
      </c>
      <c r="K127" t="s">
        <v>12</v>
      </c>
      <c r="L127" s="9" t="s">
        <v>79</v>
      </c>
      <c r="M127" s="3"/>
    </row>
    <row r="128" spans="1:44">
      <c r="A128">
        <v>127</v>
      </c>
      <c r="B128" t="s">
        <v>142</v>
      </c>
      <c r="C128" t="s">
        <v>208</v>
      </c>
      <c r="D128" s="15" t="str">
        <f t="shared" si="1"/>
        <v>upstream</v>
      </c>
      <c r="E128" s="99">
        <v>42548</v>
      </c>
      <c r="F128">
        <v>36.910175323486328</v>
      </c>
      <c r="G128">
        <v>38.712249755859375</v>
      </c>
      <c r="H128">
        <v>1.5612655878067017</v>
      </c>
      <c r="I128">
        <v>6.74665134283714E-5</v>
      </c>
      <c r="J128">
        <v>3.0483230148092844E-5</v>
      </c>
      <c r="K128">
        <v>3.2030249712988734E-5</v>
      </c>
      <c r="L128" s="9" t="s">
        <v>96</v>
      </c>
      <c r="M128" s="3" t="s">
        <v>209</v>
      </c>
    </row>
    <row r="129" spans="1:13">
      <c r="A129">
        <v>128</v>
      </c>
      <c r="B129" t="s">
        <v>144</v>
      </c>
      <c r="C129" t="s">
        <v>208</v>
      </c>
      <c r="D129" s="15" t="str">
        <f t="shared" si="1"/>
        <v>upstream</v>
      </c>
      <c r="E129" s="99">
        <v>42548</v>
      </c>
      <c r="F129">
        <v>39.657436370849609</v>
      </c>
      <c r="G129">
        <v>38.712249755859375</v>
      </c>
      <c r="H129">
        <v>1.5612655878067017</v>
      </c>
      <c r="I129">
        <v>1.1653260116872843E-5</v>
      </c>
      <c r="J129">
        <v>3.0483230148092844E-5</v>
      </c>
      <c r="K129">
        <v>3.2030249712988734E-5</v>
      </c>
      <c r="L129" s="9" t="s">
        <v>96</v>
      </c>
      <c r="M129" s="3"/>
    </row>
    <row r="130" spans="1:13">
      <c r="A130">
        <v>129</v>
      </c>
      <c r="B130" t="s">
        <v>145</v>
      </c>
      <c r="C130" t="s">
        <v>208</v>
      </c>
      <c r="D130" s="15" t="str">
        <f t="shared" si="1"/>
        <v>upstream</v>
      </c>
      <c r="E130" s="99">
        <v>42548</v>
      </c>
      <c r="F130">
        <v>39.569133758544922</v>
      </c>
      <c r="G130">
        <v>38.712249755859375</v>
      </c>
      <c r="H130">
        <v>1.5612655878067017</v>
      </c>
      <c r="I130">
        <v>1.2329920537013095E-5</v>
      </c>
      <c r="J130">
        <v>3.0483230148092844E-5</v>
      </c>
      <c r="K130">
        <v>3.2030249712988734E-5</v>
      </c>
      <c r="L130" s="9" t="s">
        <v>96</v>
      </c>
      <c r="M130" s="3"/>
    </row>
    <row r="131" spans="1:13">
      <c r="A131">
        <v>130</v>
      </c>
      <c r="B131" s="3" t="s">
        <v>133</v>
      </c>
      <c r="C131" s="3" t="s">
        <v>208</v>
      </c>
      <c r="D131" s="15" t="str">
        <f t="shared" ref="D131:D194" si="2">IF(RIGHT(C131,1)="d","downstream","upstream")</f>
        <v>upstream</v>
      </c>
      <c r="E131" s="105">
        <v>42548</v>
      </c>
      <c r="F131" s="3">
        <v>39.284435272216797</v>
      </c>
      <c r="G131" s="3">
        <v>39.430435180664062</v>
      </c>
      <c r="H131" s="3">
        <v>0.20647774636745453</v>
      </c>
      <c r="I131" s="3">
        <v>9.2767695605289191E-6</v>
      </c>
      <c r="J131" s="3">
        <v>8.4213752415962517E-6</v>
      </c>
      <c r="K131" s="3">
        <v>1.2097109447495313E-6</v>
      </c>
      <c r="L131" s="3" t="s">
        <v>17</v>
      </c>
      <c r="M131" s="3"/>
    </row>
    <row r="132" spans="1:13">
      <c r="A132">
        <v>131</v>
      </c>
      <c r="B132" s="3" t="s">
        <v>88</v>
      </c>
      <c r="C132" s="3" t="s">
        <v>208</v>
      </c>
      <c r="D132" s="15" t="str">
        <f t="shared" si="2"/>
        <v>upstream</v>
      </c>
      <c r="E132" s="105">
        <v>42548</v>
      </c>
      <c r="F132" s="3" t="s">
        <v>72</v>
      </c>
      <c r="G132" s="3">
        <v>39.430435180664062</v>
      </c>
      <c r="H132" s="3">
        <v>0.20647774636745453</v>
      </c>
      <c r="I132" s="9">
        <v>0</v>
      </c>
      <c r="J132" s="3" t="s">
        <v>12</v>
      </c>
      <c r="K132" s="3" t="s">
        <v>12</v>
      </c>
      <c r="L132" s="3" t="s">
        <v>17</v>
      </c>
      <c r="M132" s="3"/>
    </row>
    <row r="133" spans="1:13">
      <c r="A133">
        <v>132</v>
      </c>
      <c r="B133" s="3" t="s">
        <v>89</v>
      </c>
      <c r="C133" s="3" t="s">
        <v>208</v>
      </c>
      <c r="D133" s="15" t="str">
        <f t="shared" si="2"/>
        <v>upstream</v>
      </c>
      <c r="E133" s="105">
        <v>42548</v>
      </c>
      <c r="F133" s="3">
        <v>39.576438903808594</v>
      </c>
      <c r="G133" s="3">
        <v>39.430435180664062</v>
      </c>
      <c r="H133" s="3">
        <v>0.20647774636745453</v>
      </c>
      <c r="I133" s="3">
        <v>7.5659800131688826E-6</v>
      </c>
      <c r="J133" s="3">
        <v>8.4213752415962517E-6</v>
      </c>
      <c r="K133" s="3">
        <v>1.2097109447495313E-6</v>
      </c>
      <c r="L133" s="3" t="s">
        <v>17</v>
      </c>
      <c r="M133" s="3"/>
    </row>
    <row r="134" spans="1:13">
      <c r="A134">
        <v>133</v>
      </c>
      <c r="B134" s="3" t="s">
        <v>135</v>
      </c>
      <c r="C134" s="3" t="s">
        <v>210</v>
      </c>
      <c r="D134" s="15" t="str">
        <f t="shared" si="2"/>
        <v>upstream</v>
      </c>
      <c r="E134" s="105">
        <v>42549</v>
      </c>
      <c r="F134" s="3">
        <v>38.672775268554688</v>
      </c>
      <c r="G134" s="3">
        <v>39.1142578125</v>
      </c>
      <c r="H134" s="3">
        <v>0.62434792518615723</v>
      </c>
      <c r="I134" s="3">
        <v>1.421817341906717E-5</v>
      </c>
      <c r="J134" s="3">
        <v>1.0947147529805079E-5</v>
      </c>
      <c r="K134" s="3">
        <v>4.6259283408289775E-6</v>
      </c>
      <c r="L134" s="3" t="s">
        <v>17</v>
      </c>
      <c r="M134" s="3"/>
    </row>
    <row r="135" spans="1:13">
      <c r="A135">
        <v>134</v>
      </c>
      <c r="B135" s="3" t="s">
        <v>137</v>
      </c>
      <c r="C135" s="3" t="s">
        <v>210</v>
      </c>
      <c r="D135" s="15" t="str">
        <f t="shared" si="2"/>
        <v>upstream</v>
      </c>
      <c r="E135" s="105">
        <v>42549</v>
      </c>
      <c r="F135" s="3">
        <v>39.555736541748047</v>
      </c>
      <c r="G135" s="3">
        <v>39.1142578125</v>
      </c>
      <c r="H135" s="3">
        <v>0.62434792518615723</v>
      </c>
      <c r="I135" s="3">
        <v>7.6761225500376895E-6</v>
      </c>
      <c r="J135" s="3">
        <v>1.0947147529805079E-5</v>
      </c>
      <c r="K135" s="3">
        <v>4.6259283408289775E-6</v>
      </c>
      <c r="L135" s="3" t="s">
        <v>17</v>
      </c>
      <c r="M135" s="3"/>
    </row>
    <row r="136" spans="1:13">
      <c r="A136">
        <v>135</v>
      </c>
      <c r="B136" s="3" t="s">
        <v>93</v>
      </c>
      <c r="C136" s="3" t="s">
        <v>210</v>
      </c>
      <c r="D136" s="15" t="str">
        <f t="shared" si="2"/>
        <v>upstream</v>
      </c>
      <c r="E136" s="105">
        <v>42549</v>
      </c>
      <c r="F136" s="3" t="s">
        <v>72</v>
      </c>
      <c r="G136" s="3">
        <v>39.1142578125</v>
      </c>
      <c r="H136" s="3">
        <v>0.62434792518615723</v>
      </c>
      <c r="I136" s="9">
        <v>0</v>
      </c>
      <c r="J136" s="3" t="s">
        <v>12</v>
      </c>
      <c r="K136" s="3" t="s">
        <v>12</v>
      </c>
      <c r="L136" s="3" t="s">
        <v>17</v>
      </c>
      <c r="M136" s="3"/>
    </row>
    <row r="137" spans="1:13">
      <c r="A137">
        <v>136</v>
      </c>
      <c r="B137" s="9" t="s">
        <v>138</v>
      </c>
      <c r="C137" s="9" t="s">
        <v>211</v>
      </c>
      <c r="D137" s="15" t="str">
        <f t="shared" si="2"/>
        <v>upstream</v>
      </c>
      <c r="E137" s="109">
        <v>42549</v>
      </c>
      <c r="F137" s="9" t="s">
        <v>72</v>
      </c>
      <c r="G137" s="9">
        <v>38.510150909423828</v>
      </c>
      <c r="H137" s="9" t="s">
        <v>12</v>
      </c>
      <c r="I137" s="9">
        <v>0</v>
      </c>
      <c r="J137" s="3" t="s">
        <v>12</v>
      </c>
      <c r="K137" s="3" t="s">
        <v>12</v>
      </c>
      <c r="L137" s="3" t="s">
        <v>17</v>
      </c>
      <c r="M137" s="3" t="s">
        <v>212</v>
      </c>
    </row>
    <row r="138" spans="1:13">
      <c r="A138">
        <v>137</v>
      </c>
      <c r="B138" s="9" t="s">
        <v>140</v>
      </c>
      <c r="C138" s="9" t="s">
        <v>211</v>
      </c>
      <c r="D138" s="15" t="str">
        <f t="shared" si="2"/>
        <v>upstream</v>
      </c>
      <c r="E138" s="109">
        <v>42549</v>
      </c>
      <c r="F138" s="9" t="s">
        <v>72</v>
      </c>
      <c r="G138" s="9">
        <v>38.510150909423828</v>
      </c>
      <c r="H138" s="9" t="s">
        <v>12</v>
      </c>
      <c r="I138" s="9">
        <v>0</v>
      </c>
      <c r="J138" s="3" t="s">
        <v>12</v>
      </c>
      <c r="K138" s="3" t="s">
        <v>12</v>
      </c>
      <c r="L138" s="3" t="s">
        <v>17</v>
      </c>
      <c r="M138" s="3"/>
    </row>
    <row r="139" spans="1:13">
      <c r="A139">
        <v>138</v>
      </c>
      <c r="B139" s="9" t="s">
        <v>141</v>
      </c>
      <c r="C139" s="9" t="s">
        <v>211</v>
      </c>
      <c r="D139" s="15" t="str">
        <f t="shared" si="2"/>
        <v>upstream</v>
      </c>
      <c r="E139" s="109">
        <v>42549</v>
      </c>
      <c r="F139" s="9">
        <v>38.510150909423828</v>
      </c>
      <c r="G139" s="9">
        <v>38.510150909423828</v>
      </c>
      <c r="H139" s="9" t="s">
        <v>12</v>
      </c>
      <c r="I139" s="3">
        <v>1.5927562344586477E-5</v>
      </c>
      <c r="J139" s="3">
        <v>1.5927562344586477E-5</v>
      </c>
      <c r="K139" s="3" t="s">
        <v>12</v>
      </c>
      <c r="L139" s="3" t="s">
        <v>17</v>
      </c>
      <c r="M139" s="3"/>
    </row>
    <row r="140" spans="1:13">
      <c r="A140">
        <v>139</v>
      </c>
      <c r="B140" t="s">
        <v>164</v>
      </c>
      <c r="C140" t="s">
        <v>211</v>
      </c>
      <c r="D140" s="15" t="str">
        <f t="shared" si="2"/>
        <v>upstream</v>
      </c>
      <c r="E140" s="99">
        <v>42549</v>
      </c>
      <c r="F140">
        <v>40.091037750244141</v>
      </c>
      <c r="G140">
        <v>40.091037750244141</v>
      </c>
      <c r="H140" t="s">
        <v>12</v>
      </c>
      <c r="I140">
        <v>1.659157351241447E-5</v>
      </c>
      <c r="J140">
        <v>1.659157351241447E-5</v>
      </c>
      <c r="K140" t="s">
        <v>12</v>
      </c>
      <c r="L140" s="9" t="s">
        <v>79</v>
      </c>
      <c r="M140" s="3"/>
    </row>
    <row r="141" spans="1:13">
      <c r="A141">
        <v>140</v>
      </c>
      <c r="B141" t="s">
        <v>137</v>
      </c>
      <c r="C141" t="s">
        <v>211</v>
      </c>
      <c r="D141" s="15" t="str">
        <f t="shared" si="2"/>
        <v>upstream</v>
      </c>
      <c r="E141" s="99">
        <v>42549</v>
      </c>
      <c r="F141" t="s">
        <v>72</v>
      </c>
      <c r="G141">
        <v>40.091037750244141</v>
      </c>
      <c r="H141" t="s">
        <v>12</v>
      </c>
      <c r="I141">
        <v>0</v>
      </c>
      <c r="J141" t="s">
        <v>12</v>
      </c>
      <c r="K141" t="s">
        <v>12</v>
      </c>
      <c r="L141" s="9" t="s">
        <v>79</v>
      </c>
      <c r="M141" s="3"/>
    </row>
    <row r="142" spans="1:13">
      <c r="A142">
        <v>141</v>
      </c>
      <c r="B142" t="s">
        <v>54</v>
      </c>
      <c r="C142" t="s">
        <v>211</v>
      </c>
      <c r="D142" s="15" t="str">
        <f t="shared" si="2"/>
        <v>upstream</v>
      </c>
      <c r="E142" s="99">
        <v>42549</v>
      </c>
      <c r="F142" t="s">
        <v>72</v>
      </c>
      <c r="G142">
        <v>40.091037750244141</v>
      </c>
      <c r="H142" t="s">
        <v>12</v>
      </c>
      <c r="I142">
        <v>0</v>
      </c>
      <c r="J142" t="s">
        <v>12</v>
      </c>
      <c r="K142" t="s">
        <v>12</v>
      </c>
      <c r="L142" s="9" t="s">
        <v>79</v>
      </c>
      <c r="M142" s="3"/>
    </row>
    <row r="143" spans="1:13">
      <c r="A143">
        <v>142</v>
      </c>
      <c r="B143" s="9" t="s">
        <v>146</v>
      </c>
      <c r="C143" s="9" t="s">
        <v>213</v>
      </c>
      <c r="D143" s="15" t="str">
        <f t="shared" si="2"/>
        <v>upstream</v>
      </c>
      <c r="E143" s="109">
        <v>42550</v>
      </c>
      <c r="F143" s="9" t="s">
        <v>72</v>
      </c>
      <c r="G143" s="9">
        <v>39.687370300292969</v>
      </c>
      <c r="H143" s="3" t="s">
        <v>12</v>
      </c>
      <c r="I143" s="3">
        <v>0</v>
      </c>
      <c r="J143" s="3" t="s">
        <v>12</v>
      </c>
      <c r="K143" s="3" t="s">
        <v>12</v>
      </c>
      <c r="L143" s="3" t="s">
        <v>17</v>
      </c>
      <c r="M143" s="3" t="s">
        <v>214</v>
      </c>
    </row>
    <row r="144" spans="1:13">
      <c r="A144">
        <v>143</v>
      </c>
      <c r="B144" s="9" t="s">
        <v>148</v>
      </c>
      <c r="C144" s="9" t="s">
        <v>213</v>
      </c>
      <c r="D144" s="15" t="str">
        <f t="shared" si="2"/>
        <v>upstream</v>
      </c>
      <c r="E144" s="109">
        <v>42550</v>
      </c>
      <c r="F144" s="9">
        <v>39.687370300292969</v>
      </c>
      <c r="G144" s="9">
        <v>39.687370300292969</v>
      </c>
      <c r="H144" s="3" t="s">
        <v>12</v>
      </c>
      <c r="I144" s="3">
        <v>7.0021642386564054E-6</v>
      </c>
      <c r="J144" s="3">
        <v>7.0021642386564054E-6</v>
      </c>
      <c r="K144" s="3" t="s">
        <v>12</v>
      </c>
      <c r="L144" s="3" t="s">
        <v>17</v>
      </c>
      <c r="M144" s="3"/>
    </row>
    <row r="145" spans="1:13">
      <c r="A145">
        <v>144</v>
      </c>
      <c r="B145" s="9" t="s">
        <v>149</v>
      </c>
      <c r="C145" s="9" t="s">
        <v>213</v>
      </c>
      <c r="D145" s="15" t="str">
        <f t="shared" si="2"/>
        <v>upstream</v>
      </c>
      <c r="E145" s="109">
        <v>42550</v>
      </c>
      <c r="F145" s="9" t="s">
        <v>72</v>
      </c>
      <c r="G145" s="9">
        <v>39.687370300292969</v>
      </c>
      <c r="H145" s="3" t="s">
        <v>12</v>
      </c>
      <c r="I145" s="9">
        <v>0</v>
      </c>
      <c r="J145" s="3" t="s">
        <v>12</v>
      </c>
      <c r="K145" s="3" t="s">
        <v>12</v>
      </c>
      <c r="L145" s="3" t="s">
        <v>17</v>
      </c>
      <c r="M145" s="3"/>
    </row>
    <row r="146" spans="1:13">
      <c r="A146">
        <v>145</v>
      </c>
      <c r="B146" s="15" t="s">
        <v>167</v>
      </c>
      <c r="C146" s="9" t="s">
        <v>213</v>
      </c>
      <c r="D146" s="15" t="str">
        <f t="shared" si="2"/>
        <v>upstream</v>
      </c>
      <c r="E146" s="107">
        <v>42550</v>
      </c>
      <c r="F146" s="15" t="s">
        <v>72</v>
      </c>
      <c r="G146" s="15">
        <v>40.740673065185547</v>
      </c>
      <c r="H146" t="s">
        <v>12</v>
      </c>
      <c r="I146" s="9">
        <v>0</v>
      </c>
      <c r="J146" t="s">
        <v>12</v>
      </c>
      <c r="K146" t="s">
        <v>12</v>
      </c>
      <c r="L146" s="9" t="s">
        <v>79</v>
      </c>
      <c r="M146" s="3"/>
    </row>
    <row r="147" spans="1:13">
      <c r="A147">
        <v>146</v>
      </c>
      <c r="B147" s="15" t="s">
        <v>140</v>
      </c>
      <c r="C147" s="9" t="s">
        <v>213</v>
      </c>
      <c r="D147" s="15" t="str">
        <f t="shared" si="2"/>
        <v>upstream</v>
      </c>
      <c r="E147" s="107">
        <v>42550</v>
      </c>
      <c r="F147">
        <v>40.740673065185547</v>
      </c>
      <c r="G147">
        <v>40.740673065185547</v>
      </c>
      <c r="H147" t="s">
        <v>12</v>
      </c>
      <c r="I147">
        <v>1.0871038284676615E-5</v>
      </c>
      <c r="J147">
        <v>1.0871038284676615E-5</v>
      </c>
      <c r="K147" t="s">
        <v>12</v>
      </c>
      <c r="L147" s="9" t="s">
        <v>79</v>
      </c>
      <c r="M147" s="3"/>
    </row>
    <row r="148" spans="1:13">
      <c r="A148">
        <v>147</v>
      </c>
      <c r="B148" s="15" t="s">
        <v>66</v>
      </c>
      <c r="C148" s="9" t="s">
        <v>213</v>
      </c>
      <c r="D148" s="15" t="str">
        <f t="shared" si="2"/>
        <v>upstream</v>
      </c>
      <c r="E148" s="107">
        <v>42550</v>
      </c>
      <c r="F148" t="s">
        <v>72</v>
      </c>
      <c r="G148">
        <v>40.740673065185547</v>
      </c>
      <c r="H148" t="s">
        <v>12</v>
      </c>
      <c r="I148">
        <v>0</v>
      </c>
      <c r="J148" t="s">
        <v>12</v>
      </c>
      <c r="K148" t="s">
        <v>12</v>
      </c>
      <c r="L148" s="9" t="s">
        <v>79</v>
      </c>
      <c r="M148" s="3"/>
    </row>
    <row r="149" spans="1:13">
      <c r="A149">
        <v>148</v>
      </c>
      <c r="B149" s="9" t="s">
        <v>150</v>
      </c>
      <c r="C149" s="9" t="s">
        <v>215</v>
      </c>
      <c r="D149" s="15" t="str">
        <f t="shared" si="2"/>
        <v>upstream</v>
      </c>
      <c r="E149" s="109">
        <v>42550</v>
      </c>
      <c r="F149" s="9" t="s">
        <v>72</v>
      </c>
      <c r="G149" s="9" t="s">
        <v>12</v>
      </c>
      <c r="H149" s="9" t="s">
        <v>12</v>
      </c>
      <c r="I149" s="9">
        <v>0</v>
      </c>
      <c r="J149" s="9" t="s">
        <v>12</v>
      </c>
      <c r="K149" s="9" t="s">
        <v>12</v>
      </c>
      <c r="L149" s="9" t="s">
        <v>17</v>
      </c>
      <c r="M149" s="9"/>
    </row>
    <row r="150" spans="1:13">
      <c r="A150">
        <v>149</v>
      </c>
      <c r="B150" s="9" t="s">
        <v>152</v>
      </c>
      <c r="C150" s="9" t="s">
        <v>215</v>
      </c>
      <c r="D150" s="15" t="str">
        <f t="shared" si="2"/>
        <v>upstream</v>
      </c>
      <c r="E150" s="109">
        <v>42550</v>
      </c>
      <c r="F150" s="9" t="s">
        <v>72</v>
      </c>
      <c r="G150" s="9" t="s">
        <v>12</v>
      </c>
      <c r="H150" s="9" t="s">
        <v>12</v>
      </c>
      <c r="I150" s="9">
        <v>0</v>
      </c>
      <c r="J150" s="9" t="s">
        <v>12</v>
      </c>
      <c r="K150" s="9" t="s">
        <v>12</v>
      </c>
      <c r="L150" s="9" t="s">
        <v>17</v>
      </c>
      <c r="M150" s="9"/>
    </row>
    <row r="151" spans="1:13">
      <c r="A151">
        <v>150</v>
      </c>
      <c r="B151" s="9" t="s">
        <v>153</v>
      </c>
      <c r="C151" s="9" t="s">
        <v>215</v>
      </c>
      <c r="D151" s="15" t="str">
        <f t="shared" si="2"/>
        <v>upstream</v>
      </c>
      <c r="E151" s="109">
        <v>42550</v>
      </c>
      <c r="F151" s="9" t="s">
        <v>72</v>
      </c>
      <c r="G151" s="9" t="s">
        <v>12</v>
      </c>
      <c r="H151" s="9" t="s">
        <v>12</v>
      </c>
      <c r="I151" s="9">
        <v>0</v>
      </c>
      <c r="J151" s="9" t="s">
        <v>12</v>
      </c>
      <c r="K151" s="9" t="s">
        <v>12</v>
      </c>
      <c r="L151" s="9" t="s">
        <v>17</v>
      </c>
      <c r="M151" s="9"/>
    </row>
    <row r="152" spans="1:13">
      <c r="A152">
        <v>151</v>
      </c>
      <c r="B152" s="15" t="s">
        <v>171</v>
      </c>
      <c r="C152" s="15" t="s">
        <v>215</v>
      </c>
      <c r="D152" s="15" t="str">
        <f t="shared" si="2"/>
        <v>upstream</v>
      </c>
      <c r="E152" s="107">
        <v>42550</v>
      </c>
      <c r="F152" s="15" t="s">
        <v>72</v>
      </c>
      <c r="G152" s="15" t="s">
        <v>12</v>
      </c>
      <c r="H152" s="15" t="s">
        <v>12</v>
      </c>
      <c r="I152" s="9">
        <v>0</v>
      </c>
      <c r="J152" s="15" t="s">
        <v>12</v>
      </c>
      <c r="K152" s="15" t="s">
        <v>12</v>
      </c>
      <c r="L152" s="9" t="s">
        <v>79</v>
      </c>
      <c r="M152" s="9"/>
    </row>
    <row r="153" spans="1:13">
      <c r="A153">
        <v>152</v>
      </c>
      <c r="B153" s="15" t="s">
        <v>144</v>
      </c>
      <c r="C153" s="15" t="s">
        <v>215</v>
      </c>
      <c r="D153" s="15" t="str">
        <f t="shared" si="2"/>
        <v>upstream</v>
      </c>
      <c r="E153" s="107">
        <v>42550</v>
      </c>
      <c r="F153" s="15" t="s">
        <v>72</v>
      </c>
      <c r="G153" s="15" t="s">
        <v>12</v>
      </c>
      <c r="H153" s="15" t="s">
        <v>12</v>
      </c>
      <c r="I153" s="9">
        <v>0</v>
      </c>
      <c r="J153" s="15" t="s">
        <v>12</v>
      </c>
      <c r="K153" s="15" t="s">
        <v>12</v>
      </c>
      <c r="L153" s="9" t="s">
        <v>79</v>
      </c>
      <c r="M153" s="9"/>
    </row>
    <row r="154" spans="1:13">
      <c r="A154">
        <v>153</v>
      </c>
      <c r="B154" s="15" t="s">
        <v>118</v>
      </c>
      <c r="C154" s="15" t="s">
        <v>215</v>
      </c>
      <c r="D154" s="15" t="str">
        <f t="shared" si="2"/>
        <v>upstream</v>
      </c>
      <c r="E154" s="107">
        <v>42550</v>
      </c>
      <c r="F154" s="15" t="s">
        <v>72</v>
      </c>
      <c r="G154" s="15" t="s">
        <v>12</v>
      </c>
      <c r="H154" s="15" t="s">
        <v>12</v>
      </c>
      <c r="I154" s="9">
        <v>0</v>
      </c>
      <c r="J154" s="15" t="s">
        <v>12</v>
      </c>
      <c r="K154" s="15" t="s">
        <v>12</v>
      </c>
      <c r="L154" s="9" t="s">
        <v>79</v>
      </c>
      <c r="M154" s="9"/>
    </row>
    <row r="155" spans="1:13">
      <c r="A155">
        <v>154</v>
      </c>
      <c r="B155" t="s">
        <v>146</v>
      </c>
      <c r="C155" t="s">
        <v>216</v>
      </c>
      <c r="D155" s="15" t="str">
        <f t="shared" si="2"/>
        <v>upstream</v>
      </c>
      <c r="E155" s="99">
        <v>42551</v>
      </c>
      <c r="F155">
        <v>38.502410888671875</v>
      </c>
      <c r="G155">
        <v>38.352378845214844</v>
      </c>
      <c r="H155">
        <v>1.3828799724578857</v>
      </c>
      <c r="I155">
        <v>2.4382767151109874E-5</v>
      </c>
      <c r="J155">
        <v>3.4647135180421174E-5</v>
      </c>
      <c r="K155">
        <v>2.9473800168489106E-5</v>
      </c>
      <c r="L155" s="9" t="s">
        <v>96</v>
      </c>
      <c r="M155" s="3"/>
    </row>
    <row r="156" spans="1:13">
      <c r="A156">
        <v>155</v>
      </c>
      <c r="B156" t="s">
        <v>148</v>
      </c>
      <c r="C156" t="s">
        <v>216</v>
      </c>
      <c r="D156" s="15" t="str">
        <f t="shared" si="2"/>
        <v>upstream</v>
      </c>
      <c r="E156" s="99">
        <v>42551</v>
      </c>
      <c r="F156">
        <v>39.654125213623047</v>
      </c>
      <c r="G156">
        <v>38.352378845214844</v>
      </c>
      <c r="H156">
        <v>1.3828799724578857</v>
      </c>
      <c r="I156">
        <v>1.1677950169541873E-5</v>
      </c>
      <c r="J156">
        <v>3.4647135180421174E-5</v>
      </c>
      <c r="K156">
        <v>2.9473800168489106E-5</v>
      </c>
      <c r="L156" s="9" t="s">
        <v>96</v>
      </c>
      <c r="M156" s="3"/>
    </row>
    <row r="157" spans="1:13">
      <c r="A157">
        <v>156</v>
      </c>
      <c r="B157" t="s">
        <v>149</v>
      </c>
      <c r="C157" t="s">
        <v>216</v>
      </c>
      <c r="D157" s="15" t="str">
        <f t="shared" si="2"/>
        <v>upstream</v>
      </c>
      <c r="E157" s="99">
        <v>42551</v>
      </c>
      <c r="F157">
        <v>36.900600433349609</v>
      </c>
      <c r="G157">
        <v>38.352378845214844</v>
      </c>
      <c r="H157">
        <v>1.3828799724578857</v>
      </c>
      <c r="I157">
        <v>6.7880690039601177E-5</v>
      </c>
      <c r="J157">
        <v>3.4647135180421174E-5</v>
      </c>
      <c r="K157">
        <v>2.9473800168489106E-5</v>
      </c>
      <c r="L157" s="9" t="s">
        <v>96</v>
      </c>
      <c r="M157" s="3"/>
    </row>
    <row r="158" spans="1:13">
      <c r="A158">
        <v>157</v>
      </c>
      <c r="B158" s="24" t="s">
        <v>154</v>
      </c>
      <c r="C158" s="24" t="s">
        <v>216</v>
      </c>
      <c r="D158" s="15" t="str">
        <f t="shared" si="2"/>
        <v>upstream</v>
      </c>
      <c r="E158" s="110">
        <v>42551</v>
      </c>
      <c r="F158" s="24" t="s">
        <v>72</v>
      </c>
      <c r="G158" s="24">
        <v>37.895061492919922</v>
      </c>
      <c r="H158" s="24">
        <v>0.46724873781204224</v>
      </c>
      <c r="I158" s="24">
        <v>0</v>
      </c>
      <c r="J158" s="24" t="s">
        <v>12</v>
      </c>
      <c r="K158" s="24" t="s">
        <v>12</v>
      </c>
      <c r="L158" s="24" t="s">
        <v>17</v>
      </c>
      <c r="M158" s="3"/>
    </row>
    <row r="159" spans="1:13">
      <c r="A159">
        <v>158</v>
      </c>
      <c r="B159" s="24" t="s">
        <v>80</v>
      </c>
      <c r="C159" s="24" t="s">
        <v>216</v>
      </c>
      <c r="D159" s="15" t="str">
        <f t="shared" si="2"/>
        <v>upstream</v>
      </c>
      <c r="E159" s="110">
        <v>42551</v>
      </c>
      <c r="F159" s="24">
        <v>38.225456237792969</v>
      </c>
      <c r="G159" s="24">
        <v>37.895061492919922</v>
      </c>
      <c r="H159" s="24">
        <v>0.46724873781204224</v>
      </c>
      <c r="I159" s="24">
        <v>1.9429646272328682E-5</v>
      </c>
      <c r="J159" s="24">
        <v>2.5123925297521055E-5</v>
      </c>
      <c r="K159" s="24">
        <v>8.0529280239716172E-6</v>
      </c>
      <c r="L159" s="24" t="s">
        <v>17</v>
      </c>
      <c r="M159" s="3"/>
    </row>
    <row r="160" spans="1:13">
      <c r="A160">
        <v>159</v>
      </c>
      <c r="B160" s="24" t="s">
        <v>156</v>
      </c>
      <c r="C160" s="24" t="s">
        <v>216</v>
      </c>
      <c r="D160" s="15" t="str">
        <f t="shared" si="2"/>
        <v>upstream</v>
      </c>
      <c r="E160" s="110">
        <v>42551</v>
      </c>
      <c r="F160" s="24">
        <v>37.564666748046875</v>
      </c>
      <c r="G160" s="24">
        <v>37.895061492919922</v>
      </c>
      <c r="H160" s="24">
        <v>0.46724873781204224</v>
      </c>
      <c r="I160" s="24">
        <v>3.0818206141702831E-5</v>
      </c>
      <c r="J160" s="24">
        <v>2.5123925297521055E-5</v>
      </c>
      <c r="K160" s="24">
        <v>8.0529280239716172E-6</v>
      </c>
      <c r="L160" s="24" t="s">
        <v>17</v>
      </c>
      <c r="M160" s="3"/>
    </row>
    <row r="161" spans="1:13">
      <c r="A161">
        <v>160</v>
      </c>
      <c r="B161" t="s">
        <v>150</v>
      </c>
      <c r="C161" t="s">
        <v>217</v>
      </c>
      <c r="D161" s="15" t="str">
        <f t="shared" si="2"/>
        <v>upstream</v>
      </c>
      <c r="E161" s="99">
        <v>42551</v>
      </c>
      <c r="F161">
        <v>37.565986633300781</v>
      </c>
      <c r="G161">
        <v>37.729290008544922</v>
      </c>
      <c r="H161">
        <v>0.70437520742416382</v>
      </c>
      <c r="I161">
        <v>4.4364416680764407E-5</v>
      </c>
      <c r="J161">
        <v>4.2577856220304966E-5</v>
      </c>
      <c r="K161">
        <v>1.7348567780572921E-5</v>
      </c>
      <c r="L161" s="9" t="s">
        <v>96</v>
      </c>
      <c r="M161" s="3"/>
    </row>
    <row r="162" spans="1:13">
      <c r="A162">
        <v>161</v>
      </c>
      <c r="B162" t="s">
        <v>152</v>
      </c>
      <c r="C162" t="s">
        <v>217</v>
      </c>
      <c r="D162" s="15" t="str">
        <f t="shared" si="2"/>
        <v>upstream</v>
      </c>
      <c r="E162" s="99">
        <v>42551</v>
      </c>
      <c r="F162">
        <v>38.5009765625</v>
      </c>
      <c r="G162">
        <v>37.729290008544922</v>
      </c>
      <c r="H162">
        <v>0.70437520742416382</v>
      </c>
      <c r="I162">
        <v>2.4405133444815874E-5</v>
      </c>
      <c r="J162">
        <v>4.2577856220304966E-5</v>
      </c>
      <c r="K162">
        <v>1.7348567780572921E-5</v>
      </c>
      <c r="L162" s="9" t="s">
        <v>96</v>
      </c>
      <c r="M162" s="3"/>
    </row>
    <row r="163" spans="1:13">
      <c r="A163">
        <v>162</v>
      </c>
      <c r="B163" t="s">
        <v>153</v>
      </c>
      <c r="C163" t="s">
        <v>217</v>
      </c>
      <c r="D163" s="15" t="str">
        <f t="shared" si="2"/>
        <v>upstream</v>
      </c>
      <c r="E163" s="99">
        <v>42551</v>
      </c>
      <c r="F163">
        <v>37.120914459228516</v>
      </c>
      <c r="G163">
        <v>37.729290008544922</v>
      </c>
      <c r="H163">
        <v>0.70437520742416382</v>
      </c>
      <c r="I163">
        <v>5.8964007621398196E-5</v>
      </c>
      <c r="J163">
        <v>4.2577856220304966E-5</v>
      </c>
      <c r="K163">
        <v>1.7348567780572921E-5</v>
      </c>
      <c r="L163" s="9" t="s">
        <v>96</v>
      </c>
      <c r="M163" s="3"/>
    </row>
    <row r="164" spans="1:13">
      <c r="A164">
        <v>163</v>
      </c>
      <c r="B164" s="20" t="s">
        <v>157</v>
      </c>
      <c r="C164" s="20" t="s">
        <v>217</v>
      </c>
      <c r="D164" s="15" t="str">
        <f t="shared" si="2"/>
        <v>upstream</v>
      </c>
      <c r="E164" s="106">
        <v>42551</v>
      </c>
      <c r="F164" s="20" t="s">
        <v>72</v>
      </c>
      <c r="G164" s="20">
        <v>38.474311828613281</v>
      </c>
      <c r="H164" s="20">
        <v>1.1403709650039673</v>
      </c>
      <c r="I164" s="20">
        <v>0</v>
      </c>
      <c r="J164" s="20" t="s">
        <v>12</v>
      </c>
      <c r="K164" s="20" t="s">
        <v>12</v>
      </c>
      <c r="L164" s="20" t="s">
        <v>17</v>
      </c>
      <c r="M164" s="3"/>
    </row>
    <row r="165" spans="1:13">
      <c r="A165">
        <v>164</v>
      </c>
      <c r="B165" s="20" t="s">
        <v>84</v>
      </c>
      <c r="C165" s="20" t="s">
        <v>217</v>
      </c>
      <c r="D165" s="15" t="str">
        <f t="shared" si="2"/>
        <v>upstream</v>
      </c>
      <c r="E165" s="106">
        <v>42551</v>
      </c>
      <c r="F165" s="20">
        <v>37.667945861816406</v>
      </c>
      <c r="G165" s="20">
        <v>38.474311828613281</v>
      </c>
      <c r="H165" s="20">
        <v>1.1403709650039673</v>
      </c>
      <c r="I165" s="20">
        <v>2.8674410714302212E-5</v>
      </c>
      <c r="J165" s="20">
        <v>1.8987786461366341E-5</v>
      </c>
      <c r="K165" s="20">
        <v>1.3698956536245532E-5</v>
      </c>
      <c r="L165" s="20" t="s">
        <v>17</v>
      </c>
      <c r="M165" s="3"/>
    </row>
    <row r="166" spans="1:13">
      <c r="A166">
        <v>165</v>
      </c>
      <c r="B166" s="20" t="s">
        <v>159</v>
      </c>
      <c r="C166" s="20" t="s">
        <v>217</v>
      </c>
      <c r="D166" s="15" t="str">
        <f t="shared" si="2"/>
        <v>upstream</v>
      </c>
      <c r="E166" s="106">
        <v>42551</v>
      </c>
      <c r="F166" s="20">
        <v>39.280673980712891</v>
      </c>
      <c r="G166" s="20">
        <v>38.474311828613281</v>
      </c>
      <c r="H166" s="20">
        <v>1.1403709650039673</v>
      </c>
      <c r="I166" s="20">
        <v>9.3011603894410655E-6</v>
      </c>
      <c r="J166" s="20">
        <v>1.8987786461366341E-5</v>
      </c>
      <c r="K166" s="20">
        <v>1.3698956536245532E-5</v>
      </c>
      <c r="L166" s="20" t="s">
        <v>17</v>
      </c>
      <c r="M166" s="3"/>
    </row>
    <row r="167" spans="1:13">
      <c r="A167">
        <v>166</v>
      </c>
      <c r="B167" s="3" t="s">
        <v>160</v>
      </c>
      <c r="C167" s="3" t="s">
        <v>218</v>
      </c>
      <c r="D167" s="15" t="str">
        <f t="shared" si="2"/>
        <v>upstream</v>
      </c>
      <c r="E167" s="105">
        <v>42552</v>
      </c>
      <c r="F167" s="3">
        <v>35.041713714599609</v>
      </c>
      <c r="G167" s="3">
        <v>34.747333526611328</v>
      </c>
      <c r="H167" s="3">
        <v>0.28213673830032349</v>
      </c>
      <c r="I167" s="3">
        <v>1.7936290532816201E-4</v>
      </c>
      <c r="J167" s="3">
        <v>2.2311648353934288E-4</v>
      </c>
      <c r="K167" s="3">
        <v>4.3139869376318529E-5</v>
      </c>
      <c r="L167" s="3" t="s">
        <v>17</v>
      </c>
      <c r="M167" s="3"/>
    </row>
    <row r="168" spans="1:13">
      <c r="A168">
        <v>167</v>
      </c>
      <c r="B168" s="3" t="s">
        <v>162</v>
      </c>
      <c r="C168" s="3" t="s">
        <v>218</v>
      </c>
      <c r="D168" s="15" t="str">
        <f t="shared" si="2"/>
        <v>upstream</v>
      </c>
      <c r="E168" s="105">
        <v>42552</v>
      </c>
      <c r="F168" s="3">
        <v>34.479286193847656</v>
      </c>
      <c r="G168" s="3">
        <v>34.747333526611328</v>
      </c>
      <c r="H168" s="3">
        <v>0.28213673830032349</v>
      </c>
      <c r="I168" s="3">
        <v>2.656152646522969E-4</v>
      </c>
      <c r="J168" s="3">
        <v>2.2311648353934288E-4</v>
      </c>
      <c r="K168" s="3">
        <v>4.3139869376318529E-5</v>
      </c>
      <c r="L168" s="3" t="s">
        <v>17</v>
      </c>
      <c r="M168" s="3"/>
    </row>
    <row r="169" spans="1:13">
      <c r="A169">
        <v>168</v>
      </c>
      <c r="B169" s="3" t="s">
        <v>163</v>
      </c>
      <c r="C169" s="3" t="s">
        <v>218</v>
      </c>
      <c r="D169" s="15" t="str">
        <f t="shared" si="2"/>
        <v>upstream</v>
      </c>
      <c r="E169" s="105">
        <v>42552</v>
      </c>
      <c r="F169" s="3">
        <v>34.721004486083984</v>
      </c>
      <c r="G169" s="3">
        <v>34.747333526611328</v>
      </c>
      <c r="H169" s="3">
        <v>0.28213673830032349</v>
      </c>
      <c r="I169" s="3">
        <v>2.2437130974140018E-4</v>
      </c>
      <c r="J169" s="3">
        <v>2.2311648353934288E-4</v>
      </c>
      <c r="K169" s="3">
        <v>4.3139869376318529E-5</v>
      </c>
      <c r="L169" s="3" t="s">
        <v>17</v>
      </c>
      <c r="M169" s="3"/>
    </row>
    <row r="170" spans="1:13">
      <c r="A170">
        <v>169</v>
      </c>
      <c r="B170" s="3" t="s">
        <v>164</v>
      </c>
      <c r="C170" s="3" t="s">
        <v>219</v>
      </c>
      <c r="D170" s="15" t="str">
        <f t="shared" si="2"/>
        <v>upstream</v>
      </c>
      <c r="E170" s="105">
        <v>42552</v>
      </c>
      <c r="F170" s="3">
        <v>34.394565582275391</v>
      </c>
      <c r="G170" s="3">
        <v>34.792697906494141</v>
      </c>
      <c r="H170" s="3">
        <v>0.37007665634155273</v>
      </c>
      <c r="I170" s="3">
        <v>2.8179882792755961E-4</v>
      </c>
      <c r="J170" s="3">
        <v>2.1829696197528392E-4</v>
      </c>
      <c r="K170" s="3">
        <v>5.7698405726114288E-5</v>
      </c>
      <c r="L170" s="3" t="s">
        <v>17</v>
      </c>
      <c r="M170" s="3"/>
    </row>
    <row r="171" spans="1:13">
      <c r="A171">
        <v>170</v>
      </c>
      <c r="B171" s="3" t="s">
        <v>92</v>
      </c>
      <c r="C171" s="3" t="s">
        <v>219</v>
      </c>
      <c r="D171" s="15" t="str">
        <f t="shared" si="2"/>
        <v>upstream</v>
      </c>
      <c r="E171" s="105">
        <v>42552</v>
      </c>
      <c r="F171" s="3">
        <v>35.126205444335938</v>
      </c>
      <c r="G171" s="3">
        <v>34.792697906494141</v>
      </c>
      <c r="H171" s="3">
        <v>0.37007665634155273</v>
      </c>
      <c r="I171" s="3">
        <v>1.690891949692741E-4</v>
      </c>
      <c r="J171" s="3">
        <v>2.1829696197528392E-4</v>
      </c>
      <c r="K171" s="3">
        <v>5.7698405726114288E-5</v>
      </c>
      <c r="L171" s="3" t="s">
        <v>17</v>
      </c>
      <c r="M171" s="3"/>
    </row>
    <row r="172" spans="1:13">
      <c r="A172">
        <v>171</v>
      </c>
      <c r="B172" s="3" t="s">
        <v>166</v>
      </c>
      <c r="C172" s="3" t="s">
        <v>219</v>
      </c>
      <c r="D172" s="15" t="str">
        <f t="shared" si="2"/>
        <v>upstream</v>
      </c>
      <c r="E172" s="105">
        <v>42552</v>
      </c>
      <c r="F172" s="3">
        <v>34.857326507568359</v>
      </c>
      <c r="G172" s="3">
        <v>34.792697906494141</v>
      </c>
      <c r="H172" s="3">
        <v>0.37007665634155273</v>
      </c>
      <c r="I172" s="3">
        <v>2.040028921328485E-4</v>
      </c>
      <c r="J172" s="3">
        <v>2.1829696197528392E-4</v>
      </c>
      <c r="K172" s="3">
        <v>5.7698405726114288E-5</v>
      </c>
      <c r="L172" s="3" t="s">
        <v>17</v>
      </c>
      <c r="M172" s="3"/>
    </row>
    <row r="173" spans="1:13">
      <c r="A173">
        <v>172</v>
      </c>
      <c r="B173" s="3" t="s">
        <v>167</v>
      </c>
      <c r="C173" s="3" t="s">
        <v>220</v>
      </c>
      <c r="D173" s="15" t="str">
        <f t="shared" si="2"/>
        <v>upstream</v>
      </c>
      <c r="E173" s="105">
        <v>42553</v>
      </c>
      <c r="F173" s="3">
        <v>26.999267578125</v>
      </c>
      <c r="G173" s="3">
        <v>26.983238220214844</v>
      </c>
      <c r="H173" s="3">
        <v>4.01901975274086E-2</v>
      </c>
      <c r="I173" s="3">
        <v>4.9214564263820648E-2</v>
      </c>
      <c r="J173" s="3">
        <v>4.9781482666730881E-2</v>
      </c>
      <c r="K173" s="3">
        <v>1.4064153656363487E-3</v>
      </c>
      <c r="L173" s="3" t="s">
        <v>17</v>
      </c>
      <c r="M173" s="3"/>
    </row>
    <row r="174" spans="1:13">
      <c r="A174">
        <v>173</v>
      </c>
      <c r="B174" s="3" t="s">
        <v>169</v>
      </c>
      <c r="C174" s="3" t="s">
        <v>220</v>
      </c>
      <c r="D174" s="15" t="str">
        <f t="shared" si="2"/>
        <v>upstream</v>
      </c>
      <c r="E174" s="105">
        <v>42553</v>
      </c>
      <c r="F174" s="3">
        <v>27.012941360473633</v>
      </c>
      <c r="G174" s="3">
        <v>26.983238220214844</v>
      </c>
      <c r="H174" s="3">
        <v>4.01901975274086E-2</v>
      </c>
      <c r="I174" s="3">
        <v>4.8747003078460693E-2</v>
      </c>
      <c r="J174" s="3">
        <v>4.9781482666730881E-2</v>
      </c>
      <c r="K174" s="3">
        <v>1.4064153656363487E-3</v>
      </c>
      <c r="L174" s="3" t="s">
        <v>17</v>
      </c>
      <c r="M174" s="3"/>
    </row>
    <row r="175" spans="1:13">
      <c r="A175">
        <v>174</v>
      </c>
      <c r="B175" s="3" t="s">
        <v>170</v>
      </c>
      <c r="C175" s="3" t="s">
        <v>220</v>
      </c>
      <c r="D175" s="15" t="str">
        <f t="shared" si="2"/>
        <v>upstream</v>
      </c>
      <c r="E175" s="105">
        <v>42553</v>
      </c>
      <c r="F175" s="3">
        <v>26.937507629394531</v>
      </c>
      <c r="G175" s="3">
        <v>26.983238220214844</v>
      </c>
      <c r="H175" s="3">
        <v>4.01901975274086E-2</v>
      </c>
      <c r="I175" s="3">
        <v>5.1382876932621002E-2</v>
      </c>
      <c r="J175" s="3">
        <v>4.9781482666730881E-2</v>
      </c>
      <c r="K175" s="3">
        <v>1.4064153656363487E-3</v>
      </c>
      <c r="L175" s="3" t="s">
        <v>17</v>
      </c>
      <c r="M175" s="3"/>
    </row>
    <row r="176" spans="1:13">
      <c r="A176">
        <v>175</v>
      </c>
      <c r="B176" s="3" t="s">
        <v>171</v>
      </c>
      <c r="C176" s="3" t="s">
        <v>221</v>
      </c>
      <c r="D176" s="15" t="str">
        <f t="shared" si="2"/>
        <v>upstream</v>
      </c>
      <c r="E176" s="105">
        <v>42553</v>
      </c>
      <c r="F176" s="3">
        <v>26.906787872314453</v>
      </c>
      <c r="G176" s="3">
        <v>26.876169204711914</v>
      </c>
      <c r="H176" s="3">
        <v>0.10351067781448364</v>
      </c>
      <c r="I176" s="3">
        <v>5.2496727555990219E-2</v>
      </c>
      <c r="J176" s="3">
        <v>5.3725242614746094E-2</v>
      </c>
      <c r="K176" s="3">
        <v>3.9360164664685726E-3</v>
      </c>
      <c r="L176" s="3" t="s">
        <v>17</v>
      </c>
      <c r="M176" s="3"/>
    </row>
    <row r="177" spans="1:13">
      <c r="A177">
        <v>176</v>
      </c>
      <c r="B177" s="3" t="s">
        <v>173</v>
      </c>
      <c r="C177" s="3" t="s">
        <v>221</v>
      </c>
      <c r="D177" s="15" t="str">
        <f t="shared" si="2"/>
        <v>upstream</v>
      </c>
      <c r="E177" s="105">
        <v>42553</v>
      </c>
      <c r="F177" s="3">
        <v>26.960916519165039</v>
      </c>
      <c r="G177" s="3">
        <v>26.876169204711914</v>
      </c>
      <c r="H177" s="3">
        <v>0.10351067781448364</v>
      </c>
      <c r="I177" s="3">
        <v>5.0549998879432678E-2</v>
      </c>
      <c r="J177" s="3">
        <v>5.3725242614746094E-2</v>
      </c>
      <c r="K177" s="3">
        <v>3.9360164664685726E-3</v>
      </c>
      <c r="L177" s="3" t="s">
        <v>17</v>
      </c>
      <c r="M177" s="3"/>
    </row>
    <row r="178" spans="1:13">
      <c r="A178">
        <v>177</v>
      </c>
      <c r="B178" s="3" t="s">
        <v>174</v>
      </c>
      <c r="C178" s="3" t="s">
        <v>221</v>
      </c>
      <c r="D178" s="15" t="str">
        <f t="shared" si="2"/>
        <v>upstream</v>
      </c>
      <c r="E178" s="105">
        <v>42553</v>
      </c>
      <c r="F178" s="3">
        <v>26.76080322265625</v>
      </c>
      <c r="G178" s="3">
        <v>26.876169204711914</v>
      </c>
      <c r="H178" s="3">
        <v>0.10351067781448364</v>
      </c>
      <c r="I178" s="3">
        <v>5.8128993958234787E-2</v>
      </c>
      <c r="J178" s="3">
        <v>5.3725242614746094E-2</v>
      </c>
      <c r="K178" s="3">
        <v>3.9360164664685726E-3</v>
      </c>
      <c r="L178" s="3" t="s">
        <v>17</v>
      </c>
      <c r="M178" s="3"/>
    </row>
    <row r="179" spans="1:13">
      <c r="A179">
        <v>178</v>
      </c>
      <c r="B179" s="3" t="s">
        <v>195</v>
      </c>
      <c r="C179" s="3" t="s">
        <v>222</v>
      </c>
      <c r="D179" s="15" t="str">
        <f t="shared" si="2"/>
        <v>upstream</v>
      </c>
      <c r="E179" s="105">
        <v>42554</v>
      </c>
      <c r="F179" s="3">
        <v>27.116952896118164</v>
      </c>
      <c r="G179" s="3">
        <v>27.14201545715332</v>
      </c>
      <c r="H179" s="3">
        <v>4.3904446065425873E-2</v>
      </c>
      <c r="I179" s="3">
        <v>4.5332852751016617E-2</v>
      </c>
      <c r="J179" s="3">
        <v>4.4560451060533524E-2</v>
      </c>
      <c r="K179" s="3">
        <v>1.3534978497773409E-3</v>
      </c>
      <c r="L179" s="3" t="s">
        <v>17</v>
      </c>
      <c r="M179" s="3"/>
    </row>
    <row r="180" spans="1:13">
      <c r="A180">
        <v>179</v>
      </c>
      <c r="B180" s="3" t="s">
        <v>223</v>
      </c>
      <c r="C180" s="3" t="s">
        <v>222</v>
      </c>
      <c r="D180" s="15" t="str">
        <f t="shared" si="2"/>
        <v>upstream</v>
      </c>
      <c r="E180" s="105">
        <v>42554</v>
      </c>
      <c r="F180" s="3">
        <v>27.192710876464844</v>
      </c>
      <c r="G180" s="3">
        <v>27.14201545715332</v>
      </c>
      <c r="H180" s="3">
        <v>4.3904446065425873E-2</v>
      </c>
      <c r="I180" s="3">
        <v>4.2997602373361588E-2</v>
      </c>
      <c r="J180" s="3">
        <v>4.4560451060533524E-2</v>
      </c>
      <c r="K180" s="3">
        <v>1.3534978497773409E-3</v>
      </c>
      <c r="L180" s="3" t="s">
        <v>17</v>
      </c>
      <c r="M180" s="3"/>
    </row>
    <row r="181" spans="1:13">
      <c r="A181">
        <v>180</v>
      </c>
      <c r="B181" s="3" t="s">
        <v>224</v>
      </c>
      <c r="C181" s="3" t="s">
        <v>222</v>
      </c>
      <c r="D181" s="15" t="str">
        <f t="shared" si="2"/>
        <v>upstream</v>
      </c>
      <c r="E181" s="105">
        <v>42554</v>
      </c>
      <c r="F181" s="3">
        <v>27.116382598876953</v>
      </c>
      <c r="G181" s="3">
        <v>27.14201545715332</v>
      </c>
      <c r="H181" s="3">
        <v>4.3904446065425873E-2</v>
      </c>
      <c r="I181" s="3">
        <v>4.5350901782512665E-2</v>
      </c>
      <c r="J181" s="3">
        <v>4.4560451060533524E-2</v>
      </c>
      <c r="K181" s="3">
        <v>1.3534978497773409E-3</v>
      </c>
      <c r="L181" s="3" t="s">
        <v>17</v>
      </c>
      <c r="M181" s="3"/>
    </row>
    <row r="182" spans="1:13">
      <c r="A182">
        <v>181</v>
      </c>
      <c r="B182" s="3" t="s">
        <v>175</v>
      </c>
      <c r="C182" s="3" t="s">
        <v>225</v>
      </c>
      <c r="D182" s="15" t="str">
        <f t="shared" si="2"/>
        <v>upstream</v>
      </c>
      <c r="E182" s="105">
        <v>42554</v>
      </c>
      <c r="F182" s="3">
        <v>30.591922760009766</v>
      </c>
      <c r="G182" s="3">
        <v>30.564340591430664</v>
      </c>
      <c r="H182" s="3">
        <v>2.5340363383293152E-2</v>
      </c>
      <c r="I182" s="3">
        <v>4.0072747506201267E-3</v>
      </c>
      <c r="J182" s="3">
        <v>4.0856059640645981E-3</v>
      </c>
      <c r="K182" s="3">
        <v>7.2080256359186023E-5</v>
      </c>
      <c r="L182" s="3" t="s">
        <v>17</v>
      </c>
      <c r="M182" s="3"/>
    </row>
    <row r="183" spans="1:13">
      <c r="A183">
        <v>182</v>
      </c>
      <c r="B183" s="3" t="s">
        <v>177</v>
      </c>
      <c r="C183" s="3" t="s">
        <v>225</v>
      </c>
      <c r="D183" s="15" t="str">
        <f t="shared" si="2"/>
        <v>upstream</v>
      </c>
      <c r="E183" s="105">
        <v>42554</v>
      </c>
      <c r="F183" s="3">
        <v>30.542089462280273</v>
      </c>
      <c r="G183" s="3">
        <v>30.564340591430664</v>
      </c>
      <c r="H183" s="3">
        <v>2.5340363383293152E-2</v>
      </c>
      <c r="I183" s="3">
        <v>4.1491379961371422E-3</v>
      </c>
      <c r="J183" s="3">
        <v>4.0856059640645981E-3</v>
      </c>
      <c r="K183" s="3">
        <v>7.2080256359186023E-5</v>
      </c>
      <c r="L183" s="3" t="s">
        <v>17</v>
      </c>
      <c r="M183" s="3"/>
    </row>
    <row r="184" spans="1:13">
      <c r="A184">
        <v>183</v>
      </c>
      <c r="B184" s="3" t="s">
        <v>178</v>
      </c>
      <c r="C184" s="3" t="s">
        <v>225</v>
      </c>
      <c r="D184" s="15" t="str">
        <f t="shared" si="2"/>
        <v>upstream</v>
      </c>
      <c r="E184" s="105">
        <v>42554</v>
      </c>
      <c r="F184" s="3">
        <v>30.559013366699219</v>
      </c>
      <c r="G184" s="3">
        <v>30.564340591430664</v>
      </c>
      <c r="H184" s="3">
        <v>2.5340363383293152E-2</v>
      </c>
      <c r="I184" s="3">
        <v>4.1004056110978127E-3</v>
      </c>
      <c r="J184" s="3">
        <v>4.0856059640645981E-3</v>
      </c>
      <c r="K184" s="3">
        <v>7.2080256359186023E-5</v>
      </c>
      <c r="L184" s="3" t="s">
        <v>17</v>
      </c>
      <c r="M184" s="3"/>
    </row>
    <row r="185" spans="1:13">
      <c r="A185">
        <v>184</v>
      </c>
      <c r="B185" s="3" t="s">
        <v>77</v>
      </c>
      <c r="C185" s="3" t="s">
        <v>226</v>
      </c>
      <c r="D185" s="15" t="str">
        <f t="shared" si="2"/>
        <v>upstream</v>
      </c>
      <c r="E185" s="105">
        <v>42555</v>
      </c>
      <c r="F185" s="3">
        <v>31.370319366455078</v>
      </c>
      <c r="G185" s="3">
        <v>31.311492919921875</v>
      </c>
      <c r="H185" s="3">
        <v>5.9198010712862015E-2</v>
      </c>
      <c r="I185" s="3">
        <v>2.327286172658205E-3</v>
      </c>
      <c r="J185" s="3">
        <v>2.426231512799859E-3</v>
      </c>
      <c r="K185" s="3">
        <v>1.0028586984844878E-4</v>
      </c>
      <c r="L185" s="3" t="s">
        <v>17</v>
      </c>
      <c r="M185" s="3"/>
    </row>
    <row r="186" spans="1:13">
      <c r="A186">
        <v>185</v>
      </c>
      <c r="B186" s="3" t="s">
        <v>180</v>
      </c>
      <c r="C186" s="3" t="s">
        <v>226</v>
      </c>
      <c r="D186" s="15" t="str">
        <f t="shared" si="2"/>
        <v>upstream</v>
      </c>
      <c r="E186" s="105">
        <v>42555</v>
      </c>
      <c r="F186" s="3">
        <v>31.251930236816406</v>
      </c>
      <c r="G186" s="3">
        <v>31.311492919921875</v>
      </c>
      <c r="H186" s="3">
        <v>5.9198010712862015E-2</v>
      </c>
      <c r="I186" s="3">
        <v>2.5278062094002962E-3</v>
      </c>
      <c r="J186" s="3">
        <v>2.426231512799859E-3</v>
      </c>
      <c r="K186" s="3">
        <v>1.0028586984844878E-4</v>
      </c>
      <c r="L186" s="3" t="s">
        <v>17</v>
      </c>
      <c r="M186" s="3"/>
    </row>
    <row r="187" spans="1:13">
      <c r="A187">
        <v>186</v>
      </c>
      <c r="B187" s="3" t="s">
        <v>181</v>
      </c>
      <c r="C187" s="3" t="s">
        <v>226</v>
      </c>
      <c r="D187" s="15" t="str">
        <f t="shared" si="2"/>
        <v>upstream</v>
      </c>
      <c r="E187" s="105">
        <v>42555</v>
      </c>
      <c r="F187" s="3">
        <v>31.312231063842773</v>
      </c>
      <c r="G187" s="3">
        <v>31.311492919921875</v>
      </c>
      <c r="H187" s="3">
        <v>5.9198010712862015E-2</v>
      </c>
      <c r="I187" s="3">
        <v>2.4236023891717196E-3</v>
      </c>
      <c r="J187" s="3">
        <v>2.426231512799859E-3</v>
      </c>
      <c r="K187" s="3">
        <v>1.0028586984844878E-4</v>
      </c>
      <c r="L187" s="3" t="s">
        <v>17</v>
      </c>
      <c r="M187" s="3"/>
    </row>
    <row r="188" spans="1:13">
      <c r="A188">
        <v>187</v>
      </c>
      <c r="B188" s="3" t="s">
        <v>82</v>
      </c>
      <c r="C188" s="3" t="s">
        <v>227</v>
      </c>
      <c r="D188" s="15" t="str">
        <f t="shared" si="2"/>
        <v>upstream</v>
      </c>
      <c r="E188" s="105">
        <v>42555</v>
      </c>
      <c r="F188" s="3">
        <v>31.039907455444336</v>
      </c>
      <c r="G188" s="3">
        <v>31.131620407104492</v>
      </c>
      <c r="H188" s="3">
        <v>0.24185754358768463</v>
      </c>
      <c r="I188" s="3">
        <v>2.9310700483620167E-3</v>
      </c>
      <c r="J188" s="3">
        <v>2.7747582644224167E-3</v>
      </c>
      <c r="K188" s="3">
        <v>4.4741434976458549E-4</v>
      </c>
      <c r="L188" s="3" t="s">
        <v>17</v>
      </c>
      <c r="M188" s="3"/>
    </row>
    <row r="189" spans="1:13">
      <c r="A189">
        <v>188</v>
      </c>
      <c r="B189" s="3" t="s">
        <v>183</v>
      </c>
      <c r="C189" s="3" t="s">
        <v>227</v>
      </c>
      <c r="D189" s="15" t="str">
        <f t="shared" si="2"/>
        <v>upstream</v>
      </c>
      <c r="E189" s="105">
        <v>42555</v>
      </c>
      <c r="F189" s="3">
        <v>31.405920028686523</v>
      </c>
      <c r="G189" s="3">
        <v>31.131620407104492</v>
      </c>
      <c r="H189" s="3">
        <v>0.24185754358768463</v>
      </c>
      <c r="I189" s="3">
        <v>2.2701583802700043E-3</v>
      </c>
      <c r="J189" s="3">
        <v>2.7747582644224167E-3</v>
      </c>
      <c r="K189" s="3">
        <v>4.4741434976458549E-4</v>
      </c>
      <c r="L189" s="3" t="s">
        <v>17</v>
      </c>
      <c r="M189" s="3"/>
    </row>
    <row r="190" spans="1:13">
      <c r="A190">
        <v>189</v>
      </c>
      <c r="B190" s="3" t="s">
        <v>184</v>
      </c>
      <c r="C190" s="3" t="s">
        <v>227</v>
      </c>
      <c r="D190" s="15" t="str">
        <f t="shared" si="2"/>
        <v>upstream</v>
      </c>
      <c r="E190" s="105">
        <v>42555</v>
      </c>
      <c r="F190" s="3">
        <v>30.949031829833984</v>
      </c>
      <c r="G190" s="3">
        <v>31.131620407104492</v>
      </c>
      <c r="H190" s="3">
        <v>0.24185754358768463</v>
      </c>
      <c r="I190" s="3">
        <v>3.1230465974658728E-3</v>
      </c>
      <c r="J190" s="3">
        <v>2.7747582644224167E-3</v>
      </c>
      <c r="K190" s="3">
        <v>4.4741434976458549E-4</v>
      </c>
      <c r="L190" s="3" t="s">
        <v>17</v>
      </c>
      <c r="M190" s="3"/>
    </row>
    <row r="191" spans="1:13">
      <c r="A191">
        <v>190</v>
      </c>
      <c r="B191" s="3" t="s">
        <v>86</v>
      </c>
      <c r="C191" s="3" t="s">
        <v>228</v>
      </c>
      <c r="D191" s="15" t="str">
        <f t="shared" si="2"/>
        <v>upstream</v>
      </c>
      <c r="E191" s="105">
        <v>42556</v>
      </c>
      <c r="F191" s="3">
        <v>32.448928833007812</v>
      </c>
      <c r="G191" s="3">
        <v>32.652084350585938</v>
      </c>
      <c r="H191" s="3">
        <v>0.22564715147018433</v>
      </c>
      <c r="I191" s="3">
        <v>1.0960489744320512E-3</v>
      </c>
      <c r="J191" s="3">
        <v>9.5889903604984283E-4</v>
      </c>
      <c r="K191" s="3">
        <v>1.4754573930986226E-4</v>
      </c>
      <c r="L191" s="3" t="s">
        <v>17</v>
      </c>
      <c r="M191" s="3"/>
    </row>
    <row r="192" spans="1:13">
      <c r="A192">
        <v>191</v>
      </c>
      <c r="B192" s="3" t="s">
        <v>186</v>
      </c>
      <c r="C192" s="3" t="s">
        <v>228</v>
      </c>
      <c r="D192" s="15" t="str">
        <f t="shared" si="2"/>
        <v>upstream</v>
      </c>
      <c r="E192" s="105">
        <v>42556</v>
      </c>
      <c r="F192" s="3">
        <v>32.894950866699219</v>
      </c>
      <c r="G192" s="3">
        <v>32.652084350585938</v>
      </c>
      <c r="H192" s="3">
        <v>0.22564715147018433</v>
      </c>
      <c r="I192" s="3">
        <v>8.0279028043150902E-4</v>
      </c>
      <c r="J192" s="3">
        <v>9.5889903604984283E-4</v>
      </c>
      <c r="K192" s="3">
        <v>1.4754573930986226E-4</v>
      </c>
      <c r="L192" s="3" t="s">
        <v>17</v>
      </c>
      <c r="M192" s="3"/>
    </row>
    <row r="193" spans="1:13">
      <c r="A193">
        <v>192</v>
      </c>
      <c r="B193" s="3" t="s">
        <v>187</v>
      </c>
      <c r="C193" s="3" t="s">
        <v>228</v>
      </c>
      <c r="D193" s="15" t="str">
        <f t="shared" si="2"/>
        <v>upstream</v>
      </c>
      <c r="E193" s="105">
        <v>42556</v>
      </c>
      <c r="F193" s="3">
        <v>32.612373352050781</v>
      </c>
      <c r="G193" s="3">
        <v>32.652084350585938</v>
      </c>
      <c r="H193" s="3">
        <v>0.22564715147018433</v>
      </c>
      <c r="I193" s="3">
        <v>9.7785796970129013E-4</v>
      </c>
      <c r="J193" s="3">
        <v>9.5889903604984283E-4</v>
      </c>
      <c r="K193" s="3">
        <v>1.4754573930986226E-4</v>
      </c>
      <c r="L193" s="3" t="s">
        <v>17</v>
      </c>
      <c r="M193" s="3"/>
    </row>
    <row r="194" spans="1:13">
      <c r="A194">
        <v>193</v>
      </c>
      <c r="B194" s="3" t="s">
        <v>90</v>
      </c>
      <c r="C194" s="3" t="s">
        <v>229</v>
      </c>
      <c r="D194" s="15" t="str">
        <f t="shared" si="2"/>
        <v>upstream</v>
      </c>
      <c r="E194" s="105">
        <v>42556</v>
      </c>
      <c r="F194" s="3">
        <v>32.811973571777344</v>
      </c>
      <c r="G194" s="3">
        <v>32.719810485839844</v>
      </c>
      <c r="H194" s="3">
        <v>0.19016794860363007</v>
      </c>
      <c r="I194" s="3">
        <v>8.5066724568605423E-4</v>
      </c>
      <c r="J194" s="3">
        <v>9.1266742674633861E-4</v>
      </c>
      <c r="K194" s="3">
        <v>1.252563379239291E-4</v>
      </c>
      <c r="L194" s="3" t="s">
        <v>17</v>
      </c>
      <c r="M194" s="3"/>
    </row>
    <row r="195" spans="1:13">
      <c r="A195">
        <v>194</v>
      </c>
      <c r="B195" s="3" t="s">
        <v>189</v>
      </c>
      <c r="C195" s="3" t="s">
        <v>229</v>
      </c>
      <c r="D195" s="15" t="str">
        <f t="shared" ref="D195:D258" si="3">IF(RIGHT(C195,1)="d","downstream","upstream")</f>
        <v>upstream</v>
      </c>
      <c r="E195" s="105">
        <v>42556</v>
      </c>
      <c r="F195" s="3">
        <v>32.846336364746094</v>
      </c>
      <c r="G195" s="3">
        <v>32.719810485839844</v>
      </c>
      <c r="H195" s="3">
        <v>0.19016794860363007</v>
      </c>
      <c r="I195" s="3">
        <v>8.3050329703837633E-4</v>
      </c>
      <c r="J195" s="3">
        <v>9.1266742674633861E-4</v>
      </c>
      <c r="K195" s="3">
        <v>1.252563379239291E-4</v>
      </c>
      <c r="L195" s="3" t="s">
        <v>17</v>
      </c>
      <c r="M195" s="3"/>
    </row>
    <row r="196" spans="1:13">
      <c r="A196">
        <v>195</v>
      </c>
      <c r="B196" s="3" t="s">
        <v>190</v>
      </c>
      <c r="C196" s="3" t="s">
        <v>229</v>
      </c>
      <c r="D196" s="15" t="str">
        <f t="shared" si="3"/>
        <v>upstream</v>
      </c>
      <c r="E196" s="105">
        <v>42556</v>
      </c>
      <c r="F196" s="3">
        <v>32.501121520996094</v>
      </c>
      <c r="G196" s="3">
        <v>32.719810485839844</v>
      </c>
      <c r="H196" s="3">
        <v>0.19016794860363007</v>
      </c>
      <c r="I196" s="3">
        <v>1.0568316793069243E-3</v>
      </c>
      <c r="J196" s="3">
        <v>9.1266742674633861E-4</v>
      </c>
      <c r="K196" s="3">
        <v>1.252563379239291E-4</v>
      </c>
      <c r="L196" s="3" t="s">
        <v>17</v>
      </c>
      <c r="M196" s="3"/>
    </row>
    <row r="197" spans="1:13">
      <c r="A197">
        <v>196</v>
      </c>
      <c r="B197" s="3" t="s">
        <v>191</v>
      </c>
      <c r="C197" s="3" t="s">
        <v>230</v>
      </c>
      <c r="D197" s="15" t="str">
        <f t="shared" si="3"/>
        <v>upstream</v>
      </c>
      <c r="E197" s="105">
        <v>42557</v>
      </c>
      <c r="F197" s="3">
        <v>33.035572052001953</v>
      </c>
      <c r="G197" s="3">
        <v>33.078998565673828</v>
      </c>
      <c r="H197" s="3">
        <v>0.26233664155006409</v>
      </c>
      <c r="I197" s="3">
        <v>7.2772562270984054E-4</v>
      </c>
      <c r="J197" s="3">
        <v>7.1379117434844375E-4</v>
      </c>
      <c r="K197" s="3">
        <v>1.2729938316624612E-4</v>
      </c>
      <c r="L197" s="3" t="s">
        <v>17</v>
      </c>
      <c r="M197" s="3"/>
    </row>
    <row r="198" spans="1:13">
      <c r="A198">
        <v>197</v>
      </c>
      <c r="B198" s="3" t="s">
        <v>193</v>
      </c>
      <c r="C198" s="3" t="s">
        <v>230</v>
      </c>
      <c r="D198" s="15" t="str">
        <f t="shared" si="3"/>
        <v>upstream</v>
      </c>
      <c r="E198" s="105">
        <v>42557</v>
      </c>
      <c r="F198" s="3">
        <v>33.360343933105469</v>
      </c>
      <c r="G198" s="3">
        <v>33.078998565673828</v>
      </c>
      <c r="H198" s="3">
        <v>0.26233664155006409</v>
      </c>
      <c r="I198" s="3">
        <v>5.8009778149425983E-4</v>
      </c>
      <c r="J198" s="3">
        <v>7.1379117434844375E-4</v>
      </c>
      <c r="K198" s="3">
        <v>1.2729938316624612E-4</v>
      </c>
      <c r="L198" s="3" t="s">
        <v>17</v>
      </c>
      <c r="M198" s="3"/>
    </row>
    <row r="199" spans="1:13">
      <c r="A199">
        <v>198</v>
      </c>
      <c r="B199" s="3" t="s">
        <v>194</v>
      </c>
      <c r="C199" s="3" t="s">
        <v>230</v>
      </c>
      <c r="D199" s="15" t="str">
        <f t="shared" si="3"/>
        <v>upstream</v>
      </c>
      <c r="E199" s="105">
        <v>42557</v>
      </c>
      <c r="F199" s="3">
        <v>32.841091156005859</v>
      </c>
      <c r="G199" s="3">
        <v>33.078998565673828</v>
      </c>
      <c r="H199" s="3">
        <v>0.26233664155006409</v>
      </c>
      <c r="I199" s="3">
        <v>8.3355000242590904E-4</v>
      </c>
      <c r="J199" s="3">
        <v>7.1379117434844375E-4</v>
      </c>
      <c r="K199" s="3">
        <v>1.2729938316624612E-4</v>
      </c>
      <c r="L199" s="3" t="s">
        <v>17</v>
      </c>
      <c r="M199" s="3"/>
    </row>
    <row r="200" spans="1:13">
      <c r="A200">
        <v>199</v>
      </c>
      <c r="B200" s="3" t="s">
        <v>94</v>
      </c>
      <c r="C200" s="3" t="s">
        <v>231</v>
      </c>
      <c r="D200" s="15" t="str">
        <f t="shared" si="3"/>
        <v>upstream</v>
      </c>
      <c r="E200" s="105">
        <v>42557</v>
      </c>
      <c r="F200" s="3">
        <v>33.087551116943359</v>
      </c>
      <c r="G200" s="3">
        <v>33.031158447265625</v>
      </c>
      <c r="H200" s="3">
        <v>0.27497091889381409</v>
      </c>
      <c r="I200" s="3">
        <v>7.0179183967411518E-4</v>
      </c>
      <c r="J200" s="3">
        <v>7.3913409141823649E-4</v>
      </c>
      <c r="K200" s="3">
        <v>1.4512617781292647E-4</v>
      </c>
      <c r="L200" s="3" t="s">
        <v>17</v>
      </c>
      <c r="M200" s="3"/>
    </row>
    <row r="201" spans="1:13">
      <c r="A201">
        <v>200</v>
      </c>
      <c r="B201" s="3" t="s">
        <v>97</v>
      </c>
      <c r="C201" s="3" t="s">
        <v>231</v>
      </c>
      <c r="D201" s="15" t="str">
        <f t="shared" si="3"/>
        <v>upstream</v>
      </c>
      <c r="E201" s="105">
        <v>42557</v>
      </c>
      <c r="F201" s="3">
        <v>33.273563385009766</v>
      </c>
      <c r="G201" s="3">
        <v>33.031158447265625</v>
      </c>
      <c r="H201" s="3">
        <v>0.27497091889381409</v>
      </c>
      <c r="I201" s="3">
        <v>6.1632803408429027E-4</v>
      </c>
      <c r="J201" s="3">
        <v>7.3913409141823649E-4</v>
      </c>
      <c r="K201" s="3">
        <v>1.4512617781292647E-4</v>
      </c>
      <c r="L201" s="3" t="s">
        <v>17</v>
      </c>
      <c r="M201" s="3"/>
    </row>
    <row r="202" spans="1:13">
      <c r="A202">
        <v>201</v>
      </c>
      <c r="B202" s="3" t="s">
        <v>98</v>
      </c>
      <c r="C202" s="3" t="s">
        <v>231</v>
      </c>
      <c r="D202" s="15" t="str">
        <f t="shared" si="3"/>
        <v>upstream</v>
      </c>
      <c r="E202" s="105">
        <v>42557</v>
      </c>
      <c r="F202" s="3">
        <v>32.732364654541016</v>
      </c>
      <c r="G202" s="3">
        <v>33.031158447265625</v>
      </c>
      <c r="H202" s="3">
        <v>0.27497091889381409</v>
      </c>
      <c r="I202" s="3">
        <v>8.9928228408098221E-4</v>
      </c>
      <c r="J202" s="3">
        <v>7.3913409141823649E-4</v>
      </c>
      <c r="K202" s="3">
        <v>1.4512617781292647E-4</v>
      </c>
      <c r="L202" s="3" t="s">
        <v>17</v>
      </c>
      <c r="M202" s="3"/>
    </row>
    <row r="203" spans="1:13">
      <c r="A203">
        <v>202</v>
      </c>
      <c r="B203" s="3" t="s">
        <v>99</v>
      </c>
      <c r="C203" s="3" t="s">
        <v>232</v>
      </c>
      <c r="D203" s="15" t="str">
        <f t="shared" si="3"/>
        <v>upstream</v>
      </c>
      <c r="E203" s="105">
        <v>42558</v>
      </c>
      <c r="F203" s="3">
        <v>27.588251113891602</v>
      </c>
      <c r="G203" s="3">
        <v>27.509439468383789</v>
      </c>
      <c r="H203" s="3">
        <v>0.17922315001487732</v>
      </c>
      <c r="I203" s="3">
        <v>3.2622840255498886E-2</v>
      </c>
      <c r="J203" s="3">
        <v>3.4652117639780045E-2</v>
      </c>
      <c r="K203" s="3">
        <v>4.4680992141366005E-3</v>
      </c>
      <c r="L203" s="3" t="s">
        <v>17</v>
      </c>
      <c r="M203" s="3"/>
    </row>
    <row r="204" spans="1:13">
      <c r="A204">
        <v>203</v>
      </c>
      <c r="B204" s="3" t="s">
        <v>101</v>
      </c>
      <c r="C204" s="3" t="s">
        <v>232</v>
      </c>
      <c r="D204" s="15" t="str">
        <f t="shared" si="3"/>
        <v>upstream</v>
      </c>
      <c r="E204" s="105">
        <v>42558</v>
      </c>
      <c r="F204" s="3">
        <v>27.635751724243164</v>
      </c>
      <c r="G204" s="3">
        <v>27.509439468383789</v>
      </c>
      <c r="H204" s="3">
        <v>0.17922315001487732</v>
      </c>
      <c r="I204" s="3">
        <v>3.1558781862258911E-2</v>
      </c>
      <c r="J204" s="3">
        <v>3.4652117639780045E-2</v>
      </c>
      <c r="K204" s="3">
        <v>4.4680992141366005E-3</v>
      </c>
      <c r="L204" s="3" t="s">
        <v>17</v>
      </c>
      <c r="M204" s="3"/>
    </row>
    <row r="205" spans="1:13">
      <c r="A205">
        <v>204</v>
      </c>
      <c r="B205" s="3" t="s">
        <v>102</v>
      </c>
      <c r="C205" s="3" t="s">
        <v>232</v>
      </c>
      <c r="D205" s="15" t="str">
        <f t="shared" si="3"/>
        <v>upstream</v>
      </c>
      <c r="E205" s="105">
        <v>42558</v>
      </c>
      <c r="F205" s="3">
        <v>27.304315567016602</v>
      </c>
      <c r="G205" s="3">
        <v>27.509439468383789</v>
      </c>
      <c r="H205" s="3">
        <v>0.17922315001487732</v>
      </c>
      <c r="I205" s="3">
        <v>3.9774727076292038E-2</v>
      </c>
      <c r="J205" s="3">
        <v>3.4652117639780045E-2</v>
      </c>
      <c r="K205" s="3">
        <v>4.4680992141366005E-3</v>
      </c>
      <c r="L205" s="3" t="s">
        <v>17</v>
      </c>
      <c r="M205" s="3"/>
    </row>
    <row r="206" spans="1:13">
      <c r="A206">
        <v>205</v>
      </c>
      <c r="B206" s="3" t="s">
        <v>115</v>
      </c>
      <c r="C206" s="3" t="s">
        <v>233</v>
      </c>
      <c r="D206" s="15" t="str">
        <f t="shared" si="3"/>
        <v>upstream</v>
      </c>
      <c r="E206" s="105">
        <v>42558</v>
      </c>
      <c r="F206" s="3">
        <v>27.846237182617188</v>
      </c>
      <c r="G206" s="3">
        <v>27.952764511108398</v>
      </c>
      <c r="H206" s="3">
        <v>9.2806577682495117E-2</v>
      </c>
      <c r="I206" s="3">
        <v>7.2239048779010773E-2</v>
      </c>
      <c r="J206" s="3">
        <v>6.7559517920017242E-2</v>
      </c>
      <c r="K206" s="3">
        <v>4.0744883008301258E-3</v>
      </c>
      <c r="L206" s="5" t="s">
        <v>22</v>
      </c>
      <c r="M206" s="3"/>
    </row>
    <row r="207" spans="1:13">
      <c r="A207">
        <v>206</v>
      </c>
      <c r="B207" s="3" t="s">
        <v>117</v>
      </c>
      <c r="C207" s="3" t="s">
        <v>233</v>
      </c>
      <c r="D207" s="15" t="str">
        <f t="shared" si="3"/>
        <v>upstream</v>
      </c>
      <c r="E207" s="105">
        <v>42558</v>
      </c>
      <c r="F207" s="3">
        <v>27.995916366577148</v>
      </c>
      <c r="G207" s="3">
        <v>27.952764511108398</v>
      </c>
      <c r="H207" s="3">
        <v>9.2806577682495117E-2</v>
      </c>
      <c r="I207" s="3">
        <v>6.5641641616821289E-2</v>
      </c>
      <c r="J207" s="3">
        <v>6.7559517920017242E-2</v>
      </c>
      <c r="K207" s="3">
        <v>4.0744883008301258E-3</v>
      </c>
      <c r="L207" s="5" t="s">
        <v>22</v>
      </c>
      <c r="M207" s="3"/>
    </row>
    <row r="208" spans="1:13">
      <c r="A208">
        <v>207</v>
      </c>
      <c r="B208" s="3" t="s">
        <v>118</v>
      </c>
      <c r="C208" s="3" t="s">
        <v>233</v>
      </c>
      <c r="D208" s="15" t="str">
        <f t="shared" si="3"/>
        <v>upstream</v>
      </c>
      <c r="E208" s="105">
        <v>42558</v>
      </c>
      <c r="F208" s="3">
        <v>28.016136169433594</v>
      </c>
      <c r="G208" s="3">
        <v>27.952764511108398</v>
      </c>
      <c r="H208" s="3">
        <v>9.2806577682495117E-2</v>
      </c>
      <c r="I208" s="3">
        <v>6.4797878265380859E-2</v>
      </c>
      <c r="J208" s="3">
        <v>6.7559517920017242E-2</v>
      </c>
      <c r="K208" s="3">
        <v>4.0744883008301258E-3</v>
      </c>
      <c r="L208" s="5" t="s">
        <v>22</v>
      </c>
      <c r="M208" s="3"/>
    </row>
    <row r="209" spans="1:13">
      <c r="A209">
        <v>208</v>
      </c>
      <c r="B209" s="3" t="s">
        <v>119</v>
      </c>
      <c r="C209" s="3" t="s">
        <v>234</v>
      </c>
      <c r="D209" s="15" t="str">
        <f t="shared" si="3"/>
        <v>upstream</v>
      </c>
      <c r="E209" s="105">
        <v>42559</v>
      </c>
      <c r="F209" s="3">
        <v>32.257228851318359</v>
      </c>
      <c r="G209" s="3">
        <v>32.355693817138672</v>
      </c>
      <c r="H209" s="3">
        <v>0.18452118337154388</v>
      </c>
      <c r="I209" s="3">
        <v>4.2958976700901985E-3</v>
      </c>
      <c r="J209" s="3">
        <v>4.0519488975405693E-3</v>
      </c>
      <c r="K209" s="3">
        <v>4.6120904153212905E-4</v>
      </c>
      <c r="L209" s="5" t="s">
        <v>22</v>
      </c>
      <c r="M209" s="3"/>
    </row>
    <row r="210" spans="1:13">
      <c r="A210">
        <v>209</v>
      </c>
      <c r="B210" s="3" t="s">
        <v>121</v>
      </c>
      <c r="C210" s="3" t="s">
        <v>234</v>
      </c>
      <c r="D210" s="15" t="str">
        <f t="shared" si="3"/>
        <v>upstream</v>
      </c>
      <c r="E210" s="105">
        <v>42559</v>
      </c>
      <c r="F210" s="3">
        <v>32.241283416748047</v>
      </c>
      <c r="G210" s="3">
        <v>32.355693817138672</v>
      </c>
      <c r="H210" s="3">
        <v>0.18452118337154388</v>
      </c>
      <c r="I210" s="3">
        <v>4.3399506248533726E-3</v>
      </c>
      <c r="J210" s="3">
        <v>4.0519488975405693E-3</v>
      </c>
      <c r="K210" s="3">
        <v>4.6120904153212905E-4</v>
      </c>
      <c r="L210" s="5" t="s">
        <v>22</v>
      </c>
      <c r="M210" s="3"/>
    </row>
    <row r="211" spans="1:13">
      <c r="A211">
        <v>210</v>
      </c>
      <c r="B211" s="3" t="s">
        <v>122</v>
      </c>
      <c r="C211" s="3" t="s">
        <v>234</v>
      </c>
      <c r="D211" s="15" t="str">
        <f t="shared" si="3"/>
        <v>upstream</v>
      </c>
      <c r="E211" s="105">
        <v>42559</v>
      </c>
      <c r="F211" s="3">
        <v>32.568557739257812</v>
      </c>
      <c r="G211" s="3">
        <v>32.355693817138672</v>
      </c>
      <c r="H211" s="3">
        <v>0.18452118337154388</v>
      </c>
      <c r="I211" s="3">
        <v>3.5199981648474932E-3</v>
      </c>
      <c r="J211" s="3">
        <v>4.0519488975405693E-3</v>
      </c>
      <c r="K211" s="3">
        <v>4.6120904153212905E-4</v>
      </c>
      <c r="L211" s="5" t="s">
        <v>22</v>
      </c>
      <c r="M211" s="3"/>
    </row>
    <row r="212" spans="1:13">
      <c r="A212">
        <v>211</v>
      </c>
      <c r="B212" s="3" t="s">
        <v>123</v>
      </c>
      <c r="C212" s="3" t="s">
        <v>235</v>
      </c>
      <c r="D212" s="15" t="str">
        <f t="shared" si="3"/>
        <v>upstream</v>
      </c>
      <c r="E212" s="105">
        <v>42559</v>
      </c>
      <c r="F212" s="3">
        <v>32.257942199707031</v>
      </c>
      <c r="G212" s="3">
        <v>32.370231628417969</v>
      </c>
      <c r="H212" s="3">
        <v>0.11602064222097397</v>
      </c>
      <c r="I212" s="3">
        <v>4.2939372360706329E-3</v>
      </c>
      <c r="J212" s="3">
        <v>4.0035764686763287E-3</v>
      </c>
      <c r="K212" s="3">
        <v>2.9598627588711679E-4</v>
      </c>
      <c r="L212" s="5" t="s">
        <v>22</v>
      </c>
      <c r="M212" s="3"/>
    </row>
    <row r="213" spans="1:13">
      <c r="A213">
        <v>212</v>
      </c>
      <c r="B213" s="3" t="s">
        <v>125</v>
      </c>
      <c r="C213" s="3" t="s">
        <v>235</v>
      </c>
      <c r="D213" s="15" t="str">
        <f t="shared" si="3"/>
        <v>upstream</v>
      </c>
      <c r="E213" s="105">
        <v>42559</v>
      </c>
      <c r="F213" s="3">
        <v>32.363101959228516</v>
      </c>
      <c r="G213" s="3">
        <v>32.370231628417969</v>
      </c>
      <c r="H213" s="3">
        <v>0.11602064222097397</v>
      </c>
      <c r="I213" s="3">
        <v>4.0145241655409336E-3</v>
      </c>
      <c r="J213" s="3">
        <v>4.0035764686763287E-3</v>
      </c>
      <c r="K213" s="3">
        <v>2.9598627588711679E-4</v>
      </c>
      <c r="L213" s="5" t="s">
        <v>22</v>
      </c>
      <c r="M213" s="3"/>
    </row>
    <row r="214" spans="1:13">
      <c r="A214">
        <v>213</v>
      </c>
      <c r="B214" s="3" t="s">
        <v>126</v>
      </c>
      <c r="C214" s="3" t="s">
        <v>235</v>
      </c>
      <c r="D214" s="15" t="str">
        <f t="shared" si="3"/>
        <v>upstream</v>
      </c>
      <c r="E214" s="105">
        <v>42559</v>
      </c>
      <c r="F214" s="3">
        <v>32.489654541015625</v>
      </c>
      <c r="G214" s="3">
        <v>32.370231628417969</v>
      </c>
      <c r="H214" s="3">
        <v>0.11602064222097397</v>
      </c>
      <c r="I214" s="3">
        <v>3.7022684700787067E-3</v>
      </c>
      <c r="J214" s="3">
        <v>4.0035764686763287E-3</v>
      </c>
      <c r="K214" s="3">
        <v>2.9598627588711679E-4</v>
      </c>
      <c r="L214" s="5" t="s">
        <v>22</v>
      </c>
      <c r="M214" s="3"/>
    </row>
    <row r="215" spans="1:13">
      <c r="A215">
        <v>214</v>
      </c>
      <c r="B215" s="3" t="s">
        <v>127</v>
      </c>
      <c r="C215" s="3" t="s">
        <v>236</v>
      </c>
      <c r="D215" s="15" t="str">
        <f t="shared" si="3"/>
        <v>upstream</v>
      </c>
      <c r="E215" s="105">
        <v>42560</v>
      </c>
      <c r="F215" s="3">
        <v>33.937580108642578</v>
      </c>
      <c r="G215" s="3">
        <v>34.059326171875</v>
      </c>
      <c r="H215" s="3">
        <v>0.11126793175935745</v>
      </c>
      <c r="I215" s="3">
        <v>1.4659564476460218E-3</v>
      </c>
      <c r="J215" s="3">
        <v>1.3584047555923462E-3</v>
      </c>
      <c r="K215" s="3">
        <v>9.7753778391052037E-5</v>
      </c>
      <c r="L215" s="5" t="s">
        <v>22</v>
      </c>
      <c r="M215" s="3"/>
    </row>
    <row r="216" spans="1:13">
      <c r="A216">
        <v>215</v>
      </c>
      <c r="B216" s="3" t="s">
        <v>129</v>
      </c>
      <c r="C216" s="3" t="s">
        <v>236</v>
      </c>
      <c r="D216" s="15" t="str">
        <f t="shared" si="3"/>
        <v>upstream</v>
      </c>
      <c r="E216" s="105">
        <v>42560</v>
      </c>
      <c r="F216" s="3">
        <v>34.084651947021484</v>
      </c>
      <c r="G216" s="3">
        <v>34.059326171875</v>
      </c>
      <c r="H216" s="3">
        <v>0.11126793175935745</v>
      </c>
      <c r="I216" s="3">
        <v>1.334298518486321E-3</v>
      </c>
      <c r="J216" s="3">
        <v>1.3584047555923462E-3</v>
      </c>
      <c r="K216" s="3">
        <v>9.7753778391052037E-5</v>
      </c>
      <c r="L216" s="5" t="s">
        <v>22</v>
      </c>
      <c r="M216" s="3"/>
    </row>
    <row r="217" spans="1:13">
      <c r="A217">
        <v>216</v>
      </c>
      <c r="B217" s="3" t="s">
        <v>81</v>
      </c>
      <c r="C217" s="3" t="s">
        <v>236</v>
      </c>
      <c r="D217" s="15" t="str">
        <f t="shared" si="3"/>
        <v>upstream</v>
      </c>
      <c r="E217" s="105">
        <v>42560</v>
      </c>
      <c r="F217" s="3">
        <v>34.155750274658203</v>
      </c>
      <c r="G217" s="3">
        <v>34.059326171875</v>
      </c>
      <c r="H217" s="3">
        <v>0.11126793175935745</v>
      </c>
      <c r="I217" s="3">
        <v>1.2749594170600176E-3</v>
      </c>
      <c r="J217" s="3">
        <v>1.3584047555923462E-3</v>
      </c>
      <c r="K217" s="3">
        <v>9.7753778391052037E-5</v>
      </c>
      <c r="L217" s="5" t="s">
        <v>22</v>
      </c>
      <c r="M217" s="3"/>
    </row>
    <row r="218" spans="1:13">
      <c r="A218">
        <v>217</v>
      </c>
      <c r="B218" s="3" t="s">
        <v>130</v>
      </c>
      <c r="C218" s="3" t="s">
        <v>237</v>
      </c>
      <c r="D218" s="15" t="str">
        <f t="shared" si="3"/>
        <v>upstream</v>
      </c>
      <c r="E218" s="105">
        <v>42560</v>
      </c>
      <c r="F218" s="3">
        <v>33.956729888916016</v>
      </c>
      <c r="G218" s="3">
        <v>34.000904083251953</v>
      </c>
      <c r="H218" s="3">
        <v>4.9966294318437576E-2</v>
      </c>
      <c r="I218" s="3">
        <v>1.4481040416285396E-3</v>
      </c>
      <c r="J218" s="3">
        <v>1.4082244597375393E-3</v>
      </c>
      <c r="K218" s="3">
        <v>4.4806849473388866E-5</v>
      </c>
      <c r="L218" s="5" t="s">
        <v>22</v>
      </c>
      <c r="M218" s="3"/>
    </row>
    <row r="219" spans="1:13">
      <c r="A219">
        <v>218</v>
      </c>
      <c r="B219" s="3" t="s">
        <v>132</v>
      </c>
      <c r="C219" s="3" t="s">
        <v>237</v>
      </c>
      <c r="D219" s="15" t="str">
        <f t="shared" si="3"/>
        <v>upstream</v>
      </c>
      <c r="E219" s="105">
        <v>42560</v>
      </c>
      <c r="F219" s="3">
        <v>33.990852355957031</v>
      </c>
      <c r="G219" s="3">
        <v>34.000904083251953</v>
      </c>
      <c r="H219" s="3">
        <v>4.9966294318437576E-2</v>
      </c>
      <c r="I219" s="3">
        <v>1.4168304624035954E-3</v>
      </c>
      <c r="J219" s="3">
        <v>1.4082244597375393E-3</v>
      </c>
      <c r="K219" s="3">
        <v>4.4806849473388866E-5</v>
      </c>
      <c r="L219" s="5" t="s">
        <v>22</v>
      </c>
      <c r="M219" s="3"/>
    </row>
    <row r="220" spans="1:13">
      <c r="A220">
        <v>219</v>
      </c>
      <c r="B220" s="3" t="s">
        <v>85</v>
      </c>
      <c r="C220" s="3" t="s">
        <v>237</v>
      </c>
      <c r="D220" s="15" t="str">
        <f t="shared" si="3"/>
        <v>upstream</v>
      </c>
      <c r="E220" s="105">
        <v>42560</v>
      </c>
      <c r="F220" s="3">
        <v>34.055133819580078</v>
      </c>
      <c r="G220" s="3">
        <v>34.000904083251953</v>
      </c>
      <c r="H220" s="3">
        <v>4.9966294318437576E-2</v>
      </c>
      <c r="I220" s="3">
        <v>1.359738758765161E-3</v>
      </c>
      <c r="J220" s="3">
        <v>1.4082244597375393E-3</v>
      </c>
      <c r="K220" s="3">
        <v>4.4806849473388866E-5</v>
      </c>
      <c r="L220" s="5" t="s">
        <v>22</v>
      </c>
      <c r="M220" s="3"/>
    </row>
    <row r="221" spans="1:13">
      <c r="A221">
        <v>220</v>
      </c>
      <c r="B221" s="3" t="s">
        <v>133</v>
      </c>
      <c r="C221" s="3" t="s">
        <v>238</v>
      </c>
      <c r="D221" s="15" t="str">
        <f t="shared" si="3"/>
        <v>upstream</v>
      </c>
      <c r="E221" s="105">
        <v>42561</v>
      </c>
      <c r="F221" s="3">
        <v>35.755584716796875</v>
      </c>
      <c r="G221" s="3">
        <v>35.800003051757812</v>
      </c>
      <c r="H221" s="3">
        <v>0.15278549492359161</v>
      </c>
      <c r="I221" s="3">
        <v>4.5807581045664847E-4</v>
      </c>
      <c r="J221" s="3">
        <v>4.466409154701978E-4</v>
      </c>
      <c r="K221" s="3">
        <v>4.275383980711922E-5</v>
      </c>
      <c r="L221" s="5" t="s">
        <v>22</v>
      </c>
      <c r="M221" s="3"/>
    </row>
    <row r="222" spans="1:13">
      <c r="A222">
        <v>221</v>
      </c>
      <c r="B222" s="3" t="s">
        <v>88</v>
      </c>
      <c r="C222" s="3" t="s">
        <v>238</v>
      </c>
      <c r="D222" s="15" t="str">
        <f t="shared" si="3"/>
        <v>upstream</v>
      </c>
      <c r="E222" s="105">
        <v>42561</v>
      </c>
      <c r="F222" s="3">
        <v>35.970077514648438</v>
      </c>
      <c r="G222" s="3">
        <v>35.800003051757812</v>
      </c>
      <c r="H222" s="3">
        <v>0.15278549492359161</v>
      </c>
      <c r="I222" s="3">
        <v>3.9933234802447259E-4</v>
      </c>
      <c r="J222" s="3">
        <v>4.466409154701978E-4</v>
      </c>
      <c r="K222" s="3">
        <v>4.275383980711922E-5</v>
      </c>
      <c r="L222" s="5" t="s">
        <v>22</v>
      </c>
      <c r="M222" s="3"/>
    </row>
    <row r="223" spans="1:13">
      <c r="A223">
        <v>222</v>
      </c>
      <c r="B223" s="3" t="s">
        <v>89</v>
      </c>
      <c r="C223" s="3" t="s">
        <v>238</v>
      </c>
      <c r="D223" s="15" t="str">
        <f t="shared" si="3"/>
        <v>upstream</v>
      </c>
      <c r="E223" s="105">
        <v>42561</v>
      </c>
      <c r="F223" s="3">
        <v>35.674350738525391</v>
      </c>
      <c r="G223" s="3">
        <v>35.800003051757812</v>
      </c>
      <c r="H223" s="3">
        <v>0.15278549492359161</v>
      </c>
      <c r="I223" s="3">
        <v>4.8251464613713324E-4</v>
      </c>
      <c r="J223" s="3">
        <v>4.466409154701978E-4</v>
      </c>
      <c r="K223" s="3">
        <v>4.275383980711922E-5</v>
      </c>
      <c r="L223" s="5" t="s">
        <v>22</v>
      </c>
      <c r="M223" s="3"/>
    </row>
    <row r="224" spans="1:13">
      <c r="A224">
        <v>223</v>
      </c>
      <c r="B224" s="3" t="s">
        <v>135</v>
      </c>
      <c r="C224" s="3" t="s">
        <v>239</v>
      </c>
      <c r="D224" s="15" t="str">
        <f t="shared" si="3"/>
        <v>upstream</v>
      </c>
      <c r="E224" s="105">
        <v>42561</v>
      </c>
      <c r="F224" s="3">
        <v>36.019916534423828</v>
      </c>
      <c r="G224" s="3">
        <v>36.104892730712891</v>
      </c>
      <c r="H224" s="3">
        <v>0.61305475234985352</v>
      </c>
      <c r="I224" s="3">
        <v>3.8679898716509342E-4</v>
      </c>
      <c r="J224" s="3">
        <v>3.8485266850329936E-4</v>
      </c>
      <c r="K224" s="3">
        <v>1.4237532741390169E-4</v>
      </c>
      <c r="L224" s="5" t="s">
        <v>22</v>
      </c>
      <c r="M224" s="3"/>
    </row>
    <row r="225" spans="1:13">
      <c r="A225">
        <v>224</v>
      </c>
      <c r="B225" s="3" t="s">
        <v>137</v>
      </c>
      <c r="C225" s="3" t="s">
        <v>239</v>
      </c>
      <c r="D225" s="15" t="str">
        <f t="shared" si="3"/>
        <v>upstream</v>
      </c>
      <c r="E225" s="105">
        <v>42561</v>
      </c>
      <c r="F225" s="3">
        <v>36.756004333496094</v>
      </c>
      <c r="G225" s="3">
        <v>36.104892730712891</v>
      </c>
      <c r="H225" s="3">
        <v>0.61305475234985352</v>
      </c>
      <c r="I225" s="3">
        <v>2.4151417892426252E-4</v>
      </c>
      <c r="J225" s="3">
        <v>3.8485266850329936E-4</v>
      </c>
      <c r="K225" s="3">
        <v>1.4237532741390169E-4</v>
      </c>
      <c r="L225" s="5" t="s">
        <v>22</v>
      </c>
      <c r="M225" s="3"/>
    </row>
    <row r="226" spans="1:13">
      <c r="A226">
        <v>225</v>
      </c>
      <c r="B226" s="3" t="s">
        <v>93</v>
      </c>
      <c r="C226" s="3" t="s">
        <v>239</v>
      </c>
      <c r="D226" s="15" t="str">
        <f t="shared" si="3"/>
        <v>upstream</v>
      </c>
      <c r="E226" s="105">
        <v>42561</v>
      </c>
      <c r="F226" s="3">
        <v>35.538761138916016</v>
      </c>
      <c r="G226" s="3">
        <v>36.104892730712891</v>
      </c>
      <c r="H226" s="3">
        <v>0.61305475234985352</v>
      </c>
      <c r="I226" s="3">
        <v>5.2624486852437258E-4</v>
      </c>
      <c r="J226" s="3">
        <v>3.8485266850329936E-4</v>
      </c>
      <c r="K226" s="3">
        <v>1.4237532741390169E-4</v>
      </c>
      <c r="L226" s="5" t="s">
        <v>22</v>
      </c>
      <c r="M226" s="3"/>
    </row>
    <row r="227" spans="1:13">
      <c r="A227">
        <v>226</v>
      </c>
      <c r="B227" s="3" t="s">
        <v>138</v>
      </c>
      <c r="C227" s="3" t="s">
        <v>240</v>
      </c>
      <c r="D227" s="15" t="str">
        <f t="shared" si="3"/>
        <v>upstream</v>
      </c>
      <c r="E227" s="105">
        <v>42562</v>
      </c>
      <c r="F227" s="3">
        <v>37.534938812255859</v>
      </c>
      <c r="G227" s="3">
        <v>37.895034790039062</v>
      </c>
      <c r="H227" s="3">
        <v>0.54062455892562866</v>
      </c>
      <c r="I227" s="3">
        <v>1.4672150427941233E-4</v>
      </c>
      <c r="J227" s="3">
        <v>1.2092162069166079E-4</v>
      </c>
      <c r="K227" s="3">
        <v>3.7194491596892476E-5</v>
      </c>
      <c r="L227" s="5" t="s">
        <v>22</v>
      </c>
      <c r="M227" s="3"/>
    </row>
    <row r="228" spans="1:13">
      <c r="A228">
        <v>227</v>
      </c>
      <c r="B228" s="3" t="s">
        <v>140</v>
      </c>
      <c r="C228" s="3" t="s">
        <v>240</v>
      </c>
      <c r="D228" s="15" t="str">
        <f t="shared" si="3"/>
        <v>upstream</v>
      </c>
      <c r="E228" s="105">
        <v>42562</v>
      </c>
      <c r="F228" s="3">
        <v>38.516696929931641</v>
      </c>
      <c r="G228" s="3">
        <v>37.895034790039062</v>
      </c>
      <c r="H228" s="3">
        <v>0.54062455892562866</v>
      </c>
      <c r="I228" s="3">
        <v>7.8286102507263422E-5</v>
      </c>
      <c r="J228" s="3">
        <v>1.2092162069166079E-4</v>
      </c>
      <c r="K228" s="3">
        <v>3.7194491596892476E-5</v>
      </c>
      <c r="L228" s="5" t="s">
        <v>22</v>
      </c>
      <c r="M228" s="3"/>
    </row>
    <row r="229" spans="1:13">
      <c r="A229">
        <v>228</v>
      </c>
      <c r="B229" s="3" t="s">
        <v>141</v>
      </c>
      <c r="C229" s="3" t="s">
        <v>240</v>
      </c>
      <c r="D229" s="15" t="str">
        <f t="shared" si="3"/>
        <v>upstream</v>
      </c>
      <c r="E229" s="105">
        <v>42562</v>
      </c>
      <c r="F229" s="3">
        <v>37.633468627929688</v>
      </c>
      <c r="G229" s="3">
        <v>37.895034790039062</v>
      </c>
      <c r="H229" s="3">
        <v>0.54062455892562866</v>
      </c>
      <c r="I229" s="3">
        <v>1.3775726256426424E-4</v>
      </c>
      <c r="J229" s="3">
        <v>1.2092162069166079E-4</v>
      </c>
      <c r="K229" s="3">
        <v>3.7194491596892476E-5</v>
      </c>
      <c r="L229" s="5" t="s">
        <v>22</v>
      </c>
      <c r="M229" s="3"/>
    </row>
    <row r="230" spans="1:13">
      <c r="A230">
        <v>229</v>
      </c>
      <c r="B230" s="3" t="s">
        <v>142</v>
      </c>
      <c r="C230" s="3" t="s">
        <v>241</v>
      </c>
      <c r="D230" s="15" t="str">
        <f t="shared" si="3"/>
        <v>upstream</v>
      </c>
      <c r="E230" s="105">
        <v>42562</v>
      </c>
      <c r="F230" s="3">
        <v>34.723579406738281</v>
      </c>
      <c r="G230" s="3">
        <v>34.677700042724609</v>
      </c>
      <c r="H230" s="3">
        <v>5.2133176475763321E-2</v>
      </c>
      <c r="I230" s="3">
        <v>8.8656187290325761E-4</v>
      </c>
      <c r="J230" s="3">
        <v>9.1331126168370247E-4</v>
      </c>
      <c r="K230" s="3">
        <v>3.0611776310252026E-5</v>
      </c>
      <c r="L230" s="5" t="s">
        <v>22</v>
      </c>
      <c r="M230" s="3"/>
    </row>
    <row r="231" spans="1:13">
      <c r="A231">
        <v>230</v>
      </c>
      <c r="B231" s="3" t="s">
        <v>144</v>
      </c>
      <c r="C231" s="3" t="s">
        <v>241</v>
      </c>
      <c r="D231" s="15" t="str">
        <f t="shared" si="3"/>
        <v>upstream</v>
      </c>
      <c r="E231" s="105">
        <v>42562</v>
      </c>
      <c r="F231" s="3">
        <v>34.621009826660156</v>
      </c>
      <c r="G231" s="3">
        <v>34.677700042724609</v>
      </c>
      <c r="H231" s="3">
        <v>5.2133176475763321E-2</v>
      </c>
      <c r="I231" s="3">
        <v>9.4669678946956992E-4</v>
      </c>
      <c r="J231" s="3">
        <v>9.1331126168370247E-4</v>
      </c>
      <c r="K231" s="3">
        <v>3.0611776310252026E-5</v>
      </c>
      <c r="L231" s="5" t="s">
        <v>22</v>
      </c>
      <c r="M231" s="3"/>
    </row>
    <row r="232" spans="1:13">
      <c r="A232">
        <v>231</v>
      </c>
      <c r="B232" s="3" t="s">
        <v>145</v>
      </c>
      <c r="C232" s="3" t="s">
        <v>241</v>
      </c>
      <c r="D232" s="15" t="str">
        <f t="shared" si="3"/>
        <v>upstream</v>
      </c>
      <c r="E232" s="105">
        <v>42562</v>
      </c>
      <c r="F232" s="3">
        <v>34.688518524169922</v>
      </c>
      <c r="G232" s="3">
        <v>34.677700042724609</v>
      </c>
      <c r="H232" s="3">
        <v>5.2133176475763321E-2</v>
      </c>
      <c r="I232" s="3">
        <v>9.0667512267827988E-4</v>
      </c>
      <c r="J232" s="3">
        <v>9.1331126168370247E-4</v>
      </c>
      <c r="K232" s="3">
        <v>3.0611776310252026E-5</v>
      </c>
      <c r="L232" s="5" t="s">
        <v>22</v>
      </c>
      <c r="M232" s="3"/>
    </row>
    <row r="233" spans="1:13">
      <c r="A233">
        <v>232</v>
      </c>
      <c r="B233" t="s">
        <v>90</v>
      </c>
      <c r="C233" t="s">
        <v>242</v>
      </c>
      <c r="D233" s="15" t="str">
        <f t="shared" si="3"/>
        <v>upstream</v>
      </c>
      <c r="E233" s="99">
        <v>42563</v>
      </c>
      <c r="F233">
        <v>36.730239868164062</v>
      </c>
      <c r="G233">
        <v>36.292606353759766</v>
      </c>
      <c r="H233">
        <v>0.3794061541557312</v>
      </c>
      <c r="I233">
        <v>7.5689989898819476E-5</v>
      </c>
      <c r="J233">
        <v>1.0200226097367704E-4</v>
      </c>
      <c r="K233">
        <v>2.2823725885245949E-5</v>
      </c>
      <c r="L233" s="9" t="s">
        <v>96</v>
      </c>
      <c r="M233" s="3"/>
    </row>
    <row r="234" spans="1:13">
      <c r="A234">
        <v>233</v>
      </c>
      <c r="B234" t="s">
        <v>189</v>
      </c>
      <c r="C234" t="s">
        <v>242</v>
      </c>
      <c r="D234" s="15" t="str">
        <f t="shared" si="3"/>
        <v>upstream</v>
      </c>
      <c r="E234" s="99">
        <v>42563</v>
      </c>
      <c r="F234">
        <v>36.056232452392578</v>
      </c>
      <c r="G234">
        <v>36.292606353759766</v>
      </c>
      <c r="H234">
        <v>0.3794061541557312</v>
      </c>
      <c r="I234">
        <v>1.1645098857115954E-4</v>
      </c>
      <c r="J234">
        <v>1.0200226097367704E-4</v>
      </c>
      <c r="K234">
        <v>2.2823725885245949E-5</v>
      </c>
      <c r="L234" s="9" t="s">
        <v>96</v>
      </c>
      <c r="M234" s="3"/>
    </row>
    <row r="235" spans="1:13">
      <c r="A235">
        <v>234</v>
      </c>
      <c r="B235" t="s">
        <v>190</v>
      </c>
      <c r="C235" t="s">
        <v>242</v>
      </c>
      <c r="D235" s="15" t="str">
        <f t="shared" si="3"/>
        <v>upstream</v>
      </c>
      <c r="E235" s="99">
        <v>42563</v>
      </c>
      <c r="F235">
        <v>36.091354370117188</v>
      </c>
      <c r="G235">
        <v>36.292606353759766</v>
      </c>
      <c r="H235">
        <v>0.3794061541557312</v>
      </c>
      <c r="I235">
        <v>1.138658044510521E-4</v>
      </c>
      <c r="J235">
        <v>1.0200226097367704E-4</v>
      </c>
      <c r="K235">
        <v>2.2823725885245949E-5</v>
      </c>
      <c r="L235" s="9" t="s">
        <v>96</v>
      </c>
      <c r="M235" s="3"/>
    </row>
    <row r="236" spans="1:13">
      <c r="A236">
        <v>235</v>
      </c>
      <c r="B236" s="20" t="s">
        <v>146</v>
      </c>
      <c r="C236" s="20" t="s">
        <v>242</v>
      </c>
      <c r="D236" s="15" t="str">
        <f t="shared" si="3"/>
        <v>upstream</v>
      </c>
      <c r="E236" s="106">
        <v>42563</v>
      </c>
      <c r="F236" s="20" t="s">
        <v>72</v>
      </c>
      <c r="G236" s="20">
        <v>39.043937683105469</v>
      </c>
      <c r="H236" s="20">
        <v>0.76309669017791748</v>
      </c>
      <c r="I236" s="20">
        <v>0</v>
      </c>
      <c r="J236" s="20" t="s">
        <v>12</v>
      </c>
      <c r="K236" s="20" t="s">
        <v>12</v>
      </c>
      <c r="L236" s="26" t="s">
        <v>22</v>
      </c>
      <c r="M236" s="3"/>
    </row>
    <row r="237" spans="1:13">
      <c r="A237">
        <v>236</v>
      </c>
      <c r="B237" s="20" t="s">
        <v>148</v>
      </c>
      <c r="C237" s="20" t="s">
        <v>242</v>
      </c>
      <c r="D237" s="15" t="str">
        <f t="shared" si="3"/>
        <v>upstream</v>
      </c>
      <c r="E237" s="106">
        <v>42563</v>
      </c>
      <c r="F237" s="20">
        <v>38.504344940185547</v>
      </c>
      <c r="G237" s="20">
        <v>39.043937683105469</v>
      </c>
      <c r="H237" s="20">
        <v>0.76309669017791748</v>
      </c>
      <c r="I237" s="20">
        <v>7.8907272836659104E-5</v>
      </c>
      <c r="J237" s="20">
        <v>5.9232716012047604E-5</v>
      </c>
      <c r="K237" s="20">
        <v>2.782402589218691E-5</v>
      </c>
      <c r="L237" s="26" t="s">
        <v>22</v>
      </c>
      <c r="M237" s="3"/>
    </row>
    <row r="238" spans="1:13">
      <c r="A238">
        <v>237</v>
      </c>
      <c r="B238" s="20" t="s">
        <v>149</v>
      </c>
      <c r="C238" s="20" t="s">
        <v>242</v>
      </c>
      <c r="D238" s="15" t="str">
        <f t="shared" si="3"/>
        <v>upstream</v>
      </c>
      <c r="E238" s="106">
        <v>42563</v>
      </c>
      <c r="F238" s="20">
        <v>39.583526611328125</v>
      </c>
      <c r="G238" s="20">
        <v>39.043937683105469</v>
      </c>
      <c r="H238" s="20">
        <v>0.76309669017791748</v>
      </c>
      <c r="I238" s="20">
        <v>3.9558159187436104E-5</v>
      </c>
      <c r="J238" s="20">
        <v>5.9232716012047604E-5</v>
      </c>
      <c r="K238" s="20">
        <v>2.782402589218691E-5</v>
      </c>
      <c r="L238" s="26" t="s">
        <v>22</v>
      </c>
      <c r="M238" s="3"/>
    </row>
    <row r="239" spans="1:13">
      <c r="A239">
        <v>238</v>
      </c>
      <c r="B239" s="3" t="s">
        <v>150</v>
      </c>
      <c r="C239" s="3" t="s">
        <v>243</v>
      </c>
      <c r="D239" s="15" t="str">
        <f t="shared" si="3"/>
        <v>upstream</v>
      </c>
      <c r="E239" s="105">
        <v>42563</v>
      </c>
      <c r="F239" s="3">
        <v>38.003532409667969</v>
      </c>
      <c r="G239" s="3">
        <v>37.821903228759766</v>
      </c>
      <c r="H239" s="3">
        <v>0.15783323347568512</v>
      </c>
      <c r="I239" s="3">
        <v>1.0871310223592445E-4</v>
      </c>
      <c r="J239" s="3">
        <v>1.2251794396433979E-4</v>
      </c>
      <c r="K239" s="3">
        <v>1.200393853650894E-5</v>
      </c>
      <c r="L239" s="5" t="s">
        <v>22</v>
      </c>
      <c r="M239" s="3"/>
    </row>
    <row r="240" spans="1:13">
      <c r="A240">
        <v>239</v>
      </c>
      <c r="B240" s="3" t="s">
        <v>152</v>
      </c>
      <c r="C240" s="3" t="s">
        <v>243</v>
      </c>
      <c r="D240" s="15" t="str">
        <f t="shared" si="3"/>
        <v>upstream</v>
      </c>
      <c r="E240" s="105">
        <v>42563</v>
      </c>
      <c r="F240" s="3">
        <v>37.718059539794922</v>
      </c>
      <c r="G240" s="3">
        <v>37.821903228759766</v>
      </c>
      <c r="H240" s="3">
        <v>0.15783323347568512</v>
      </c>
      <c r="I240" s="3">
        <v>1.304994075326249E-4</v>
      </c>
      <c r="J240" s="3">
        <v>1.2251794396433979E-4</v>
      </c>
      <c r="K240" s="3">
        <v>1.200393853650894E-5</v>
      </c>
      <c r="L240" s="5" t="s">
        <v>22</v>
      </c>
      <c r="M240" s="3"/>
    </row>
    <row r="241" spans="1:13">
      <c r="A241">
        <v>240</v>
      </c>
      <c r="B241" s="3" t="s">
        <v>153</v>
      </c>
      <c r="C241" s="3" t="s">
        <v>243</v>
      </c>
      <c r="D241" s="15" t="str">
        <f t="shared" si="3"/>
        <v>upstream</v>
      </c>
      <c r="E241" s="105">
        <v>42563</v>
      </c>
      <c r="F241" s="3">
        <v>37.744121551513672</v>
      </c>
      <c r="G241" s="3">
        <v>37.821903228759766</v>
      </c>
      <c r="H241" s="3">
        <v>0.15783323347568512</v>
      </c>
      <c r="I241" s="3">
        <v>1.2834131484851241E-4</v>
      </c>
      <c r="J241" s="3">
        <v>1.2251794396433979E-4</v>
      </c>
      <c r="K241" s="3">
        <v>1.200393853650894E-5</v>
      </c>
      <c r="L241" s="5" t="s">
        <v>22</v>
      </c>
      <c r="M241" s="3"/>
    </row>
    <row r="242" spans="1:13">
      <c r="A242">
        <v>241</v>
      </c>
      <c r="B242" t="s">
        <v>191</v>
      </c>
      <c r="C242" t="s">
        <v>244</v>
      </c>
      <c r="D242" s="15" t="str">
        <f t="shared" si="3"/>
        <v>upstream</v>
      </c>
      <c r="E242" s="99">
        <v>42564</v>
      </c>
      <c r="F242">
        <v>35.966217041015625</v>
      </c>
      <c r="G242">
        <v>36.675449371337891</v>
      </c>
      <c r="H242">
        <v>0.61834239959716797</v>
      </c>
      <c r="I242">
        <v>1.2334782513789833E-4</v>
      </c>
      <c r="J242">
        <v>8.2818827650044113E-5</v>
      </c>
      <c r="K242">
        <v>3.5214667150285095E-5</v>
      </c>
      <c r="L242" s="9" t="s">
        <v>96</v>
      </c>
      <c r="M242" s="3"/>
    </row>
    <row r="243" spans="1:13">
      <c r="A243">
        <v>242</v>
      </c>
      <c r="B243" t="s">
        <v>193</v>
      </c>
      <c r="C243" t="s">
        <v>244</v>
      </c>
      <c r="D243" s="15" t="str">
        <f t="shared" si="3"/>
        <v>upstream</v>
      </c>
      <c r="E243" s="99">
        <v>42564</v>
      </c>
      <c r="F243">
        <v>37.101398468017578</v>
      </c>
      <c r="G243">
        <v>36.675449371337891</v>
      </c>
      <c r="H243">
        <v>0.61834239959716797</v>
      </c>
      <c r="I243">
        <v>5.9704168961616233E-5</v>
      </c>
      <c r="J243">
        <v>8.2818827650044113E-5</v>
      </c>
      <c r="K243">
        <v>3.5214667150285095E-5</v>
      </c>
      <c r="L243" s="9" t="s">
        <v>96</v>
      </c>
      <c r="M243" s="3"/>
    </row>
    <row r="244" spans="1:13">
      <c r="A244">
        <v>243</v>
      </c>
      <c r="B244" t="s">
        <v>194</v>
      </c>
      <c r="C244" t="s">
        <v>244</v>
      </c>
      <c r="D244" s="15" t="str">
        <f t="shared" si="3"/>
        <v>upstream</v>
      </c>
      <c r="E244" s="99">
        <v>42564</v>
      </c>
      <c r="F244">
        <v>36.958736419677734</v>
      </c>
      <c r="G244">
        <v>36.675449371337891</v>
      </c>
      <c r="H244">
        <v>0.61834239959716797</v>
      </c>
      <c r="I244">
        <v>6.5404507040511817E-5</v>
      </c>
      <c r="J244">
        <v>8.2818827650044113E-5</v>
      </c>
      <c r="K244">
        <v>3.5214667150285095E-5</v>
      </c>
      <c r="L244" s="9" t="s">
        <v>96</v>
      </c>
      <c r="M244" s="3"/>
    </row>
    <row r="245" spans="1:13">
      <c r="A245">
        <v>244</v>
      </c>
      <c r="B245" s="20" t="s">
        <v>154</v>
      </c>
      <c r="C245" s="20" t="s">
        <v>244</v>
      </c>
      <c r="D245" s="15" t="str">
        <f t="shared" si="3"/>
        <v>upstream</v>
      </c>
      <c r="E245" s="106">
        <v>42564</v>
      </c>
      <c r="F245" s="20" t="s">
        <v>72</v>
      </c>
      <c r="G245" s="20">
        <v>38.653816223144531</v>
      </c>
      <c r="H245" s="20">
        <v>0.22058244049549103</v>
      </c>
      <c r="I245" s="20">
        <v>0</v>
      </c>
      <c r="J245" s="20" t="s">
        <v>12</v>
      </c>
      <c r="K245" s="20" t="s">
        <v>12</v>
      </c>
      <c r="L245" s="26" t="s">
        <v>22</v>
      </c>
      <c r="M245" s="3"/>
    </row>
    <row r="246" spans="1:13">
      <c r="A246">
        <v>245</v>
      </c>
      <c r="B246" s="20" t="s">
        <v>80</v>
      </c>
      <c r="C246" s="20" t="s">
        <v>244</v>
      </c>
      <c r="D246" s="15" t="str">
        <f t="shared" si="3"/>
        <v>upstream</v>
      </c>
      <c r="E246" s="106">
        <v>42564</v>
      </c>
      <c r="F246" s="20">
        <v>38.809791564941406</v>
      </c>
      <c r="G246" s="20">
        <v>38.653816223144531</v>
      </c>
      <c r="H246" s="20">
        <v>0.22058244049549103</v>
      </c>
      <c r="I246" s="20">
        <v>6.4899315475486219E-5</v>
      </c>
      <c r="J246" s="20">
        <v>7.2067821747623384E-5</v>
      </c>
      <c r="K246" s="20">
        <v>1.013780365610728E-5</v>
      </c>
      <c r="L246" s="26" t="s">
        <v>22</v>
      </c>
      <c r="M246" s="3"/>
    </row>
    <row r="247" spans="1:13">
      <c r="A247">
        <v>246</v>
      </c>
      <c r="B247" s="20" t="s">
        <v>156</v>
      </c>
      <c r="C247" s="20" t="s">
        <v>244</v>
      </c>
      <c r="D247" s="15" t="str">
        <f t="shared" si="3"/>
        <v>upstream</v>
      </c>
      <c r="E247" s="106">
        <v>42564</v>
      </c>
      <c r="F247" s="20">
        <v>38.497840881347656</v>
      </c>
      <c r="G247" s="20">
        <v>38.653816223144531</v>
      </c>
      <c r="H247" s="20">
        <v>0.22058244049549103</v>
      </c>
      <c r="I247" s="20">
        <v>7.9236335295718163E-5</v>
      </c>
      <c r="J247" s="20">
        <v>7.2067821747623384E-5</v>
      </c>
      <c r="K247" s="20">
        <v>1.013780365610728E-5</v>
      </c>
      <c r="L247" s="26" t="s">
        <v>22</v>
      </c>
      <c r="M247" s="3"/>
    </row>
    <row r="248" spans="1:13">
      <c r="A248">
        <v>247</v>
      </c>
      <c r="B248" s="3" t="s">
        <v>157</v>
      </c>
      <c r="C248" s="3" t="s">
        <v>245</v>
      </c>
      <c r="D248" s="15" t="str">
        <f t="shared" si="3"/>
        <v>upstream</v>
      </c>
      <c r="E248" s="105">
        <v>42564</v>
      </c>
      <c r="F248" s="3">
        <v>39.437107086181641</v>
      </c>
      <c r="G248" s="3">
        <v>39.534881591796875</v>
      </c>
      <c r="H248" s="3">
        <v>0.39448124170303345</v>
      </c>
      <c r="I248" s="3">
        <v>4.3443302274681628E-5</v>
      </c>
      <c r="J248" s="3">
        <v>4.1654409869806841E-5</v>
      </c>
      <c r="K248" s="3">
        <v>9.9705530374194495E-6</v>
      </c>
      <c r="L248" s="5" t="s">
        <v>22</v>
      </c>
      <c r="M248" s="3"/>
    </row>
    <row r="249" spans="1:13">
      <c r="A249">
        <v>248</v>
      </c>
      <c r="B249" s="3" t="s">
        <v>84</v>
      </c>
      <c r="C249" s="3" t="s">
        <v>245</v>
      </c>
      <c r="D249" s="15" t="str">
        <f t="shared" si="3"/>
        <v>upstream</v>
      </c>
      <c r="E249" s="105">
        <v>42564</v>
      </c>
      <c r="F249" s="3">
        <v>39.198482513427734</v>
      </c>
      <c r="G249" s="3">
        <v>39.534881591796875</v>
      </c>
      <c r="H249" s="3">
        <v>0.39448124170303345</v>
      </c>
      <c r="I249" s="3">
        <v>5.0609422032721341E-5</v>
      </c>
      <c r="J249" s="3">
        <v>4.1654409869806841E-5</v>
      </c>
      <c r="K249" s="3">
        <v>9.9705530374194495E-6</v>
      </c>
      <c r="L249" s="5" t="s">
        <v>22</v>
      </c>
      <c r="M249" s="3"/>
    </row>
    <row r="250" spans="1:13">
      <c r="A250">
        <v>249</v>
      </c>
      <c r="B250" s="3" t="s">
        <v>159</v>
      </c>
      <c r="C250" s="3" t="s">
        <v>245</v>
      </c>
      <c r="D250" s="15" t="str">
        <f t="shared" si="3"/>
        <v>upstream</v>
      </c>
      <c r="E250" s="105">
        <v>42564</v>
      </c>
      <c r="F250" s="3">
        <v>39.96905517578125</v>
      </c>
      <c r="G250" s="3">
        <v>39.534881591796875</v>
      </c>
      <c r="H250" s="3">
        <v>0.39448124170303345</v>
      </c>
      <c r="I250" s="3">
        <v>3.0910505302017555E-5</v>
      </c>
      <c r="J250" s="3">
        <v>4.1654409869806841E-5</v>
      </c>
      <c r="K250" s="3">
        <v>9.9705530374194495E-6</v>
      </c>
      <c r="L250" s="5" t="s">
        <v>22</v>
      </c>
      <c r="M250" s="3"/>
    </row>
    <row r="251" spans="1:13">
      <c r="A251">
        <v>250</v>
      </c>
      <c r="B251" s="3" t="s">
        <v>160</v>
      </c>
      <c r="C251" s="3" t="s">
        <v>246</v>
      </c>
      <c r="D251" s="15" t="str">
        <f t="shared" si="3"/>
        <v>upstream</v>
      </c>
      <c r="E251" s="105">
        <v>42565</v>
      </c>
      <c r="F251" s="3">
        <v>39.319690704345703</v>
      </c>
      <c r="G251" s="3">
        <v>39.892654418945312</v>
      </c>
      <c r="H251" s="3">
        <v>0.82610297203063965</v>
      </c>
      <c r="I251" s="3">
        <v>4.6832818043185398E-5</v>
      </c>
      <c r="J251" s="3">
        <v>3.5258806747151539E-5</v>
      </c>
      <c r="K251" s="3">
        <v>1.5454103049705736E-5</v>
      </c>
      <c r="L251" s="5" t="s">
        <v>22</v>
      </c>
      <c r="M251" s="3"/>
    </row>
    <row r="252" spans="1:13">
      <c r="A252">
        <v>251</v>
      </c>
      <c r="B252" s="3" t="s">
        <v>162</v>
      </c>
      <c r="C252" s="3" t="s">
        <v>246</v>
      </c>
      <c r="D252" s="15" t="str">
        <f t="shared" si="3"/>
        <v>upstream</v>
      </c>
      <c r="E252" s="105">
        <v>42565</v>
      </c>
      <c r="F252" s="3">
        <v>39.518661499023438</v>
      </c>
      <c r="G252" s="3">
        <v>39.892654418945312</v>
      </c>
      <c r="H252" s="3">
        <v>0.82610297203063965</v>
      </c>
      <c r="I252" s="3">
        <v>4.1234492528019473E-5</v>
      </c>
      <c r="J252" s="3">
        <v>3.5258806747151539E-5</v>
      </c>
      <c r="K252" s="3">
        <v>1.5454103049705736E-5</v>
      </c>
      <c r="L252" s="5" t="s">
        <v>22</v>
      </c>
      <c r="M252" s="3"/>
    </row>
    <row r="253" spans="1:13">
      <c r="A253">
        <v>252</v>
      </c>
      <c r="B253" s="3" t="s">
        <v>163</v>
      </c>
      <c r="C253" s="3" t="s">
        <v>246</v>
      </c>
      <c r="D253" s="15" t="str">
        <f t="shared" si="3"/>
        <v>upstream</v>
      </c>
      <c r="E253" s="105">
        <v>42565</v>
      </c>
      <c r="F253" s="3">
        <v>40.839614868164062</v>
      </c>
      <c r="G253" s="3">
        <v>39.892654418945312</v>
      </c>
      <c r="H253" s="3">
        <v>0.82610297203063965</v>
      </c>
      <c r="I253" s="3">
        <v>1.7709104213281535E-5</v>
      </c>
      <c r="J253" s="3">
        <v>3.5258806747151539E-5</v>
      </c>
      <c r="K253" s="3">
        <v>1.5454103049705736E-5</v>
      </c>
      <c r="L253" s="5" t="s">
        <v>22</v>
      </c>
      <c r="M253" s="3"/>
    </row>
    <row r="254" spans="1:13">
      <c r="A254">
        <v>253</v>
      </c>
      <c r="B254" s="3" t="s">
        <v>164</v>
      </c>
      <c r="C254" s="3" t="s">
        <v>247</v>
      </c>
      <c r="D254" s="15" t="str">
        <f t="shared" si="3"/>
        <v>upstream</v>
      </c>
      <c r="E254" s="105">
        <v>42565</v>
      </c>
      <c r="F254" s="3">
        <v>41.096370697021484</v>
      </c>
      <c r="G254" s="3">
        <v>40.22137451171875</v>
      </c>
      <c r="H254" s="3">
        <v>0.90504550933837891</v>
      </c>
      <c r="I254" s="3">
        <v>1.5026221262814943E-5</v>
      </c>
      <c r="J254" s="3">
        <v>2.9380578780546784E-5</v>
      </c>
      <c r="K254" s="3">
        <v>1.6734837117837742E-5</v>
      </c>
      <c r="L254" s="5" t="s">
        <v>22</v>
      </c>
      <c r="M254" s="3"/>
    </row>
    <row r="255" spans="1:13">
      <c r="A255">
        <v>254</v>
      </c>
      <c r="B255" s="3" t="s">
        <v>92</v>
      </c>
      <c r="C255" s="3" t="s">
        <v>247</v>
      </c>
      <c r="D255" s="15" t="str">
        <f t="shared" si="3"/>
        <v>upstream</v>
      </c>
      <c r="E255" s="105">
        <v>42565</v>
      </c>
      <c r="F255" s="3">
        <v>39.289009094238281</v>
      </c>
      <c r="G255" s="3">
        <v>40.22137451171875</v>
      </c>
      <c r="H255" s="3">
        <v>0.90504550933837891</v>
      </c>
      <c r="I255" s="3">
        <v>4.7761288442416117E-5</v>
      </c>
      <c r="J255" s="3">
        <v>2.9380578780546784E-5</v>
      </c>
      <c r="K255" s="3">
        <v>1.6734837117837742E-5</v>
      </c>
      <c r="L255" s="5" t="s">
        <v>22</v>
      </c>
      <c r="M255" s="3"/>
    </row>
    <row r="256" spans="1:13">
      <c r="A256">
        <v>255</v>
      </c>
      <c r="B256" s="3" t="s">
        <v>166</v>
      </c>
      <c r="C256" s="3" t="s">
        <v>247</v>
      </c>
      <c r="D256" s="15" t="str">
        <f t="shared" si="3"/>
        <v>upstream</v>
      </c>
      <c r="E256" s="105">
        <v>42565</v>
      </c>
      <c r="F256" s="3">
        <v>40.278743743896484</v>
      </c>
      <c r="G256" s="3">
        <v>40.22137451171875</v>
      </c>
      <c r="H256" s="3">
        <v>0.90504550933837891</v>
      </c>
      <c r="I256" s="3">
        <v>2.5354229364893399E-5</v>
      </c>
      <c r="J256" s="3">
        <v>2.9380578780546784E-5</v>
      </c>
      <c r="K256" s="3">
        <v>1.6734837117837742E-5</v>
      </c>
      <c r="L256" s="5" t="s">
        <v>22</v>
      </c>
      <c r="M256" s="3"/>
    </row>
    <row r="257" spans="1:13">
      <c r="A257">
        <v>256</v>
      </c>
      <c r="B257" s="3" t="s">
        <v>167</v>
      </c>
      <c r="C257" s="3" t="s">
        <v>248</v>
      </c>
      <c r="D257" s="15" t="str">
        <f t="shared" si="3"/>
        <v>upstream</v>
      </c>
      <c r="E257" s="105">
        <v>42566</v>
      </c>
      <c r="F257" s="3">
        <v>38.996753692626953</v>
      </c>
      <c r="G257" s="3">
        <v>38.959041595458984</v>
      </c>
      <c r="H257" s="3">
        <v>0.14974388480186462</v>
      </c>
      <c r="I257" s="3">
        <v>5.7582088629715145E-5</v>
      </c>
      <c r="J257" s="3">
        <v>5.9171055909246206E-5</v>
      </c>
      <c r="K257" s="3">
        <v>5.757677172368858E-6</v>
      </c>
      <c r="L257" s="5" t="s">
        <v>22</v>
      </c>
      <c r="M257" s="3"/>
    </row>
    <row r="258" spans="1:13">
      <c r="A258">
        <v>257</v>
      </c>
      <c r="B258" s="3" t="s">
        <v>169</v>
      </c>
      <c r="C258" s="3" t="s">
        <v>248</v>
      </c>
      <c r="D258" s="15" t="str">
        <f t="shared" si="3"/>
        <v>upstream</v>
      </c>
      <c r="E258" s="105">
        <v>42566</v>
      </c>
      <c r="F258" s="3">
        <v>39.086326599121094</v>
      </c>
      <c r="G258" s="3">
        <v>38.959041595458984</v>
      </c>
      <c r="H258" s="3">
        <v>0.14974388480186462</v>
      </c>
      <c r="I258" s="3">
        <v>5.4374722822103649E-5</v>
      </c>
      <c r="J258" s="3">
        <v>5.9171055909246206E-5</v>
      </c>
      <c r="K258" s="3">
        <v>5.757677172368858E-6</v>
      </c>
      <c r="L258" s="5" t="s">
        <v>22</v>
      </c>
      <c r="M258" s="3"/>
    </row>
    <row r="259" spans="1:13">
      <c r="A259">
        <v>258</v>
      </c>
      <c r="B259" s="3" t="s">
        <v>170</v>
      </c>
      <c r="C259" s="3" t="s">
        <v>248</v>
      </c>
      <c r="D259" s="15" t="str">
        <f t="shared" ref="D259:D322" si="4">IF(RIGHT(C259,1)="d","downstream","upstream")</f>
        <v>upstream</v>
      </c>
      <c r="E259" s="105">
        <v>42566</v>
      </c>
      <c r="F259" s="3">
        <v>38.794048309326172</v>
      </c>
      <c r="G259" s="3">
        <v>38.959041595458984</v>
      </c>
      <c r="H259" s="3">
        <v>0.14974388480186462</v>
      </c>
      <c r="I259" s="3">
        <v>6.5556356275919825E-5</v>
      </c>
      <c r="J259" s="3">
        <v>5.9171055909246206E-5</v>
      </c>
      <c r="K259" s="3">
        <v>5.757677172368858E-6</v>
      </c>
      <c r="L259" s="5" t="s">
        <v>22</v>
      </c>
      <c r="M259" s="3"/>
    </row>
    <row r="260" spans="1:13">
      <c r="A260">
        <v>259</v>
      </c>
      <c r="B260" t="s">
        <v>154</v>
      </c>
      <c r="C260" t="s">
        <v>249</v>
      </c>
      <c r="D260" s="15" t="str">
        <f t="shared" si="4"/>
        <v>upstream</v>
      </c>
      <c r="E260" s="99">
        <v>42566</v>
      </c>
      <c r="F260">
        <v>36.788394927978516</v>
      </c>
      <c r="G260">
        <v>37.010669708251953</v>
      </c>
      <c r="H260">
        <v>0.25084817409515381</v>
      </c>
      <c r="I260">
        <v>7.2928043664433062E-5</v>
      </c>
      <c r="J260">
        <v>6.3804029196035117E-5</v>
      </c>
      <c r="K260">
        <v>9.9635208243853413E-6</v>
      </c>
      <c r="L260" s="9" t="s">
        <v>96</v>
      </c>
      <c r="M260" s="3"/>
    </row>
    <row r="261" spans="1:13">
      <c r="A261">
        <v>260</v>
      </c>
      <c r="B261" t="s">
        <v>80</v>
      </c>
      <c r="C261" t="s">
        <v>249</v>
      </c>
      <c r="D261" s="15" t="str">
        <f t="shared" si="4"/>
        <v>upstream</v>
      </c>
      <c r="E261" s="99">
        <v>42566</v>
      </c>
      <c r="F261">
        <v>37.282649993896484</v>
      </c>
      <c r="G261">
        <v>37.010669708251953</v>
      </c>
      <c r="H261">
        <v>0.25084817409515381</v>
      </c>
      <c r="I261">
        <v>5.3172752814134583E-5</v>
      </c>
      <c r="J261">
        <v>6.3804029196035117E-5</v>
      </c>
      <c r="K261">
        <v>9.9635208243853413E-6</v>
      </c>
      <c r="L261" s="9" t="s">
        <v>96</v>
      </c>
      <c r="M261" s="3"/>
    </row>
    <row r="262" spans="1:13">
      <c r="A262">
        <v>261</v>
      </c>
      <c r="B262" t="s">
        <v>156</v>
      </c>
      <c r="C262" t="s">
        <v>249</v>
      </c>
      <c r="D262" s="15" t="str">
        <f t="shared" si="4"/>
        <v>upstream</v>
      </c>
      <c r="E262" s="99">
        <v>42566</v>
      </c>
      <c r="F262">
        <v>36.960968017578125</v>
      </c>
      <c r="G262">
        <v>37.010669708251953</v>
      </c>
      <c r="H262">
        <v>0.25084817409515381</v>
      </c>
      <c r="I262">
        <v>6.5311280195601285E-5</v>
      </c>
      <c r="J262">
        <v>6.3804029196035117E-5</v>
      </c>
      <c r="K262">
        <v>9.9635208243853413E-6</v>
      </c>
      <c r="L262" s="9" t="s">
        <v>96</v>
      </c>
      <c r="M262" s="3"/>
    </row>
    <row r="263" spans="1:13">
      <c r="A263">
        <v>262</v>
      </c>
      <c r="B263" s="20" t="s">
        <v>171</v>
      </c>
      <c r="C263" s="20" t="s">
        <v>249</v>
      </c>
      <c r="D263" s="15" t="str">
        <f t="shared" si="4"/>
        <v>upstream</v>
      </c>
      <c r="E263" s="106">
        <v>42566</v>
      </c>
      <c r="F263" s="20" t="s">
        <v>72</v>
      </c>
      <c r="G263" s="20">
        <v>38.395130157470703</v>
      </c>
      <c r="H263" s="20">
        <v>0.20516951382160187</v>
      </c>
      <c r="I263" s="20">
        <v>0</v>
      </c>
      <c r="J263" s="20" t="s">
        <v>12</v>
      </c>
      <c r="K263" s="20" t="s">
        <v>12</v>
      </c>
      <c r="L263" s="26" t="s">
        <v>22</v>
      </c>
      <c r="M263" s="3"/>
    </row>
    <row r="264" spans="1:13">
      <c r="A264">
        <v>263</v>
      </c>
      <c r="B264" s="20" t="s">
        <v>173</v>
      </c>
      <c r="C264" s="20" t="s">
        <v>249</v>
      </c>
      <c r="D264" s="15" t="str">
        <f t="shared" si="4"/>
        <v>upstream</v>
      </c>
      <c r="E264" s="106">
        <v>42566</v>
      </c>
      <c r="F264" s="20">
        <v>38.250053405761719</v>
      </c>
      <c r="G264" s="20">
        <v>38.395130157470703</v>
      </c>
      <c r="H264" s="20">
        <v>0.20516951382160187</v>
      </c>
      <c r="I264" s="20">
        <v>9.2849397333338857E-5</v>
      </c>
      <c r="J264" s="20">
        <v>8.4983345004729927E-5</v>
      </c>
      <c r="K264" s="20">
        <v>1.1124277989438269E-5</v>
      </c>
      <c r="L264" s="26" t="s">
        <v>22</v>
      </c>
      <c r="M264" s="3"/>
    </row>
    <row r="265" spans="1:13">
      <c r="A265">
        <v>264</v>
      </c>
      <c r="B265" s="20" t="s">
        <v>174</v>
      </c>
      <c r="C265" s="20" t="s">
        <v>249</v>
      </c>
      <c r="D265" s="15" t="str">
        <f t="shared" si="4"/>
        <v>upstream</v>
      </c>
      <c r="E265" s="106">
        <v>42566</v>
      </c>
      <c r="F265" s="20">
        <v>38.540206909179688</v>
      </c>
      <c r="G265" s="20">
        <v>38.395130157470703</v>
      </c>
      <c r="H265" s="20">
        <v>0.20516951382160187</v>
      </c>
      <c r="I265" s="20">
        <v>7.7117292676120996E-5</v>
      </c>
      <c r="J265" s="20">
        <v>8.4983345004729927E-5</v>
      </c>
      <c r="K265" s="20">
        <v>1.1124277989438269E-5</v>
      </c>
      <c r="L265" s="26" t="s">
        <v>22</v>
      </c>
      <c r="M265" s="3"/>
    </row>
    <row r="266" spans="1:13">
      <c r="A266">
        <v>265</v>
      </c>
      <c r="B266" t="s">
        <v>157</v>
      </c>
      <c r="C266" t="s">
        <v>250</v>
      </c>
      <c r="D266" s="15" t="str">
        <f t="shared" si="4"/>
        <v>upstream</v>
      </c>
      <c r="E266" s="99">
        <v>42567</v>
      </c>
      <c r="F266">
        <v>37.208217620849609</v>
      </c>
      <c r="G266">
        <v>37.148159027099609</v>
      </c>
      <c r="H266">
        <v>0.39703002572059631</v>
      </c>
      <c r="I266">
        <v>5.5763703130651265E-5</v>
      </c>
      <c r="J266">
        <v>5.9220310504315421E-5</v>
      </c>
      <c r="K266">
        <v>1.5314150004996918E-5</v>
      </c>
      <c r="L266" s="9" t="s">
        <v>96</v>
      </c>
      <c r="M266" s="3"/>
    </row>
    <row r="267" spans="1:13">
      <c r="A267">
        <v>266</v>
      </c>
      <c r="B267" t="s">
        <v>84</v>
      </c>
      <c r="C267" t="s">
        <v>250</v>
      </c>
      <c r="D267" s="15" t="str">
        <f t="shared" si="4"/>
        <v>upstream</v>
      </c>
      <c r="E267" s="99">
        <v>42567</v>
      </c>
      <c r="F267">
        <v>36.724517822265625</v>
      </c>
      <c r="G267">
        <v>37.148159027099609</v>
      </c>
      <c r="H267">
        <v>0.39703002572059631</v>
      </c>
      <c r="I267">
        <v>7.596733485115692E-5</v>
      </c>
      <c r="J267">
        <v>5.9220310504315421E-5</v>
      </c>
      <c r="K267">
        <v>1.5314150004996918E-5</v>
      </c>
      <c r="L267" s="9" t="s">
        <v>96</v>
      </c>
      <c r="M267" s="3"/>
    </row>
    <row r="268" spans="1:13">
      <c r="A268">
        <v>267</v>
      </c>
      <c r="B268" t="s">
        <v>159</v>
      </c>
      <c r="C268" t="s">
        <v>250</v>
      </c>
      <c r="D268" s="15" t="str">
        <f t="shared" si="4"/>
        <v>upstream</v>
      </c>
      <c r="E268" s="99">
        <v>42567</v>
      </c>
      <c r="F268">
        <v>37.511734008789062</v>
      </c>
      <c r="G268">
        <v>37.148159027099609</v>
      </c>
      <c r="H268">
        <v>0.39703002572059631</v>
      </c>
      <c r="I268">
        <v>4.5929882617201656E-5</v>
      </c>
      <c r="J268">
        <v>5.9220310504315421E-5</v>
      </c>
      <c r="K268">
        <v>1.5314150004996918E-5</v>
      </c>
      <c r="L268" s="9" t="s">
        <v>96</v>
      </c>
      <c r="M268" s="3"/>
    </row>
    <row r="269" spans="1:13">
      <c r="A269">
        <v>268</v>
      </c>
      <c r="B269" s="20" t="s">
        <v>175</v>
      </c>
      <c r="C269" s="20" t="s">
        <v>250</v>
      </c>
      <c r="D269" s="15" t="str">
        <f t="shared" si="4"/>
        <v>upstream</v>
      </c>
      <c r="E269" s="106">
        <v>42567</v>
      </c>
      <c r="F269" s="20">
        <v>38.507671356201172</v>
      </c>
      <c r="G269" s="20">
        <v>38.521774291992188</v>
      </c>
      <c r="H269" s="20">
        <v>1.9941866397857666E-2</v>
      </c>
      <c r="I269" s="20">
        <v>7.8739503805991262E-5</v>
      </c>
      <c r="J269" s="20">
        <v>7.8035460319370031E-5</v>
      </c>
      <c r="K269" s="20">
        <v>9.9566784683702281E-7</v>
      </c>
      <c r="L269" s="26" t="s">
        <v>22</v>
      </c>
      <c r="M269" s="3"/>
    </row>
    <row r="270" spans="1:13">
      <c r="A270">
        <v>269</v>
      </c>
      <c r="B270" s="20" t="s">
        <v>177</v>
      </c>
      <c r="C270" s="20" t="s">
        <v>250</v>
      </c>
      <c r="D270" s="15" t="str">
        <f t="shared" si="4"/>
        <v>upstream</v>
      </c>
      <c r="E270" s="106">
        <v>42567</v>
      </c>
      <c r="F270" s="20">
        <v>38.535873413085938</v>
      </c>
      <c r="G270" s="20">
        <v>38.521774291992188</v>
      </c>
      <c r="H270" s="20">
        <v>1.9941866397857666E-2</v>
      </c>
      <c r="I270" s="20">
        <v>7.7331416832748801E-5</v>
      </c>
      <c r="J270" s="20">
        <v>7.8035460319370031E-5</v>
      </c>
      <c r="K270" s="20">
        <v>9.9566784683702281E-7</v>
      </c>
      <c r="L270" s="26" t="s">
        <v>22</v>
      </c>
      <c r="M270" s="3"/>
    </row>
    <row r="271" spans="1:13">
      <c r="A271">
        <v>270</v>
      </c>
      <c r="B271" s="20" t="s">
        <v>178</v>
      </c>
      <c r="C271" s="20" t="s">
        <v>250</v>
      </c>
      <c r="D271" s="15" t="str">
        <f t="shared" si="4"/>
        <v>upstream</v>
      </c>
      <c r="E271" s="106">
        <v>42567</v>
      </c>
      <c r="F271" s="20" t="s">
        <v>72</v>
      </c>
      <c r="G271" s="20">
        <v>38.521774291992188</v>
      </c>
      <c r="H271" s="20">
        <v>1.9941866397857666E-2</v>
      </c>
      <c r="I271" s="20">
        <v>0</v>
      </c>
      <c r="J271" s="20" t="s">
        <v>12</v>
      </c>
      <c r="K271" s="20" t="s">
        <v>12</v>
      </c>
      <c r="L271" s="26" t="s">
        <v>22</v>
      </c>
      <c r="M271" s="3"/>
    </row>
    <row r="272" spans="1:13">
      <c r="A272">
        <v>271</v>
      </c>
      <c r="B272" t="s">
        <v>160</v>
      </c>
      <c r="C272" t="s">
        <v>251</v>
      </c>
      <c r="D272" s="15" t="str">
        <f t="shared" si="4"/>
        <v>upstream</v>
      </c>
      <c r="E272" s="99">
        <v>42567</v>
      </c>
      <c r="F272" t="s">
        <v>72</v>
      </c>
      <c r="G272">
        <v>37.529464721679688</v>
      </c>
      <c r="H272">
        <v>0.16489465534687042</v>
      </c>
      <c r="I272" s="20">
        <v>0</v>
      </c>
      <c r="J272" t="s">
        <v>12</v>
      </c>
      <c r="K272" t="s">
        <v>12</v>
      </c>
      <c r="L272" s="9" t="s">
        <v>96</v>
      </c>
      <c r="M272" s="3" t="s">
        <v>252</v>
      </c>
    </row>
    <row r="273" spans="1:13">
      <c r="A273">
        <v>272</v>
      </c>
      <c r="B273" t="s">
        <v>162</v>
      </c>
      <c r="C273" t="s">
        <v>251</v>
      </c>
      <c r="D273" s="15" t="str">
        <f t="shared" si="4"/>
        <v>upstream</v>
      </c>
      <c r="E273" s="99">
        <v>42567</v>
      </c>
      <c r="F273">
        <v>37.412864685058594</v>
      </c>
      <c r="G273">
        <v>37.529464721679688</v>
      </c>
      <c r="H273">
        <v>0.16489465534687042</v>
      </c>
      <c r="I273">
        <v>4.8926201998256147E-5</v>
      </c>
      <c r="J273">
        <v>4.5538516133092344E-5</v>
      </c>
      <c r="K273">
        <v>4.7909138629620429E-6</v>
      </c>
      <c r="L273" s="9" t="s">
        <v>96</v>
      </c>
      <c r="M273" s="3"/>
    </row>
    <row r="274" spans="1:13">
      <c r="A274">
        <v>273</v>
      </c>
      <c r="B274" t="s">
        <v>163</v>
      </c>
      <c r="C274" t="s">
        <v>251</v>
      </c>
      <c r="D274" s="15" t="str">
        <f t="shared" si="4"/>
        <v>upstream</v>
      </c>
      <c r="E274" s="99">
        <v>42567</v>
      </c>
      <c r="F274">
        <v>37.646060943603516</v>
      </c>
      <c r="G274">
        <v>37.529464721679688</v>
      </c>
      <c r="H274">
        <v>0.16489465534687042</v>
      </c>
      <c r="I274">
        <v>4.2150826629949734E-5</v>
      </c>
      <c r="J274">
        <v>4.5538516133092344E-5</v>
      </c>
      <c r="K274">
        <v>4.7909138629620429E-6</v>
      </c>
      <c r="L274" s="9" t="s">
        <v>96</v>
      </c>
      <c r="M274" s="3"/>
    </row>
    <row r="275" spans="1:13">
      <c r="A275">
        <v>274</v>
      </c>
      <c r="B275" s="3" t="s">
        <v>77</v>
      </c>
      <c r="C275" s="3" t="s">
        <v>251</v>
      </c>
      <c r="D275" s="15" t="str">
        <f t="shared" si="4"/>
        <v>upstream</v>
      </c>
      <c r="E275" s="105">
        <v>42567</v>
      </c>
      <c r="F275" s="3" t="s">
        <v>72</v>
      </c>
      <c r="G275" s="3">
        <v>39.284324645996094</v>
      </c>
      <c r="H275" s="3">
        <v>0.22955130040645599</v>
      </c>
      <c r="I275" s="20">
        <v>0</v>
      </c>
      <c r="J275" s="3" t="s">
        <v>12</v>
      </c>
      <c r="K275" s="3" t="s">
        <v>12</v>
      </c>
      <c r="L275" s="5" t="s">
        <v>22</v>
      </c>
      <c r="M275" s="3"/>
    </row>
    <row r="276" spans="1:13">
      <c r="A276">
        <v>275</v>
      </c>
      <c r="B276" s="3" t="s">
        <v>180</v>
      </c>
      <c r="C276" s="3" t="s">
        <v>251</v>
      </c>
      <c r="D276" s="15" t="str">
        <f t="shared" si="4"/>
        <v>upstream</v>
      </c>
      <c r="E276" s="105">
        <v>42567</v>
      </c>
      <c r="F276" s="3">
        <v>39.446643829345703</v>
      </c>
      <c r="G276" s="3">
        <v>39.284324645996094</v>
      </c>
      <c r="H276" s="3">
        <v>0.22955130040645599</v>
      </c>
      <c r="I276" s="3">
        <v>4.317902130424045E-5</v>
      </c>
      <c r="J276" s="3">
        <v>4.8163186875171959E-5</v>
      </c>
      <c r="K276" s="3">
        <v>7.0486744334630203E-6</v>
      </c>
      <c r="L276" s="5" t="s">
        <v>22</v>
      </c>
      <c r="M276" s="3"/>
    </row>
    <row r="277" spans="1:13">
      <c r="A277">
        <v>276</v>
      </c>
      <c r="B277" s="3" t="s">
        <v>181</v>
      </c>
      <c r="C277" s="3" t="s">
        <v>251</v>
      </c>
      <c r="D277" s="15" t="str">
        <f t="shared" si="4"/>
        <v>upstream</v>
      </c>
      <c r="E277" s="105">
        <v>42567</v>
      </c>
      <c r="F277" s="3">
        <v>39.12200927734375</v>
      </c>
      <c r="G277" s="3">
        <v>39.284324645996094</v>
      </c>
      <c r="H277" s="3">
        <v>0.22955130040645599</v>
      </c>
      <c r="I277" s="3">
        <v>5.3147352446103469E-5</v>
      </c>
      <c r="J277" s="3">
        <v>4.8163186875171959E-5</v>
      </c>
      <c r="K277" s="3">
        <v>7.0486744334630203E-6</v>
      </c>
      <c r="L277" s="5" t="s">
        <v>22</v>
      </c>
      <c r="M277" s="3"/>
    </row>
    <row r="278" spans="1:13">
      <c r="A278">
        <v>277</v>
      </c>
      <c r="B278" s="3" t="s">
        <v>82</v>
      </c>
      <c r="C278" s="3" t="s">
        <v>253</v>
      </c>
      <c r="D278" s="15" t="str">
        <f t="shared" si="4"/>
        <v>upstream</v>
      </c>
      <c r="E278" s="105">
        <v>42568</v>
      </c>
      <c r="F278" s="3">
        <v>39.959434509277344</v>
      </c>
      <c r="G278" s="3">
        <v>39.785007476806641</v>
      </c>
      <c r="H278" s="3">
        <v>0.38000130653381348</v>
      </c>
      <c r="I278" s="3">
        <v>3.1101368222152814E-5</v>
      </c>
      <c r="J278" s="3">
        <v>3.5492517781676725E-5</v>
      </c>
      <c r="K278" s="3">
        <v>9.1038382379338145E-6</v>
      </c>
      <c r="L278" s="5" t="s">
        <v>22</v>
      </c>
      <c r="M278" s="3"/>
    </row>
    <row r="279" spans="1:13">
      <c r="A279">
        <v>278</v>
      </c>
      <c r="B279" s="3" t="s">
        <v>183</v>
      </c>
      <c r="C279" s="3" t="s">
        <v>253</v>
      </c>
      <c r="D279" s="15" t="str">
        <f t="shared" si="4"/>
        <v>upstream</v>
      </c>
      <c r="E279" s="105">
        <v>42568</v>
      </c>
      <c r="F279" s="3">
        <v>40.046478271484375</v>
      </c>
      <c r="G279" s="3">
        <v>39.785007476806641</v>
      </c>
      <c r="H279" s="3">
        <v>0.38000130653381348</v>
      </c>
      <c r="I279" s="3">
        <v>2.9416562028927729E-5</v>
      </c>
      <c r="J279" s="3">
        <v>3.5492517781676725E-5</v>
      </c>
      <c r="K279" s="3">
        <v>9.1038382379338145E-6</v>
      </c>
      <c r="L279" s="5" t="s">
        <v>22</v>
      </c>
      <c r="M279" s="3"/>
    </row>
    <row r="280" spans="1:13">
      <c r="A280">
        <v>279</v>
      </c>
      <c r="B280" s="3" t="s">
        <v>184</v>
      </c>
      <c r="C280" s="3" t="s">
        <v>253</v>
      </c>
      <c r="D280" s="15" t="str">
        <f t="shared" si="4"/>
        <v>upstream</v>
      </c>
      <c r="E280" s="105">
        <v>42568</v>
      </c>
      <c r="F280" s="3">
        <v>39.349105834960938</v>
      </c>
      <c r="G280" s="3">
        <v>39.785007476806641</v>
      </c>
      <c r="H280" s="3">
        <v>0.38000130653381348</v>
      </c>
      <c r="I280" s="3">
        <v>4.5959623093949631E-5</v>
      </c>
      <c r="J280" s="3">
        <v>3.5492517781676725E-5</v>
      </c>
      <c r="K280" s="3">
        <v>9.1038382379338145E-6</v>
      </c>
      <c r="L280" s="5" t="s">
        <v>22</v>
      </c>
      <c r="M280" s="3"/>
    </row>
    <row r="281" spans="1:13">
      <c r="A281">
        <v>280</v>
      </c>
      <c r="B281" s="3" t="s">
        <v>86</v>
      </c>
      <c r="C281" s="3" t="s">
        <v>254</v>
      </c>
      <c r="D281" s="15" t="str">
        <f t="shared" si="4"/>
        <v>upstream</v>
      </c>
      <c r="E281" s="105">
        <v>42568</v>
      </c>
      <c r="F281" s="3">
        <v>39.947910308837891</v>
      </c>
      <c r="G281" s="3">
        <v>39.179718017578125</v>
      </c>
      <c r="H281" s="3">
        <v>0.90477031469345093</v>
      </c>
      <c r="I281" s="3">
        <v>3.1331543141277507E-5</v>
      </c>
      <c r="J281" s="3">
        <v>5.7507870224071667E-5</v>
      </c>
      <c r="K281" s="3">
        <v>3.4766806493280455E-5</v>
      </c>
      <c r="L281" s="5" t="s">
        <v>22</v>
      </c>
      <c r="M281" s="3"/>
    </row>
    <row r="282" spans="1:13">
      <c r="A282">
        <v>281</v>
      </c>
      <c r="B282" s="3" t="s">
        <v>186</v>
      </c>
      <c r="C282" s="3" t="s">
        <v>254</v>
      </c>
      <c r="D282" s="15" t="str">
        <f t="shared" si="4"/>
        <v>upstream</v>
      </c>
      <c r="E282" s="105">
        <v>42568</v>
      </c>
      <c r="F282" s="3">
        <v>39.408832550048828</v>
      </c>
      <c r="G282" s="3">
        <v>39.179718017578125</v>
      </c>
      <c r="H282" s="3">
        <v>0.90477031469345093</v>
      </c>
      <c r="I282" s="3">
        <v>4.4236392568564042E-5</v>
      </c>
      <c r="J282" s="3">
        <v>5.7507870224071667E-5</v>
      </c>
      <c r="K282" s="3">
        <v>3.4766806493280455E-5</v>
      </c>
      <c r="L282" s="5" t="s">
        <v>22</v>
      </c>
      <c r="M282" s="3"/>
    </row>
    <row r="283" spans="1:13">
      <c r="A283">
        <v>282</v>
      </c>
      <c r="B283" s="3" t="s">
        <v>187</v>
      </c>
      <c r="C283" s="3" t="s">
        <v>254</v>
      </c>
      <c r="D283" s="15" t="str">
        <f t="shared" si="4"/>
        <v>upstream</v>
      </c>
      <c r="E283" s="105">
        <v>42568</v>
      </c>
      <c r="F283" s="3">
        <v>38.182418823242188</v>
      </c>
      <c r="G283" s="3">
        <v>39.179718017578125</v>
      </c>
      <c r="H283" s="3">
        <v>0.90477031469345093</v>
      </c>
      <c r="I283" s="3">
        <v>9.6955678600352257E-5</v>
      </c>
      <c r="J283" s="3">
        <v>5.7507870224071667E-5</v>
      </c>
      <c r="K283" s="3">
        <v>3.4766806493280455E-5</v>
      </c>
      <c r="L283" s="5" t="s">
        <v>22</v>
      </c>
      <c r="M283" s="3"/>
    </row>
    <row r="284" spans="1:13">
      <c r="A284">
        <v>283</v>
      </c>
      <c r="B284" t="s">
        <v>164</v>
      </c>
      <c r="C284" t="s">
        <v>255</v>
      </c>
      <c r="D284" s="15" t="str">
        <f t="shared" si="4"/>
        <v>upstream</v>
      </c>
      <c r="E284" s="99">
        <v>42569</v>
      </c>
      <c r="F284">
        <v>40.440498352050781</v>
      </c>
      <c r="G284">
        <v>41.181327819824219</v>
      </c>
      <c r="H284">
        <v>1.0476911067962646</v>
      </c>
      <c r="I284">
        <v>7.0642995524394792E-6</v>
      </c>
      <c r="J284">
        <v>4.9021791710401885E-6</v>
      </c>
      <c r="K284">
        <v>3.0576995868614176E-6</v>
      </c>
      <c r="L284" s="9" t="s">
        <v>96</v>
      </c>
      <c r="M284" s="3" t="s">
        <v>256</v>
      </c>
    </row>
    <row r="285" spans="1:13">
      <c r="A285">
        <v>284</v>
      </c>
      <c r="B285" t="s">
        <v>92</v>
      </c>
      <c r="C285" t="s">
        <v>255</v>
      </c>
      <c r="D285" s="15" t="str">
        <f t="shared" si="4"/>
        <v>upstream</v>
      </c>
      <c r="E285" s="99">
        <v>42569</v>
      </c>
      <c r="F285" t="s">
        <v>72</v>
      </c>
      <c r="G285">
        <v>41.181327819824219</v>
      </c>
      <c r="H285">
        <v>1.0476911067962646</v>
      </c>
      <c r="I285">
        <v>0</v>
      </c>
      <c r="J285" t="s">
        <v>12</v>
      </c>
      <c r="K285" t="s">
        <v>12</v>
      </c>
      <c r="L285" s="9" t="s">
        <v>96</v>
      </c>
      <c r="M285" s="3"/>
    </row>
    <row r="286" spans="1:13">
      <c r="A286">
        <v>285</v>
      </c>
      <c r="B286" t="s">
        <v>166</v>
      </c>
      <c r="C286" t="s">
        <v>255</v>
      </c>
      <c r="D286" s="15" t="str">
        <f t="shared" si="4"/>
        <v>upstream</v>
      </c>
      <c r="E286" s="99">
        <v>42569</v>
      </c>
      <c r="F286">
        <v>41.922157287597656</v>
      </c>
      <c r="G286">
        <v>41.181327819824219</v>
      </c>
      <c r="H286">
        <v>1.0476911067962646</v>
      </c>
      <c r="I286">
        <v>2.7400592443882488E-6</v>
      </c>
      <c r="J286">
        <v>4.9021791710401885E-6</v>
      </c>
      <c r="K286">
        <v>3.0576995868614176E-6</v>
      </c>
      <c r="L286" s="9" t="s">
        <v>96</v>
      </c>
      <c r="M286" s="3"/>
    </row>
    <row r="287" spans="1:13">
      <c r="A287">
        <v>286</v>
      </c>
      <c r="B287" s="3" t="s">
        <v>90</v>
      </c>
      <c r="C287" s="3" t="s">
        <v>255</v>
      </c>
      <c r="D287" s="15" t="str">
        <f t="shared" si="4"/>
        <v>upstream</v>
      </c>
      <c r="E287" s="105">
        <v>42569</v>
      </c>
      <c r="F287" s="3" t="s">
        <v>72</v>
      </c>
      <c r="G287" s="3">
        <v>40.06182861328125</v>
      </c>
      <c r="H287" s="3" t="s">
        <v>12</v>
      </c>
      <c r="I287" s="3">
        <v>0</v>
      </c>
      <c r="J287" s="3" t="s">
        <v>12</v>
      </c>
      <c r="K287" s="3" t="s">
        <v>12</v>
      </c>
      <c r="L287" s="5" t="s">
        <v>22</v>
      </c>
      <c r="M287" s="3"/>
    </row>
    <row r="288" spans="1:13">
      <c r="A288">
        <v>287</v>
      </c>
      <c r="B288" s="3" t="s">
        <v>189</v>
      </c>
      <c r="C288" s="3" t="s">
        <v>255</v>
      </c>
      <c r="D288" s="15" t="str">
        <f t="shared" si="4"/>
        <v>upstream</v>
      </c>
      <c r="E288" s="105">
        <v>42569</v>
      </c>
      <c r="F288" s="3">
        <v>40.06182861328125</v>
      </c>
      <c r="G288" s="3">
        <v>40.06182861328125</v>
      </c>
      <c r="H288" s="3" t="s">
        <v>12</v>
      </c>
      <c r="I288" s="3">
        <v>2.9129054382792674E-5</v>
      </c>
      <c r="J288" s="3">
        <v>2.9129054382792674E-5</v>
      </c>
      <c r="K288" s="3" t="s">
        <v>12</v>
      </c>
      <c r="L288" s="5" t="s">
        <v>22</v>
      </c>
      <c r="M288" s="3"/>
    </row>
    <row r="289" spans="1:13">
      <c r="A289">
        <v>288</v>
      </c>
      <c r="B289" s="3" t="s">
        <v>190</v>
      </c>
      <c r="C289" s="3" t="s">
        <v>255</v>
      </c>
      <c r="D289" s="15" t="str">
        <f t="shared" si="4"/>
        <v>upstream</v>
      </c>
      <c r="E289" s="105">
        <v>42569</v>
      </c>
      <c r="F289" s="3" t="s">
        <v>72</v>
      </c>
      <c r="G289" s="3">
        <v>40.06182861328125</v>
      </c>
      <c r="H289" s="3" t="s">
        <v>12</v>
      </c>
      <c r="I289" s="9">
        <v>0</v>
      </c>
      <c r="J289" s="3" t="s">
        <v>12</v>
      </c>
      <c r="K289" s="3" t="s">
        <v>12</v>
      </c>
      <c r="L289" s="5" t="s">
        <v>22</v>
      </c>
      <c r="M289" s="3"/>
    </row>
    <row r="290" spans="1:13">
      <c r="A290">
        <v>289</v>
      </c>
      <c r="B290" t="s">
        <v>167</v>
      </c>
      <c r="C290" t="s">
        <v>257</v>
      </c>
      <c r="D290" s="15" t="str">
        <f t="shared" si="4"/>
        <v>upstream</v>
      </c>
      <c r="E290" s="99">
        <v>42569</v>
      </c>
      <c r="F290">
        <v>38.154518127441406</v>
      </c>
      <c r="G290">
        <v>38.154518127441406</v>
      </c>
      <c r="H290" t="s">
        <v>12</v>
      </c>
      <c r="I290">
        <v>3.0454970328719355E-5</v>
      </c>
      <c r="J290">
        <v>3.0454970328719355E-5</v>
      </c>
      <c r="K290" t="s">
        <v>12</v>
      </c>
      <c r="L290" s="9" t="s">
        <v>96</v>
      </c>
      <c r="M290" s="3" t="s">
        <v>258</v>
      </c>
    </row>
    <row r="291" spans="1:13">
      <c r="A291">
        <v>290</v>
      </c>
      <c r="B291" t="s">
        <v>169</v>
      </c>
      <c r="C291" t="s">
        <v>257</v>
      </c>
      <c r="D291" s="15" t="str">
        <f t="shared" si="4"/>
        <v>upstream</v>
      </c>
      <c r="E291" s="99">
        <v>42569</v>
      </c>
      <c r="F291" t="s">
        <v>72</v>
      </c>
      <c r="G291">
        <v>38.154518127441406</v>
      </c>
      <c r="H291" t="s">
        <v>12</v>
      </c>
      <c r="I291">
        <v>0</v>
      </c>
      <c r="J291" t="s">
        <v>12</v>
      </c>
      <c r="K291" t="s">
        <v>12</v>
      </c>
      <c r="L291" s="9" t="s">
        <v>96</v>
      </c>
      <c r="M291" s="3"/>
    </row>
    <row r="292" spans="1:13">
      <c r="A292">
        <v>291</v>
      </c>
      <c r="B292" t="s">
        <v>170</v>
      </c>
      <c r="C292" t="s">
        <v>257</v>
      </c>
      <c r="D292" s="15" t="str">
        <f t="shared" si="4"/>
        <v>upstream</v>
      </c>
      <c r="E292" s="99">
        <v>42569</v>
      </c>
      <c r="F292" t="s">
        <v>72</v>
      </c>
      <c r="G292">
        <v>38.154518127441406</v>
      </c>
      <c r="H292" t="s">
        <v>12</v>
      </c>
      <c r="I292">
        <v>0</v>
      </c>
      <c r="J292" t="s">
        <v>12</v>
      </c>
      <c r="K292" t="s">
        <v>12</v>
      </c>
      <c r="L292" s="9" t="s">
        <v>96</v>
      </c>
      <c r="M292" s="3"/>
    </row>
    <row r="293" spans="1:13">
      <c r="A293">
        <v>292</v>
      </c>
      <c r="B293" s="9" t="s">
        <v>191</v>
      </c>
      <c r="C293" s="9" t="s">
        <v>257</v>
      </c>
      <c r="D293" s="15" t="str">
        <f t="shared" si="4"/>
        <v>upstream</v>
      </c>
      <c r="E293" s="109">
        <v>42569</v>
      </c>
      <c r="F293" s="9" t="s">
        <v>72</v>
      </c>
      <c r="G293" s="9" t="s">
        <v>12</v>
      </c>
      <c r="H293" s="3" t="s">
        <v>12</v>
      </c>
      <c r="I293">
        <v>0</v>
      </c>
      <c r="J293" s="3" t="s">
        <v>12</v>
      </c>
      <c r="K293" s="3" t="s">
        <v>12</v>
      </c>
      <c r="L293" s="5" t="s">
        <v>22</v>
      </c>
      <c r="M293" s="3"/>
    </row>
    <row r="294" spans="1:13">
      <c r="A294">
        <v>293</v>
      </c>
      <c r="B294" s="9" t="s">
        <v>193</v>
      </c>
      <c r="C294" s="9" t="s">
        <v>257</v>
      </c>
      <c r="D294" s="15" t="str">
        <f t="shared" si="4"/>
        <v>upstream</v>
      </c>
      <c r="E294" s="109">
        <v>42569</v>
      </c>
      <c r="F294" s="9" t="s">
        <v>72</v>
      </c>
      <c r="G294" s="9" t="s">
        <v>12</v>
      </c>
      <c r="H294" s="3" t="s">
        <v>12</v>
      </c>
      <c r="I294">
        <v>0</v>
      </c>
      <c r="J294" s="3" t="s">
        <v>12</v>
      </c>
      <c r="K294" s="3" t="s">
        <v>12</v>
      </c>
      <c r="L294" s="5" t="s">
        <v>22</v>
      </c>
      <c r="M294" s="3"/>
    </row>
    <row r="295" spans="1:13">
      <c r="A295">
        <v>294</v>
      </c>
      <c r="B295" s="9" t="s">
        <v>194</v>
      </c>
      <c r="C295" s="9" t="s">
        <v>257</v>
      </c>
      <c r="D295" s="15" t="str">
        <f t="shared" si="4"/>
        <v>upstream</v>
      </c>
      <c r="E295" s="109">
        <v>42569</v>
      </c>
      <c r="F295" s="9" t="s">
        <v>72</v>
      </c>
      <c r="G295" s="9" t="s">
        <v>12</v>
      </c>
      <c r="H295" s="3" t="s">
        <v>12</v>
      </c>
      <c r="I295">
        <v>0</v>
      </c>
      <c r="J295" s="3" t="s">
        <v>12</v>
      </c>
      <c r="K295" s="3" t="s">
        <v>12</v>
      </c>
      <c r="L295" s="5" t="s">
        <v>22</v>
      </c>
      <c r="M295" s="3"/>
    </row>
    <row r="296" spans="1:13">
      <c r="A296">
        <v>295</v>
      </c>
      <c r="B296" t="s">
        <v>171</v>
      </c>
      <c r="C296" t="s">
        <v>259</v>
      </c>
      <c r="D296" s="15" t="str">
        <f t="shared" si="4"/>
        <v>upstream</v>
      </c>
      <c r="E296" s="99">
        <v>42570</v>
      </c>
      <c r="F296">
        <v>37.488986968994141</v>
      </c>
      <c r="G296">
        <v>38.288345336914062</v>
      </c>
      <c r="H296">
        <v>1.0605521202087402</v>
      </c>
      <c r="I296">
        <v>4.6602574002463371E-5</v>
      </c>
      <c r="J296">
        <v>3.1916810257826E-5</v>
      </c>
      <c r="K296">
        <v>1.722493652778212E-5</v>
      </c>
      <c r="L296" s="9" t="s">
        <v>96</v>
      </c>
      <c r="M296" s="3"/>
    </row>
    <row r="297" spans="1:13">
      <c r="A297">
        <v>296</v>
      </c>
      <c r="B297" t="s">
        <v>173</v>
      </c>
      <c r="C297" t="s">
        <v>259</v>
      </c>
      <c r="D297" s="15" t="str">
        <f t="shared" si="4"/>
        <v>upstream</v>
      </c>
      <c r="E297" s="99">
        <v>42570</v>
      </c>
      <c r="F297">
        <v>39.491481781005859</v>
      </c>
      <c r="G297">
        <v>38.288345336914062</v>
      </c>
      <c r="H297">
        <v>1.0605521202087402</v>
      </c>
      <c r="I297">
        <v>1.2957359103893396E-5</v>
      </c>
      <c r="J297">
        <v>3.1916810257826E-5</v>
      </c>
      <c r="K297">
        <v>1.722493652778212E-5</v>
      </c>
      <c r="L297" s="9" t="s">
        <v>96</v>
      </c>
      <c r="M297" s="3"/>
    </row>
    <row r="298" spans="1:13">
      <c r="A298">
        <v>297</v>
      </c>
      <c r="B298" t="s">
        <v>174</v>
      </c>
      <c r="C298" t="s">
        <v>259</v>
      </c>
      <c r="D298" s="15" t="str">
        <f t="shared" si="4"/>
        <v>upstream</v>
      </c>
      <c r="E298" s="99">
        <v>42570</v>
      </c>
      <c r="F298">
        <v>37.884574890136719</v>
      </c>
      <c r="G298">
        <v>38.288345336914062</v>
      </c>
      <c r="H298">
        <v>1.0605521202087402</v>
      </c>
      <c r="I298">
        <v>3.6190496757626534E-5</v>
      </c>
      <c r="J298">
        <v>3.1916810257826E-5</v>
      </c>
      <c r="K298">
        <v>1.722493652778212E-5</v>
      </c>
      <c r="L298" s="9" t="s">
        <v>96</v>
      </c>
      <c r="M298" s="3"/>
    </row>
    <row r="299" spans="1:13">
      <c r="A299">
        <v>298</v>
      </c>
      <c r="B299" s="20" t="s">
        <v>94</v>
      </c>
      <c r="C299" s="20" t="s">
        <v>259</v>
      </c>
      <c r="D299" s="15" t="str">
        <f t="shared" si="4"/>
        <v>upstream</v>
      </c>
      <c r="E299" s="106">
        <v>42570</v>
      </c>
      <c r="F299" s="20" t="s">
        <v>72</v>
      </c>
      <c r="G299" s="20" t="s">
        <v>12</v>
      </c>
      <c r="H299" s="20" t="s">
        <v>12</v>
      </c>
      <c r="I299" s="20">
        <v>0</v>
      </c>
      <c r="J299" s="20" t="s">
        <v>12</v>
      </c>
      <c r="K299" s="20" t="s">
        <v>12</v>
      </c>
      <c r="L299" s="26" t="s">
        <v>22</v>
      </c>
      <c r="M299" s="3"/>
    </row>
    <row r="300" spans="1:13">
      <c r="A300">
        <v>299</v>
      </c>
      <c r="B300" s="20" t="s">
        <v>97</v>
      </c>
      <c r="C300" s="20" t="s">
        <v>259</v>
      </c>
      <c r="D300" s="15" t="str">
        <f t="shared" si="4"/>
        <v>upstream</v>
      </c>
      <c r="E300" s="106">
        <v>42570</v>
      </c>
      <c r="F300" s="20" t="s">
        <v>72</v>
      </c>
      <c r="G300" s="20" t="s">
        <v>12</v>
      </c>
      <c r="H300" s="20" t="s">
        <v>12</v>
      </c>
      <c r="I300" s="20">
        <v>0</v>
      </c>
      <c r="J300" s="20" t="s">
        <v>12</v>
      </c>
      <c r="K300" s="20" t="s">
        <v>12</v>
      </c>
      <c r="L300" s="26" t="s">
        <v>22</v>
      </c>
      <c r="M300" s="3"/>
    </row>
    <row r="301" spans="1:13">
      <c r="A301">
        <v>300</v>
      </c>
      <c r="B301" s="20" t="s">
        <v>98</v>
      </c>
      <c r="C301" s="20" t="s">
        <v>259</v>
      </c>
      <c r="D301" s="15" t="str">
        <f t="shared" si="4"/>
        <v>upstream</v>
      </c>
      <c r="E301" s="106">
        <v>42570</v>
      </c>
      <c r="F301" s="20" t="s">
        <v>72</v>
      </c>
      <c r="G301" s="20" t="s">
        <v>12</v>
      </c>
      <c r="H301" s="20" t="s">
        <v>12</v>
      </c>
      <c r="I301" s="20">
        <v>0</v>
      </c>
      <c r="J301" s="20" t="s">
        <v>12</v>
      </c>
      <c r="K301" s="20" t="s">
        <v>12</v>
      </c>
      <c r="L301" s="26" t="s">
        <v>22</v>
      </c>
      <c r="M301" s="3"/>
    </row>
    <row r="302" spans="1:13">
      <c r="A302">
        <v>301</v>
      </c>
      <c r="B302" t="s">
        <v>195</v>
      </c>
      <c r="C302" t="s">
        <v>260</v>
      </c>
      <c r="D302" s="15" t="str">
        <f t="shared" si="4"/>
        <v>upstream</v>
      </c>
      <c r="E302" s="99">
        <v>42570</v>
      </c>
      <c r="F302">
        <v>39.307025909423828</v>
      </c>
      <c r="G302">
        <v>39.505760192871094</v>
      </c>
      <c r="H302">
        <v>0.28105542063713074</v>
      </c>
      <c r="I302">
        <v>1.4578791706298944E-5</v>
      </c>
      <c r="J302">
        <v>1.2943359251949005E-5</v>
      </c>
      <c r="K302">
        <v>2.3128500288294163E-6</v>
      </c>
      <c r="L302" s="9" t="s">
        <v>96</v>
      </c>
      <c r="M302" s="3" t="s">
        <v>261</v>
      </c>
    </row>
    <row r="303" spans="1:13">
      <c r="A303">
        <v>302</v>
      </c>
      <c r="B303" t="s">
        <v>223</v>
      </c>
      <c r="C303" t="s">
        <v>260</v>
      </c>
      <c r="D303" s="15" t="str">
        <f t="shared" si="4"/>
        <v>upstream</v>
      </c>
      <c r="E303" s="99">
        <v>42570</v>
      </c>
      <c r="F303" t="s">
        <v>72</v>
      </c>
      <c r="G303">
        <v>39.505760192871094</v>
      </c>
      <c r="H303">
        <v>0.28105542063713074</v>
      </c>
      <c r="I303" s="20">
        <v>0</v>
      </c>
      <c r="J303" t="s">
        <v>12</v>
      </c>
      <c r="K303" t="s">
        <v>12</v>
      </c>
      <c r="L303" s="9" t="s">
        <v>96</v>
      </c>
      <c r="M303" s="3"/>
    </row>
    <row r="304" spans="1:13">
      <c r="A304">
        <v>303</v>
      </c>
      <c r="B304" t="s">
        <v>224</v>
      </c>
      <c r="C304" t="s">
        <v>260</v>
      </c>
      <c r="D304" s="15" t="str">
        <f t="shared" si="4"/>
        <v>upstream</v>
      </c>
      <c r="E304" s="99">
        <v>42570</v>
      </c>
      <c r="F304">
        <v>39.704498291015625</v>
      </c>
      <c r="G304">
        <v>39.505760192871094</v>
      </c>
      <c r="H304">
        <v>0.28105542063713074</v>
      </c>
      <c r="I304">
        <v>1.1307927707093768E-5</v>
      </c>
      <c r="J304">
        <v>1.2943359251949005E-5</v>
      </c>
      <c r="K304">
        <v>2.3128500288294163E-6</v>
      </c>
      <c r="L304" s="9" t="s">
        <v>96</v>
      </c>
      <c r="M304" s="3"/>
    </row>
    <row r="305" spans="1:13">
      <c r="A305">
        <v>304</v>
      </c>
      <c r="B305" s="9" t="s">
        <v>99</v>
      </c>
      <c r="C305" s="9" t="s">
        <v>260</v>
      </c>
      <c r="D305" s="15" t="str">
        <f t="shared" si="4"/>
        <v>upstream</v>
      </c>
      <c r="E305" s="109">
        <v>42570</v>
      </c>
      <c r="F305" s="9" t="s">
        <v>72</v>
      </c>
      <c r="G305" s="9">
        <v>41.300209045410156</v>
      </c>
      <c r="H305" s="3" t="s">
        <v>12</v>
      </c>
      <c r="I305" s="20">
        <v>0</v>
      </c>
      <c r="J305" s="3" t="s">
        <v>12</v>
      </c>
      <c r="K305" s="3" t="s">
        <v>12</v>
      </c>
      <c r="L305" s="5" t="s">
        <v>22</v>
      </c>
      <c r="M305" s="3"/>
    </row>
    <row r="306" spans="1:13">
      <c r="A306">
        <v>305</v>
      </c>
      <c r="B306" s="9" t="s">
        <v>101</v>
      </c>
      <c r="C306" s="9" t="s">
        <v>260</v>
      </c>
      <c r="D306" s="15" t="str">
        <f t="shared" si="4"/>
        <v>upstream</v>
      </c>
      <c r="E306" s="109">
        <v>42570</v>
      </c>
      <c r="F306" s="9" t="s">
        <v>72</v>
      </c>
      <c r="G306" s="9">
        <v>41.300209045410156</v>
      </c>
      <c r="H306" s="3" t="s">
        <v>12</v>
      </c>
      <c r="I306" s="3">
        <v>0</v>
      </c>
      <c r="J306" s="3" t="s">
        <v>12</v>
      </c>
      <c r="K306" s="3" t="s">
        <v>12</v>
      </c>
      <c r="L306" s="5" t="s">
        <v>22</v>
      </c>
      <c r="M306" s="3"/>
    </row>
    <row r="307" spans="1:13">
      <c r="A307">
        <v>306</v>
      </c>
      <c r="B307" s="9" t="s">
        <v>102</v>
      </c>
      <c r="C307" s="9" t="s">
        <v>260</v>
      </c>
      <c r="D307" s="15" t="str">
        <f t="shared" si="4"/>
        <v>upstream</v>
      </c>
      <c r="E307" s="109">
        <v>42570</v>
      </c>
      <c r="F307" s="9">
        <v>41.300209045410156</v>
      </c>
      <c r="G307" s="9">
        <v>41.300209045410156</v>
      </c>
      <c r="H307" s="3" t="s">
        <v>12</v>
      </c>
      <c r="I307" s="3">
        <v>1.3188869161240291E-5</v>
      </c>
      <c r="J307" s="3">
        <v>1.3188869161240291E-5</v>
      </c>
      <c r="K307" s="3" t="s">
        <v>12</v>
      </c>
      <c r="L307" s="5" t="s">
        <v>22</v>
      </c>
      <c r="M307" s="3"/>
    </row>
    <row r="308" spans="1:13">
      <c r="A308">
        <v>307</v>
      </c>
      <c r="B308" t="s">
        <v>175</v>
      </c>
      <c r="C308" t="s">
        <v>262</v>
      </c>
      <c r="D308" s="15" t="str">
        <f t="shared" si="4"/>
        <v>upstream</v>
      </c>
      <c r="E308" s="99">
        <v>42571</v>
      </c>
      <c r="F308">
        <v>37.718280792236328</v>
      </c>
      <c r="G308">
        <v>37.961334228515625</v>
      </c>
      <c r="H308">
        <v>0.34372946619987488</v>
      </c>
      <c r="I308">
        <v>4.0249255107482895E-5</v>
      </c>
      <c r="J308">
        <v>3.4874366974690929E-5</v>
      </c>
      <c r="K308">
        <v>7.6012383942725137E-6</v>
      </c>
      <c r="L308" s="9" t="s">
        <v>96</v>
      </c>
      <c r="M308" s="3" t="s">
        <v>263</v>
      </c>
    </row>
    <row r="309" spans="1:13">
      <c r="A309">
        <v>308</v>
      </c>
      <c r="B309" t="s">
        <v>177</v>
      </c>
      <c r="C309" t="s">
        <v>262</v>
      </c>
      <c r="D309" s="15" t="str">
        <f t="shared" si="4"/>
        <v>upstream</v>
      </c>
      <c r="E309" s="99">
        <v>42571</v>
      </c>
      <c r="F309">
        <v>38.204387664794922</v>
      </c>
      <c r="G309">
        <v>37.961334228515625</v>
      </c>
      <c r="H309">
        <v>0.34372946619987488</v>
      </c>
      <c r="I309">
        <v>2.9499480660888366E-5</v>
      </c>
      <c r="J309">
        <v>3.4874366974690929E-5</v>
      </c>
      <c r="K309">
        <v>7.6012383942725137E-6</v>
      </c>
      <c r="L309" s="9" t="s">
        <v>96</v>
      </c>
      <c r="M309" s="3"/>
    </row>
    <row r="310" spans="1:13">
      <c r="A310">
        <v>309</v>
      </c>
      <c r="B310" t="s">
        <v>178</v>
      </c>
      <c r="C310" t="s">
        <v>262</v>
      </c>
      <c r="D310" s="15" t="str">
        <f t="shared" si="4"/>
        <v>upstream</v>
      </c>
      <c r="E310" s="99">
        <v>42571</v>
      </c>
      <c r="F310" t="s">
        <v>72</v>
      </c>
      <c r="G310">
        <v>37.961334228515625</v>
      </c>
      <c r="H310">
        <v>0.34372946619987488</v>
      </c>
      <c r="I310">
        <v>0</v>
      </c>
      <c r="J310" t="s">
        <v>12</v>
      </c>
      <c r="K310" t="s">
        <v>12</v>
      </c>
      <c r="L310" s="9" t="s">
        <v>96</v>
      </c>
      <c r="M310" s="3"/>
    </row>
    <row r="311" spans="1:13">
      <c r="A311">
        <v>310</v>
      </c>
      <c r="B311" s="9" t="s">
        <v>103</v>
      </c>
      <c r="C311" s="9" t="s">
        <v>262</v>
      </c>
      <c r="D311" s="15" t="str">
        <f t="shared" si="4"/>
        <v>upstream</v>
      </c>
      <c r="E311" s="109">
        <v>42571</v>
      </c>
      <c r="F311" s="9" t="s">
        <v>72</v>
      </c>
      <c r="G311" s="9">
        <v>40.111244201660156</v>
      </c>
      <c r="H311" s="3" t="s">
        <v>12</v>
      </c>
      <c r="I311" s="3">
        <v>0</v>
      </c>
      <c r="J311" s="3" t="s">
        <v>12</v>
      </c>
      <c r="K311" s="3" t="s">
        <v>12</v>
      </c>
      <c r="L311" s="5" t="s">
        <v>22</v>
      </c>
      <c r="M311" s="3"/>
    </row>
    <row r="312" spans="1:13">
      <c r="A312">
        <v>311</v>
      </c>
      <c r="B312" s="9" t="s">
        <v>105</v>
      </c>
      <c r="C312" s="9" t="s">
        <v>262</v>
      </c>
      <c r="D312" s="15" t="str">
        <f t="shared" si="4"/>
        <v>upstream</v>
      </c>
      <c r="E312" s="109">
        <v>42571</v>
      </c>
      <c r="F312" s="9">
        <v>40.111244201660156</v>
      </c>
      <c r="G312" s="9">
        <v>40.111244201660156</v>
      </c>
      <c r="H312" s="3" t="s">
        <v>12</v>
      </c>
      <c r="I312" s="3">
        <v>2.8222460969118401E-5</v>
      </c>
      <c r="J312" s="3">
        <v>2.8222460969118401E-5</v>
      </c>
      <c r="K312" s="3" t="s">
        <v>12</v>
      </c>
      <c r="L312" s="5" t="s">
        <v>22</v>
      </c>
      <c r="M312" s="3"/>
    </row>
    <row r="313" spans="1:13">
      <c r="A313">
        <v>312</v>
      </c>
      <c r="B313" s="9" t="s">
        <v>106</v>
      </c>
      <c r="C313" s="9" t="s">
        <v>262</v>
      </c>
      <c r="D313" s="15" t="str">
        <f t="shared" si="4"/>
        <v>upstream</v>
      </c>
      <c r="E313" s="109">
        <v>42571</v>
      </c>
      <c r="F313" s="9" t="s">
        <v>72</v>
      </c>
      <c r="G313" s="9">
        <v>40.111244201660156</v>
      </c>
      <c r="H313" s="3" t="s">
        <v>12</v>
      </c>
      <c r="I313" s="9">
        <v>0</v>
      </c>
      <c r="J313" s="3" t="s">
        <v>12</v>
      </c>
      <c r="K313" s="3" t="s">
        <v>12</v>
      </c>
      <c r="L313" s="5" t="s">
        <v>22</v>
      </c>
      <c r="M313" s="3"/>
    </row>
    <row r="314" spans="1:13">
      <c r="A314">
        <v>313</v>
      </c>
      <c r="B314" s="15" t="s">
        <v>77</v>
      </c>
      <c r="C314" s="15" t="s">
        <v>264</v>
      </c>
      <c r="D314" s="15" t="str">
        <f t="shared" si="4"/>
        <v>upstream</v>
      </c>
      <c r="E314" s="107">
        <v>42571</v>
      </c>
      <c r="F314" s="15">
        <v>39.349571228027344</v>
      </c>
      <c r="G314" s="15">
        <v>39.349571228027344</v>
      </c>
      <c r="H314" t="s">
        <v>12</v>
      </c>
      <c r="I314">
        <v>1.4187665328790899E-5</v>
      </c>
      <c r="J314">
        <v>1.4187665328790899E-5</v>
      </c>
      <c r="K314" t="s">
        <v>12</v>
      </c>
      <c r="L314" s="9" t="s">
        <v>96</v>
      </c>
      <c r="M314" s="3" t="s">
        <v>265</v>
      </c>
    </row>
    <row r="315" spans="1:13">
      <c r="A315">
        <v>314</v>
      </c>
      <c r="B315" t="s">
        <v>180</v>
      </c>
      <c r="C315" t="s">
        <v>264</v>
      </c>
      <c r="D315" s="15" t="str">
        <f t="shared" si="4"/>
        <v>upstream</v>
      </c>
      <c r="E315" s="99">
        <v>42571</v>
      </c>
      <c r="F315" t="s">
        <v>72</v>
      </c>
      <c r="G315">
        <v>39.349571228027344</v>
      </c>
      <c r="H315" t="s">
        <v>12</v>
      </c>
      <c r="I315">
        <v>0</v>
      </c>
      <c r="J315" t="s">
        <v>12</v>
      </c>
      <c r="K315" t="s">
        <v>12</v>
      </c>
      <c r="L315" s="9" t="s">
        <v>96</v>
      </c>
      <c r="M315" s="3"/>
    </row>
    <row r="316" spans="1:13">
      <c r="A316">
        <v>315</v>
      </c>
      <c r="B316" t="s">
        <v>181</v>
      </c>
      <c r="C316" t="s">
        <v>264</v>
      </c>
      <c r="D316" s="15" t="str">
        <f t="shared" si="4"/>
        <v>upstream</v>
      </c>
      <c r="E316" s="99">
        <v>42571</v>
      </c>
      <c r="F316" t="s">
        <v>72</v>
      </c>
      <c r="G316">
        <v>39.349571228027344</v>
      </c>
      <c r="H316" t="s">
        <v>12</v>
      </c>
      <c r="I316">
        <v>0</v>
      </c>
      <c r="J316" t="s">
        <v>12</v>
      </c>
      <c r="K316" t="s">
        <v>12</v>
      </c>
      <c r="L316" s="9" t="s">
        <v>96</v>
      </c>
      <c r="M316" s="3"/>
    </row>
    <row r="317" spans="1:13">
      <c r="A317">
        <v>316</v>
      </c>
      <c r="B317" s="3" t="s">
        <v>115</v>
      </c>
      <c r="C317" s="3" t="s">
        <v>264</v>
      </c>
      <c r="D317" s="15" t="str">
        <f t="shared" si="4"/>
        <v>upstream</v>
      </c>
      <c r="E317" s="105">
        <v>42571</v>
      </c>
      <c r="F317" s="3" t="s">
        <v>72</v>
      </c>
      <c r="G317" s="3">
        <v>40.410648345947266</v>
      </c>
      <c r="H317" s="3">
        <v>1.036432147026062</v>
      </c>
      <c r="I317">
        <v>0</v>
      </c>
      <c r="J317" s="3" t="s">
        <v>12</v>
      </c>
      <c r="K317" s="3" t="s">
        <v>12</v>
      </c>
      <c r="L317" s="5" t="s">
        <v>28</v>
      </c>
      <c r="M317" s="3"/>
    </row>
    <row r="318" spans="1:13">
      <c r="A318">
        <v>317</v>
      </c>
      <c r="B318" s="3" t="s">
        <v>117</v>
      </c>
      <c r="C318" s="3" t="s">
        <v>264</v>
      </c>
      <c r="D318" s="15" t="str">
        <f t="shared" si="4"/>
        <v>upstream</v>
      </c>
      <c r="E318" s="105">
        <v>42571</v>
      </c>
      <c r="F318" s="3">
        <v>41.143516540527344</v>
      </c>
      <c r="G318" s="3">
        <v>40.410648345947266</v>
      </c>
      <c r="H318" s="3">
        <v>1.036432147026062</v>
      </c>
      <c r="I318" s="3">
        <v>8.0044419519254006E-6</v>
      </c>
      <c r="J318" s="3">
        <v>1.4619121429859661E-5</v>
      </c>
      <c r="K318" s="3">
        <v>9.3545704658026807E-6</v>
      </c>
      <c r="L318" s="5" t="s">
        <v>28</v>
      </c>
      <c r="M318" s="3"/>
    </row>
    <row r="319" spans="1:13">
      <c r="A319">
        <v>318</v>
      </c>
      <c r="B319" s="3" t="s">
        <v>118</v>
      </c>
      <c r="C319" s="3" t="s">
        <v>264</v>
      </c>
      <c r="D319" s="15" t="str">
        <f t="shared" si="4"/>
        <v>upstream</v>
      </c>
      <c r="E319" s="105">
        <v>42571</v>
      </c>
      <c r="F319" s="3">
        <v>39.677780151367188</v>
      </c>
      <c r="G319" s="3">
        <v>40.410648345947266</v>
      </c>
      <c r="H319" s="3">
        <v>1.036432147026062</v>
      </c>
      <c r="I319" s="3">
        <v>2.1233801817288622E-5</v>
      </c>
      <c r="J319" s="3">
        <v>1.4619121429859661E-5</v>
      </c>
      <c r="K319" s="3">
        <v>9.3545704658026807E-6</v>
      </c>
      <c r="L319" s="5" t="s">
        <v>28</v>
      </c>
      <c r="M319" s="3"/>
    </row>
    <row r="320" spans="1:13">
      <c r="A320">
        <v>319</v>
      </c>
      <c r="B320" t="s">
        <v>82</v>
      </c>
      <c r="C320" t="s">
        <v>266</v>
      </c>
      <c r="D320" s="15" t="str">
        <f t="shared" si="4"/>
        <v>upstream</v>
      </c>
      <c r="E320" s="99">
        <v>42572</v>
      </c>
      <c r="F320" t="s">
        <v>72</v>
      </c>
      <c r="G320">
        <v>38.464664459228516</v>
      </c>
      <c r="H320">
        <v>1.0137146711349487</v>
      </c>
      <c r="I320" s="9">
        <v>0</v>
      </c>
      <c r="J320" t="s">
        <v>12</v>
      </c>
      <c r="K320" t="s">
        <v>12</v>
      </c>
      <c r="L320" s="9" t="s">
        <v>96</v>
      </c>
      <c r="M320" s="3"/>
    </row>
    <row r="321" spans="1:13">
      <c r="A321">
        <v>320</v>
      </c>
      <c r="B321" t="s">
        <v>183</v>
      </c>
      <c r="C321" t="s">
        <v>266</v>
      </c>
      <c r="D321" s="15" t="str">
        <f t="shared" si="4"/>
        <v>upstream</v>
      </c>
      <c r="E321" s="99">
        <v>42572</v>
      </c>
      <c r="F321">
        <v>39.181468963623047</v>
      </c>
      <c r="G321">
        <v>38.464664459228516</v>
      </c>
      <c r="H321">
        <v>1.0137146711349487</v>
      </c>
      <c r="I321">
        <v>1.5797057130839676E-5</v>
      </c>
      <c r="J321">
        <v>2.7646236048894934E-5</v>
      </c>
      <c r="K321">
        <v>1.6757268895162269E-5</v>
      </c>
      <c r="L321" s="9" t="s">
        <v>96</v>
      </c>
      <c r="M321" s="3"/>
    </row>
    <row r="322" spans="1:13">
      <c r="A322">
        <v>321</v>
      </c>
      <c r="B322" t="s">
        <v>184</v>
      </c>
      <c r="C322" t="s">
        <v>266</v>
      </c>
      <c r="D322" s="15" t="str">
        <f t="shared" si="4"/>
        <v>upstream</v>
      </c>
      <c r="E322" s="99">
        <v>42572</v>
      </c>
      <c r="F322">
        <v>37.747859954833984</v>
      </c>
      <c r="G322">
        <v>38.464664459228516</v>
      </c>
      <c r="H322">
        <v>1.0137146711349487</v>
      </c>
      <c r="I322">
        <v>3.9495414966950193E-5</v>
      </c>
      <c r="J322">
        <v>2.7646236048894934E-5</v>
      </c>
      <c r="K322">
        <v>1.6757268895162269E-5</v>
      </c>
      <c r="L322" s="9" t="s">
        <v>96</v>
      </c>
      <c r="M322" s="3"/>
    </row>
    <row r="323" spans="1:13">
      <c r="A323">
        <v>322</v>
      </c>
      <c r="B323" s="20" t="s">
        <v>119</v>
      </c>
      <c r="C323" s="20" t="s">
        <v>266</v>
      </c>
      <c r="D323" s="15" t="str">
        <f t="shared" ref="D323:D386" si="5">IF(RIGHT(C323,1)="d","downstream","upstream")</f>
        <v>upstream</v>
      </c>
      <c r="E323" s="106">
        <v>42572</v>
      </c>
      <c r="F323" s="20" t="s">
        <v>72</v>
      </c>
      <c r="G323" s="20" t="s">
        <v>12</v>
      </c>
      <c r="H323" s="20" t="s">
        <v>12</v>
      </c>
      <c r="I323" s="20">
        <v>0</v>
      </c>
      <c r="J323" s="20" t="s">
        <v>12</v>
      </c>
      <c r="K323" s="20" t="s">
        <v>12</v>
      </c>
      <c r="L323" s="26" t="s">
        <v>28</v>
      </c>
      <c r="M323" s="3"/>
    </row>
    <row r="324" spans="1:13">
      <c r="A324">
        <v>323</v>
      </c>
      <c r="B324" s="20" t="s">
        <v>121</v>
      </c>
      <c r="C324" s="20" t="s">
        <v>266</v>
      </c>
      <c r="D324" s="15" t="str">
        <f t="shared" si="5"/>
        <v>upstream</v>
      </c>
      <c r="E324" s="106">
        <v>42572</v>
      </c>
      <c r="F324" s="20" t="s">
        <v>72</v>
      </c>
      <c r="G324" s="20" t="s">
        <v>12</v>
      </c>
      <c r="H324" s="20" t="s">
        <v>12</v>
      </c>
      <c r="I324" s="20">
        <v>0</v>
      </c>
      <c r="J324" s="20" t="s">
        <v>12</v>
      </c>
      <c r="K324" s="20" t="s">
        <v>12</v>
      </c>
      <c r="L324" s="26" t="s">
        <v>28</v>
      </c>
      <c r="M324" s="3"/>
    </row>
    <row r="325" spans="1:13">
      <c r="A325">
        <v>324</v>
      </c>
      <c r="B325" s="20" t="s">
        <v>122</v>
      </c>
      <c r="C325" s="20" t="s">
        <v>266</v>
      </c>
      <c r="D325" s="15" t="str">
        <f t="shared" si="5"/>
        <v>upstream</v>
      </c>
      <c r="E325" s="106">
        <v>42572</v>
      </c>
      <c r="F325" s="20" t="s">
        <v>72</v>
      </c>
      <c r="G325" s="20" t="s">
        <v>12</v>
      </c>
      <c r="H325" s="20" t="s">
        <v>12</v>
      </c>
      <c r="I325" s="20">
        <v>0</v>
      </c>
      <c r="J325" s="20" t="s">
        <v>12</v>
      </c>
      <c r="K325" s="20" t="s">
        <v>12</v>
      </c>
      <c r="L325" s="26" t="s">
        <v>28</v>
      </c>
      <c r="M325" s="3"/>
    </row>
    <row r="326" spans="1:13">
      <c r="A326">
        <v>325</v>
      </c>
      <c r="B326" t="s">
        <v>86</v>
      </c>
      <c r="C326" t="s">
        <v>267</v>
      </c>
      <c r="D326" s="15" t="str">
        <f t="shared" si="5"/>
        <v>upstream</v>
      </c>
      <c r="E326" s="99">
        <v>42572</v>
      </c>
      <c r="F326">
        <v>38.909980773925781</v>
      </c>
      <c r="G326">
        <v>38.861915588378906</v>
      </c>
      <c r="H326">
        <v>6.797444075345993E-2</v>
      </c>
      <c r="I326">
        <v>1.8790633475873619E-5</v>
      </c>
      <c r="J326">
        <v>1.9386046915315092E-5</v>
      </c>
      <c r="K326">
        <v>8.4204305039747851E-7</v>
      </c>
      <c r="L326" s="9" t="s">
        <v>96</v>
      </c>
      <c r="M326" s="3" t="s">
        <v>268</v>
      </c>
    </row>
    <row r="327" spans="1:13">
      <c r="A327">
        <v>326</v>
      </c>
      <c r="B327" t="s">
        <v>186</v>
      </c>
      <c r="C327" t="s">
        <v>267</v>
      </c>
      <c r="D327" s="15" t="str">
        <f t="shared" si="5"/>
        <v>upstream</v>
      </c>
      <c r="E327" s="99">
        <v>42572</v>
      </c>
      <c r="F327">
        <v>38.813850402832031</v>
      </c>
      <c r="G327">
        <v>38.861915588378906</v>
      </c>
      <c r="H327">
        <v>6.797444075345993E-2</v>
      </c>
      <c r="I327">
        <v>1.9981462173745967E-5</v>
      </c>
      <c r="J327">
        <v>1.9386046915315092E-5</v>
      </c>
      <c r="K327">
        <v>8.4204305039747851E-7</v>
      </c>
      <c r="L327" s="9" t="s">
        <v>96</v>
      </c>
      <c r="M327" s="3"/>
    </row>
    <row r="328" spans="1:13">
      <c r="A328">
        <v>327</v>
      </c>
      <c r="B328" s="15" t="s">
        <v>187</v>
      </c>
      <c r="C328" s="15" t="s">
        <v>267</v>
      </c>
      <c r="D328" s="15" t="str">
        <f t="shared" si="5"/>
        <v>upstream</v>
      </c>
      <c r="E328" s="107">
        <v>42572</v>
      </c>
      <c r="F328" s="15" t="s">
        <v>72</v>
      </c>
      <c r="G328" s="15">
        <v>38.861915588378906</v>
      </c>
      <c r="H328">
        <v>6.797444075345993E-2</v>
      </c>
      <c r="I328" s="20">
        <v>0</v>
      </c>
      <c r="J328" t="s">
        <v>12</v>
      </c>
      <c r="K328" t="s">
        <v>12</v>
      </c>
      <c r="L328" s="9" t="s">
        <v>96</v>
      </c>
      <c r="M328" s="3"/>
    </row>
    <row r="329" spans="1:13">
      <c r="A329">
        <v>328</v>
      </c>
      <c r="B329" s="9" t="s">
        <v>123</v>
      </c>
      <c r="C329" s="9" t="s">
        <v>267</v>
      </c>
      <c r="D329" s="15" t="str">
        <f t="shared" si="5"/>
        <v>upstream</v>
      </c>
      <c r="E329" s="109">
        <v>42572</v>
      </c>
      <c r="F329" s="9">
        <v>41.185943603515625</v>
      </c>
      <c r="G329" s="9">
        <v>41.185943603515625</v>
      </c>
      <c r="H329" s="3" t="s">
        <v>12</v>
      </c>
      <c r="I329" s="3">
        <v>7.7815620898036286E-6</v>
      </c>
      <c r="J329" s="3">
        <v>7.7815620898036286E-6</v>
      </c>
      <c r="K329" s="3" t="s">
        <v>12</v>
      </c>
      <c r="L329" s="5" t="s">
        <v>28</v>
      </c>
      <c r="M329" s="3"/>
    </row>
    <row r="330" spans="1:13">
      <c r="A330">
        <v>329</v>
      </c>
      <c r="B330" s="9" t="s">
        <v>125</v>
      </c>
      <c r="C330" s="9" t="s">
        <v>267</v>
      </c>
      <c r="D330" s="15" t="str">
        <f t="shared" si="5"/>
        <v>upstream</v>
      </c>
      <c r="E330" s="109">
        <v>42572</v>
      </c>
      <c r="F330" s="9" t="s">
        <v>72</v>
      </c>
      <c r="G330" s="9">
        <v>41.185943603515625</v>
      </c>
      <c r="H330" s="3" t="s">
        <v>12</v>
      </c>
      <c r="I330" s="9">
        <v>0</v>
      </c>
      <c r="J330" s="3" t="s">
        <v>12</v>
      </c>
      <c r="K330" s="3" t="s">
        <v>12</v>
      </c>
      <c r="L330" s="5" t="s">
        <v>28</v>
      </c>
      <c r="M330" s="3"/>
    </row>
    <row r="331" spans="1:13">
      <c r="A331">
        <v>330</v>
      </c>
      <c r="B331" s="9" t="s">
        <v>126</v>
      </c>
      <c r="C331" s="9" t="s">
        <v>267</v>
      </c>
      <c r="D331" s="15" t="str">
        <f t="shared" si="5"/>
        <v>upstream</v>
      </c>
      <c r="E331" s="109">
        <v>42572</v>
      </c>
      <c r="F331" s="9" t="s">
        <v>72</v>
      </c>
      <c r="G331" s="9">
        <v>41.185943603515625</v>
      </c>
      <c r="H331" s="3" t="s">
        <v>12</v>
      </c>
      <c r="I331" s="9">
        <v>0</v>
      </c>
      <c r="J331" s="3" t="s">
        <v>12</v>
      </c>
      <c r="K331" s="3" t="s">
        <v>12</v>
      </c>
      <c r="L331" s="5" t="s">
        <v>28</v>
      </c>
      <c r="M331" s="3"/>
    </row>
    <row r="332" spans="1:13">
      <c r="A332">
        <v>331</v>
      </c>
      <c r="B332" s="9" t="s">
        <v>127</v>
      </c>
      <c r="C332" s="9" t="s">
        <v>269</v>
      </c>
      <c r="D332" s="15" t="str">
        <f t="shared" si="5"/>
        <v>upstream</v>
      </c>
      <c r="E332" s="109">
        <v>42573</v>
      </c>
      <c r="F332" s="9">
        <v>30.343708038330078</v>
      </c>
      <c r="G332" s="9">
        <v>30.428339004516602</v>
      </c>
      <c r="H332" s="3">
        <v>7.7182799577713013E-2</v>
      </c>
      <c r="I332" s="3">
        <v>1.0597522370517254E-2</v>
      </c>
      <c r="J332" s="3">
        <v>1.002590823918581E-2</v>
      </c>
      <c r="K332" s="3">
        <v>5.1927141612395644E-4</v>
      </c>
      <c r="L332" s="5" t="s">
        <v>28</v>
      </c>
      <c r="M332" s="3"/>
    </row>
    <row r="333" spans="1:13">
      <c r="A333">
        <v>332</v>
      </c>
      <c r="B333" s="3" t="s">
        <v>129</v>
      </c>
      <c r="C333" s="3" t="s">
        <v>269</v>
      </c>
      <c r="D333" s="15" t="str">
        <f t="shared" si="5"/>
        <v>upstream</v>
      </c>
      <c r="E333" s="105">
        <v>42573</v>
      </c>
      <c r="F333" s="3">
        <v>30.494846343994141</v>
      </c>
      <c r="G333" s="3">
        <v>30.428339004516602</v>
      </c>
      <c r="H333" s="3">
        <v>7.7182799577713013E-2</v>
      </c>
      <c r="I333" s="3">
        <v>9.5833027735352516E-3</v>
      </c>
      <c r="J333" s="3">
        <v>1.002590823918581E-2</v>
      </c>
      <c r="K333" s="3">
        <v>5.1927141612395644E-4</v>
      </c>
      <c r="L333" s="5" t="s">
        <v>28</v>
      </c>
      <c r="M333" s="3"/>
    </row>
    <row r="334" spans="1:13">
      <c r="A334">
        <v>333</v>
      </c>
      <c r="B334" s="3" t="s">
        <v>81</v>
      </c>
      <c r="C334" s="3" t="s">
        <v>269</v>
      </c>
      <c r="D334" s="15" t="str">
        <f t="shared" si="5"/>
        <v>upstream</v>
      </c>
      <c r="E334" s="105">
        <v>42573</v>
      </c>
      <c r="F334" s="3">
        <v>30.446470260620117</v>
      </c>
      <c r="G334" s="3">
        <v>30.428339004516602</v>
      </c>
      <c r="H334" s="3">
        <v>7.7182799577713013E-2</v>
      </c>
      <c r="I334" s="3">
        <v>9.8968995735049248E-3</v>
      </c>
      <c r="J334" s="3">
        <v>1.002590823918581E-2</v>
      </c>
      <c r="K334" s="3">
        <v>5.1927141612395644E-4</v>
      </c>
      <c r="L334" s="5" t="s">
        <v>28</v>
      </c>
      <c r="M334" s="3"/>
    </row>
    <row r="335" spans="1:13">
      <c r="A335">
        <v>334</v>
      </c>
      <c r="B335" s="3" t="s">
        <v>130</v>
      </c>
      <c r="C335" s="3" t="s">
        <v>270</v>
      </c>
      <c r="D335" s="15" t="str">
        <f t="shared" si="5"/>
        <v>upstream</v>
      </c>
      <c r="E335" s="105">
        <v>42573</v>
      </c>
      <c r="F335" s="3">
        <v>31.541891098022461</v>
      </c>
      <c r="G335" s="3">
        <v>31.724174499511719</v>
      </c>
      <c r="H335" s="3">
        <v>0.19025586545467377</v>
      </c>
      <c r="I335" s="3">
        <v>4.7736284323036671E-3</v>
      </c>
      <c r="J335" s="3">
        <v>4.2507280595600605E-3</v>
      </c>
      <c r="K335" s="3">
        <v>5.3320900769904256E-4</v>
      </c>
      <c r="L335" s="5" t="s">
        <v>28</v>
      </c>
      <c r="M335" s="3"/>
    </row>
    <row r="336" spans="1:13">
      <c r="A336">
        <v>335</v>
      </c>
      <c r="B336" s="3" t="s">
        <v>132</v>
      </c>
      <c r="C336" s="3" t="s">
        <v>270</v>
      </c>
      <c r="D336" s="15" t="str">
        <f t="shared" si="5"/>
        <v>upstream</v>
      </c>
      <c r="E336" s="105">
        <v>42573</v>
      </c>
      <c r="F336" s="3">
        <v>31.9215087890625</v>
      </c>
      <c r="G336" s="3">
        <v>31.724174499511719</v>
      </c>
      <c r="H336" s="3">
        <v>0.19025586545467377</v>
      </c>
      <c r="I336" s="3">
        <v>3.707776078954339E-3</v>
      </c>
      <c r="J336" s="3">
        <v>4.2507280595600605E-3</v>
      </c>
      <c r="K336" s="3">
        <v>5.3320900769904256E-4</v>
      </c>
      <c r="L336" s="5" t="s">
        <v>28</v>
      </c>
      <c r="M336" s="3"/>
    </row>
    <row r="337" spans="1:13">
      <c r="A337">
        <v>336</v>
      </c>
      <c r="B337" s="3" t="s">
        <v>85</v>
      </c>
      <c r="C337" s="3" t="s">
        <v>270</v>
      </c>
      <c r="D337" s="15" t="str">
        <f t="shared" si="5"/>
        <v>upstream</v>
      </c>
      <c r="E337" s="105">
        <v>42573</v>
      </c>
      <c r="F337" s="3">
        <v>31.709123611450195</v>
      </c>
      <c r="G337" s="3">
        <v>31.724174499511719</v>
      </c>
      <c r="H337" s="3">
        <v>0.19025586545467377</v>
      </c>
      <c r="I337" s="3">
        <v>4.2707794345915318E-3</v>
      </c>
      <c r="J337" s="3">
        <v>4.2507280595600605E-3</v>
      </c>
      <c r="K337" s="3">
        <v>5.3320900769904256E-4</v>
      </c>
      <c r="L337" s="5" t="s">
        <v>28</v>
      </c>
      <c r="M337" s="3"/>
    </row>
    <row r="338" spans="1:13">
      <c r="A338">
        <v>337</v>
      </c>
      <c r="B338" s="3" t="s">
        <v>133</v>
      </c>
      <c r="C338" s="3" t="s">
        <v>271</v>
      </c>
      <c r="D338" s="15" t="str">
        <f t="shared" si="5"/>
        <v>upstream</v>
      </c>
      <c r="E338" s="105">
        <v>42574</v>
      </c>
      <c r="F338" s="3">
        <v>28.117830276489258</v>
      </c>
      <c r="G338" s="3">
        <v>28.239160537719727</v>
      </c>
      <c r="H338" s="3">
        <v>0.11885879188776016</v>
      </c>
      <c r="I338" s="3">
        <v>4.6626541763544083E-2</v>
      </c>
      <c r="J338" s="3">
        <v>4.3098997324705124E-2</v>
      </c>
      <c r="K338" s="3">
        <v>3.4156611654907465E-3</v>
      </c>
      <c r="L338" s="5" t="s">
        <v>28</v>
      </c>
      <c r="M338" s="3"/>
    </row>
    <row r="339" spans="1:13">
      <c r="A339">
        <v>338</v>
      </c>
      <c r="B339" s="3" t="s">
        <v>88</v>
      </c>
      <c r="C339" s="3" t="s">
        <v>271</v>
      </c>
      <c r="D339" s="15" t="str">
        <f t="shared" si="5"/>
        <v>upstream</v>
      </c>
      <c r="E339" s="105">
        <v>42574</v>
      </c>
      <c r="F339" s="3">
        <v>28.244274139404297</v>
      </c>
      <c r="G339" s="3">
        <v>28.239160537719727</v>
      </c>
      <c r="H339" s="3">
        <v>0.11885879188776016</v>
      </c>
      <c r="I339" s="3">
        <v>4.2862985283136368E-2</v>
      </c>
      <c r="J339" s="3">
        <v>4.3098997324705124E-2</v>
      </c>
      <c r="K339" s="3">
        <v>3.4156611654907465E-3</v>
      </c>
      <c r="L339" s="5" t="s">
        <v>28</v>
      </c>
      <c r="M339" s="3"/>
    </row>
    <row r="340" spans="1:13">
      <c r="A340">
        <v>339</v>
      </c>
      <c r="B340" s="3" t="s">
        <v>89</v>
      </c>
      <c r="C340" s="3" t="s">
        <v>271</v>
      </c>
      <c r="D340" s="15" t="str">
        <f t="shared" si="5"/>
        <v>upstream</v>
      </c>
      <c r="E340" s="105">
        <v>42574</v>
      </c>
      <c r="F340" s="3">
        <v>28.355382919311523</v>
      </c>
      <c r="G340" s="3">
        <v>28.239160537719727</v>
      </c>
      <c r="H340" s="3">
        <v>0.11885879188776016</v>
      </c>
      <c r="I340" s="3">
        <v>3.9807461202144623E-2</v>
      </c>
      <c r="J340" s="3">
        <v>4.3098997324705124E-2</v>
      </c>
      <c r="K340" s="3">
        <v>3.4156611654907465E-3</v>
      </c>
      <c r="L340" s="5" t="s">
        <v>28</v>
      </c>
      <c r="M340" s="3"/>
    </row>
    <row r="341" spans="1:13">
      <c r="A341">
        <v>340</v>
      </c>
      <c r="B341" s="3" t="s">
        <v>135</v>
      </c>
      <c r="C341" s="3" t="s">
        <v>272</v>
      </c>
      <c r="D341" s="15" t="str">
        <f t="shared" si="5"/>
        <v>upstream</v>
      </c>
      <c r="E341" s="105">
        <v>42574</v>
      </c>
      <c r="F341" s="3">
        <v>28.9534912109375</v>
      </c>
      <c r="G341" s="3">
        <v>29.048162460327148</v>
      </c>
      <c r="H341" s="3">
        <v>9.3920350074768066E-2</v>
      </c>
      <c r="I341" s="3">
        <v>2.6734422892332077E-2</v>
      </c>
      <c r="J341" s="3">
        <v>2.5134533643722534E-2</v>
      </c>
      <c r="K341" s="3">
        <v>1.5716697089374065E-3</v>
      </c>
      <c r="L341" s="5" t="s">
        <v>28</v>
      </c>
      <c r="M341" s="3"/>
    </row>
    <row r="342" spans="1:13">
      <c r="A342">
        <v>341</v>
      </c>
      <c r="B342" s="3" t="s">
        <v>137</v>
      </c>
      <c r="C342" s="3" t="s">
        <v>272</v>
      </c>
      <c r="D342" s="15" t="str">
        <f t="shared" si="5"/>
        <v>upstream</v>
      </c>
      <c r="E342" s="105">
        <v>42574</v>
      </c>
      <c r="F342" s="3">
        <v>29.141313552856445</v>
      </c>
      <c r="G342" s="3">
        <v>29.048162460327148</v>
      </c>
      <c r="H342" s="3">
        <v>9.3920350074768066E-2</v>
      </c>
      <c r="I342" s="3">
        <v>2.3592691868543625E-2</v>
      </c>
      <c r="J342" s="3">
        <v>2.5134533643722534E-2</v>
      </c>
      <c r="K342" s="3">
        <v>1.5716697089374065E-3</v>
      </c>
      <c r="L342" s="5" t="s">
        <v>28</v>
      </c>
      <c r="M342" s="3"/>
    </row>
    <row r="343" spans="1:13">
      <c r="A343">
        <v>342</v>
      </c>
      <c r="B343" s="3" t="s">
        <v>93</v>
      </c>
      <c r="C343" s="3" t="s">
        <v>272</v>
      </c>
      <c r="D343" s="15" t="str">
        <f t="shared" si="5"/>
        <v>upstream</v>
      </c>
      <c r="E343" s="105">
        <v>42574</v>
      </c>
      <c r="F343" s="3">
        <v>29.049676895141602</v>
      </c>
      <c r="G343" s="3">
        <v>29.048162460327148</v>
      </c>
      <c r="H343" s="3">
        <v>9.3920350074768066E-2</v>
      </c>
      <c r="I343" s="3">
        <v>2.5076486170291901E-2</v>
      </c>
      <c r="J343" s="3">
        <v>2.5134533643722534E-2</v>
      </c>
      <c r="K343" s="3">
        <v>1.5716697089374065E-3</v>
      </c>
      <c r="L343" s="5" t="s">
        <v>28</v>
      </c>
      <c r="M343" s="3"/>
    </row>
    <row r="344" spans="1:13">
      <c r="A344">
        <v>343</v>
      </c>
      <c r="B344" s="3" t="s">
        <v>138</v>
      </c>
      <c r="C344" s="3" t="s">
        <v>273</v>
      </c>
      <c r="D344" s="15" t="str">
        <f t="shared" si="5"/>
        <v>upstream</v>
      </c>
      <c r="E344" s="105">
        <v>42575</v>
      </c>
      <c r="F344" s="3">
        <v>28.866373062133789</v>
      </c>
      <c r="G344" s="3">
        <v>28.931428909301758</v>
      </c>
      <c r="H344" s="3">
        <v>5.6391678750514984E-2</v>
      </c>
      <c r="I344" s="3">
        <v>2.8330473229289055E-2</v>
      </c>
      <c r="J344" s="3">
        <v>2.7142727747559547E-2</v>
      </c>
      <c r="K344" s="3">
        <v>1.0294909588992596E-3</v>
      </c>
      <c r="L344" s="5" t="s">
        <v>28</v>
      </c>
      <c r="M344" s="3"/>
    </row>
    <row r="345" spans="1:13">
      <c r="A345">
        <v>344</v>
      </c>
      <c r="B345" s="3" t="s">
        <v>140</v>
      </c>
      <c r="C345" s="3" t="s">
        <v>273</v>
      </c>
      <c r="D345" s="15" t="str">
        <f t="shared" si="5"/>
        <v>upstream</v>
      </c>
      <c r="E345" s="105">
        <v>42575</v>
      </c>
      <c r="F345" s="3">
        <v>28.966358184814453</v>
      </c>
      <c r="G345" s="3">
        <v>28.931428909301758</v>
      </c>
      <c r="H345" s="3">
        <v>5.6391678750514984E-2</v>
      </c>
      <c r="I345" s="3">
        <v>2.6506438851356506E-2</v>
      </c>
      <c r="J345" s="3">
        <v>2.7142727747559547E-2</v>
      </c>
      <c r="K345" s="3">
        <v>1.0294909588992596E-3</v>
      </c>
      <c r="L345" s="5" t="s">
        <v>28</v>
      </c>
      <c r="M345" s="3"/>
    </row>
    <row r="346" spans="1:13">
      <c r="A346">
        <v>345</v>
      </c>
      <c r="B346" s="3" t="s">
        <v>141</v>
      </c>
      <c r="C346" s="3" t="s">
        <v>273</v>
      </c>
      <c r="D346" s="15" t="str">
        <f t="shared" si="5"/>
        <v>upstream</v>
      </c>
      <c r="E346" s="105">
        <v>42575</v>
      </c>
      <c r="F346" s="3">
        <v>28.961557388305664</v>
      </c>
      <c r="G346" s="3">
        <v>28.931428909301758</v>
      </c>
      <c r="H346" s="3">
        <v>5.6391678750514984E-2</v>
      </c>
      <c r="I346" s="3">
        <v>2.659127488732338E-2</v>
      </c>
      <c r="J346" s="3">
        <v>2.7142727747559547E-2</v>
      </c>
      <c r="K346" s="3">
        <v>1.0294909588992596E-3</v>
      </c>
      <c r="L346" s="5" t="s">
        <v>28</v>
      </c>
      <c r="M346" s="3"/>
    </row>
    <row r="347" spans="1:13">
      <c r="A347">
        <v>346</v>
      </c>
      <c r="B347" s="3" t="s">
        <v>146</v>
      </c>
      <c r="C347" s="3" t="s">
        <v>274</v>
      </c>
      <c r="D347" s="15" t="str">
        <f t="shared" si="5"/>
        <v>upstream</v>
      </c>
      <c r="E347" s="105">
        <v>42575</v>
      </c>
      <c r="F347" s="3">
        <v>28.83674430847168</v>
      </c>
      <c r="G347" s="3">
        <v>28.894960403442383</v>
      </c>
      <c r="H347" s="3">
        <v>8.7312206625938416E-2</v>
      </c>
      <c r="I347" s="3">
        <v>2.8894724324345589E-2</v>
      </c>
      <c r="J347" s="3">
        <v>2.7827469632029533E-2</v>
      </c>
      <c r="K347" s="3">
        <v>1.5902385348454118E-3</v>
      </c>
      <c r="L347" s="5" t="s">
        <v>28</v>
      </c>
      <c r="M347" s="3"/>
    </row>
    <row r="348" spans="1:13">
      <c r="A348">
        <v>347</v>
      </c>
      <c r="B348" s="3" t="s">
        <v>148</v>
      </c>
      <c r="C348" s="3" t="s">
        <v>274</v>
      </c>
      <c r="D348" s="15" t="str">
        <f t="shared" si="5"/>
        <v>upstream</v>
      </c>
      <c r="E348" s="105">
        <v>42575</v>
      </c>
      <c r="F348" s="3">
        <v>28.995353698730469</v>
      </c>
      <c r="G348" s="3">
        <v>28.894960403442383</v>
      </c>
      <c r="H348" s="3">
        <v>8.7312206625938416E-2</v>
      </c>
      <c r="I348" s="3">
        <v>2.5999784469604492E-2</v>
      </c>
      <c r="J348" s="3">
        <v>2.7827469632029533E-2</v>
      </c>
      <c r="K348" s="3">
        <v>1.5902385348454118E-3</v>
      </c>
      <c r="L348" s="5" t="s">
        <v>28</v>
      </c>
      <c r="M348" s="3"/>
    </row>
    <row r="349" spans="1:13">
      <c r="A349">
        <v>348</v>
      </c>
      <c r="B349" s="3" t="s">
        <v>149</v>
      </c>
      <c r="C349" s="3" t="s">
        <v>274</v>
      </c>
      <c r="D349" s="15" t="str">
        <f t="shared" si="5"/>
        <v>upstream</v>
      </c>
      <c r="E349" s="105">
        <v>42575</v>
      </c>
      <c r="F349" s="3">
        <v>28.852783203125</v>
      </c>
      <c r="G349" s="3">
        <v>28.894960403442383</v>
      </c>
      <c r="H349" s="3">
        <v>8.7312206625938416E-2</v>
      </c>
      <c r="I349" s="3">
        <v>2.858789823949337E-2</v>
      </c>
      <c r="J349" s="3">
        <v>2.7827469632029533E-2</v>
      </c>
      <c r="K349" s="3">
        <v>1.5902385348454118E-3</v>
      </c>
      <c r="L349" s="5" t="s">
        <v>28</v>
      </c>
      <c r="M349" s="3"/>
    </row>
    <row r="350" spans="1:13">
      <c r="A350">
        <v>349</v>
      </c>
      <c r="B350" s="3" t="s">
        <v>150</v>
      </c>
      <c r="C350" s="3" t="s">
        <v>275</v>
      </c>
      <c r="D350" s="15" t="str">
        <f t="shared" si="5"/>
        <v>upstream</v>
      </c>
      <c r="E350" s="105">
        <v>42576</v>
      </c>
      <c r="F350" s="3">
        <v>29.404403686523438</v>
      </c>
      <c r="G350" s="3">
        <v>29.499429702758789</v>
      </c>
      <c r="H350" s="3">
        <v>8.3127953112125397E-2</v>
      </c>
      <c r="I350" s="3">
        <v>1.9802803173661232E-2</v>
      </c>
      <c r="J350" s="3">
        <v>1.8608232960104942E-2</v>
      </c>
      <c r="K350" s="3">
        <v>1.044055912643671E-3</v>
      </c>
      <c r="L350" s="5" t="s">
        <v>28</v>
      </c>
      <c r="M350" s="3"/>
    </row>
    <row r="351" spans="1:13">
      <c r="A351">
        <v>350</v>
      </c>
      <c r="B351" s="3" t="s">
        <v>152</v>
      </c>
      <c r="C351" s="3" t="s">
        <v>275</v>
      </c>
      <c r="D351" s="15" t="str">
        <f t="shared" si="5"/>
        <v>upstream</v>
      </c>
      <c r="E351" s="105">
        <v>42576</v>
      </c>
      <c r="F351" s="3">
        <v>29.558681488037109</v>
      </c>
      <c r="G351" s="3">
        <v>29.499429702758789</v>
      </c>
      <c r="H351" s="3">
        <v>8.3127953112125397E-2</v>
      </c>
      <c r="I351" s="3">
        <v>1.7870223149657249E-2</v>
      </c>
      <c r="J351" s="3">
        <v>1.8608232960104942E-2</v>
      </c>
      <c r="K351" s="3">
        <v>1.044055912643671E-3</v>
      </c>
      <c r="L351" s="5" t="s">
        <v>28</v>
      </c>
      <c r="M351" s="3"/>
    </row>
    <row r="352" spans="1:13">
      <c r="A352">
        <v>351</v>
      </c>
      <c r="B352" s="3" t="s">
        <v>153</v>
      </c>
      <c r="C352" s="3" t="s">
        <v>275</v>
      </c>
      <c r="D352" s="15" t="str">
        <f t="shared" si="5"/>
        <v>upstream</v>
      </c>
      <c r="E352" s="105">
        <v>42576</v>
      </c>
      <c r="F352" s="3">
        <v>29.53520393371582</v>
      </c>
      <c r="G352" s="3">
        <v>29.499429702758789</v>
      </c>
      <c r="H352" s="3">
        <v>8.3127953112125397E-2</v>
      </c>
      <c r="I352" s="3">
        <v>1.8151670694351196E-2</v>
      </c>
      <c r="J352" s="3">
        <v>1.8608232960104942E-2</v>
      </c>
      <c r="K352" s="3">
        <v>1.044055912643671E-3</v>
      </c>
      <c r="L352" s="5" t="s">
        <v>28</v>
      </c>
      <c r="M352" s="3"/>
    </row>
    <row r="353" spans="1:13">
      <c r="A353">
        <v>352</v>
      </c>
      <c r="B353" s="3" t="s">
        <v>154</v>
      </c>
      <c r="C353" s="3" t="s">
        <v>276</v>
      </c>
      <c r="D353" s="15" t="str">
        <f t="shared" si="5"/>
        <v>upstream</v>
      </c>
      <c r="E353" s="105">
        <v>42576</v>
      </c>
      <c r="F353" s="3">
        <v>29.733928680419922</v>
      </c>
      <c r="G353" s="3">
        <v>29.856918334960938</v>
      </c>
      <c r="H353" s="3">
        <v>0.14726163446903229</v>
      </c>
      <c r="I353" s="3">
        <v>1.5902731567621231E-2</v>
      </c>
      <c r="J353" s="3">
        <v>1.4699160121381283E-2</v>
      </c>
      <c r="K353" s="3">
        <v>1.4121565036475658E-3</v>
      </c>
      <c r="L353" s="5" t="s">
        <v>28</v>
      </c>
      <c r="M353" s="3"/>
    </row>
    <row r="354" spans="1:13">
      <c r="A354">
        <v>353</v>
      </c>
      <c r="B354" s="3" t="s">
        <v>80</v>
      </c>
      <c r="C354" s="3" t="s">
        <v>276</v>
      </c>
      <c r="D354" s="15" t="str">
        <f t="shared" si="5"/>
        <v>upstream</v>
      </c>
      <c r="E354" s="105">
        <v>42576</v>
      </c>
      <c r="F354" s="3">
        <v>30.020103454589844</v>
      </c>
      <c r="G354" s="3">
        <v>29.856918334960938</v>
      </c>
      <c r="H354" s="3">
        <v>0.14726163446903229</v>
      </c>
      <c r="I354" s="3">
        <v>1.3144616037607193E-2</v>
      </c>
      <c r="J354" s="3">
        <v>1.4699160121381283E-2</v>
      </c>
      <c r="K354" s="3">
        <v>1.4121565036475658E-3</v>
      </c>
      <c r="L354" s="5" t="s">
        <v>28</v>
      </c>
      <c r="M354" s="3"/>
    </row>
    <row r="355" spans="1:13">
      <c r="A355">
        <v>354</v>
      </c>
      <c r="B355" s="3" t="s">
        <v>156</v>
      </c>
      <c r="C355" s="3" t="s">
        <v>276</v>
      </c>
      <c r="D355" s="15" t="str">
        <f t="shared" si="5"/>
        <v>upstream</v>
      </c>
      <c r="E355" s="105">
        <v>42576</v>
      </c>
      <c r="F355" s="3">
        <v>29.816717147827148</v>
      </c>
      <c r="G355" s="3">
        <v>29.856918334960938</v>
      </c>
      <c r="H355" s="3">
        <v>0.14726163446903229</v>
      </c>
      <c r="I355" s="3">
        <v>1.5050130896270275E-2</v>
      </c>
      <c r="J355" s="3">
        <v>1.4699160121381283E-2</v>
      </c>
      <c r="K355" s="3">
        <v>1.4121565036475658E-3</v>
      </c>
      <c r="L355" s="5" t="s">
        <v>28</v>
      </c>
      <c r="M355" s="3"/>
    </row>
    <row r="356" spans="1:13">
      <c r="A356">
        <v>355</v>
      </c>
      <c r="B356" s="3" t="s">
        <v>157</v>
      </c>
      <c r="C356" s="3" t="s">
        <v>277</v>
      </c>
      <c r="D356" s="15" t="str">
        <f t="shared" si="5"/>
        <v>upstream</v>
      </c>
      <c r="E356" s="105">
        <v>42577</v>
      </c>
      <c r="F356" s="3">
        <v>32.675224304199219</v>
      </c>
      <c r="G356" s="3">
        <v>32.643058776855469</v>
      </c>
      <c r="H356" s="3">
        <v>8.8282987475395203E-2</v>
      </c>
      <c r="I356" s="3">
        <v>2.2451162803918123E-3</v>
      </c>
      <c r="J356" s="3">
        <v>2.296368358656764E-3</v>
      </c>
      <c r="K356" s="3">
        <v>1.3674277579411864E-4</v>
      </c>
      <c r="L356" s="5" t="s">
        <v>28</v>
      </c>
      <c r="M356" s="3"/>
    </row>
    <row r="357" spans="1:13">
      <c r="A357">
        <v>356</v>
      </c>
      <c r="B357" s="3" t="s">
        <v>84</v>
      </c>
      <c r="C357" s="3" t="s">
        <v>277</v>
      </c>
      <c r="D357" s="15" t="str">
        <f t="shared" si="5"/>
        <v>upstream</v>
      </c>
      <c r="E357" s="105">
        <v>42577</v>
      </c>
      <c r="F357" s="3">
        <v>32.710746765136719</v>
      </c>
      <c r="G357" s="3">
        <v>32.643058776855469</v>
      </c>
      <c r="H357" s="3">
        <v>8.8282987475395203E-2</v>
      </c>
      <c r="I357" s="3">
        <v>2.192655811086297E-3</v>
      </c>
      <c r="J357" s="3">
        <v>2.296368358656764E-3</v>
      </c>
      <c r="K357" s="3">
        <v>1.3674277579411864E-4</v>
      </c>
      <c r="L357" s="5" t="s">
        <v>28</v>
      </c>
      <c r="M357" s="3"/>
    </row>
    <row r="358" spans="1:13">
      <c r="A358">
        <v>357</v>
      </c>
      <c r="B358" s="3" t="s">
        <v>159</v>
      </c>
      <c r="C358" s="3" t="s">
        <v>277</v>
      </c>
      <c r="D358" s="15" t="str">
        <f t="shared" si="5"/>
        <v>upstream</v>
      </c>
      <c r="E358" s="105">
        <v>42577</v>
      </c>
      <c r="F358" s="3">
        <v>32.543201446533203</v>
      </c>
      <c r="G358" s="3">
        <v>32.643058776855469</v>
      </c>
      <c r="H358" s="3">
        <v>8.8282987475395203E-2</v>
      </c>
      <c r="I358" s="3">
        <v>2.4513332173228264E-3</v>
      </c>
      <c r="J358" s="3">
        <v>2.296368358656764E-3</v>
      </c>
      <c r="K358" s="3">
        <v>1.3674277579411864E-4</v>
      </c>
      <c r="L358" s="5" t="s">
        <v>28</v>
      </c>
      <c r="M358" s="3"/>
    </row>
    <row r="359" spans="1:13">
      <c r="A359">
        <v>358</v>
      </c>
      <c r="B359" s="3" t="s">
        <v>160</v>
      </c>
      <c r="C359" s="3" t="s">
        <v>278</v>
      </c>
      <c r="D359" s="15" t="str">
        <f t="shared" si="5"/>
        <v>upstream</v>
      </c>
      <c r="E359" s="105">
        <v>42577</v>
      </c>
      <c r="F359" s="3">
        <v>32.584129333496094</v>
      </c>
      <c r="G359" s="3">
        <v>32.728061676025391</v>
      </c>
      <c r="H359" s="3">
        <v>0.13875888288021088</v>
      </c>
      <c r="I359" s="3">
        <v>2.3854561150074005E-3</v>
      </c>
      <c r="J359" s="3">
        <v>2.1737224888056517E-3</v>
      </c>
      <c r="K359" s="3">
        <v>2.0163561566732824E-4</v>
      </c>
      <c r="L359" s="5" t="s">
        <v>28</v>
      </c>
      <c r="M359" s="3"/>
    </row>
    <row r="360" spans="1:13">
      <c r="A360">
        <v>359</v>
      </c>
      <c r="B360" s="3" t="s">
        <v>162</v>
      </c>
      <c r="C360" s="3" t="s">
        <v>278</v>
      </c>
      <c r="D360" s="15" t="str">
        <f t="shared" si="5"/>
        <v>upstream</v>
      </c>
      <c r="E360" s="105">
        <v>42577</v>
      </c>
      <c r="F360" s="3">
        <v>32.860992431640625</v>
      </c>
      <c r="G360" s="3">
        <v>32.728061676025391</v>
      </c>
      <c r="H360" s="3">
        <v>0.13875888288021088</v>
      </c>
      <c r="I360" s="3">
        <v>1.9839892629534006E-3</v>
      </c>
      <c r="J360" s="3">
        <v>2.1737224888056517E-3</v>
      </c>
      <c r="K360" s="3">
        <v>2.0163561566732824E-4</v>
      </c>
      <c r="L360" s="5" t="s">
        <v>28</v>
      </c>
      <c r="M360" s="3"/>
    </row>
    <row r="361" spans="1:13">
      <c r="A361">
        <v>360</v>
      </c>
      <c r="B361" s="3" t="s">
        <v>163</v>
      </c>
      <c r="C361" s="3" t="s">
        <v>278</v>
      </c>
      <c r="D361" s="15" t="str">
        <f t="shared" si="5"/>
        <v>upstream</v>
      </c>
      <c r="E361" s="105">
        <v>42577</v>
      </c>
      <c r="F361" s="3">
        <v>32.739059448242188</v>
      </c>
      <c r="G361" s="3">
        <v>32.728061676025391</v>
      </c>
      <c r="H361" s="3">
        <v>0.13875888288021088</v>
      </c>
      <c r="I361" s="3">
        <v>2.1517220884561539E-3</v>
      </c>
      <c r="J361" s="3">
        <v>2.1737224888056517E-3</v>
      </c>
      <c r="K361" s="3">
        <v>2.0163561566732824E-4</v>
      </c>
      <c r="L361" s="5" t="s">
        <v>28</v>
      </c>
      <c r="M361" s="3"/>
    </row>
    <row r="362" spans="1:13">
      <c r="A362">
        <v>361</v>
      </c>
      <c r="B362" s="3" t="s">
        <v>164</v>
      </c>
      <c r="C362" s="3" t="s">
        <v>279</v>
      </c>
      <c r="D362" s="15" t="str">
        <f t="shared" si="5"/>
        <v>upstream</v>
      </c>
      <c r="E362" s="105">
        <v>42578</v>
      </c>
      <c r="F362" s="3">
        <v>33.615440368652344</v>
      </c>
      <c r="G362" s="3">
        <v>33.823600769042969</v>
      </c>
      <c r="H362" s="3">
        <v>0.22851397097110748</v>
      </c>
      <c r="I362" s="3">
        <v>1.2007510522380471E-3</v>
      </c>
      <c r="J362" s="3">
        <v>1.0533762397244573E-3</v>
      </c>
      <c r="K362" s="3">
        <v>1.5692724264226854E-4</v>
      </c>
      <c r="L362" s="5" t="s">
        <v>28</v>
      </c>
      <c r="M362" s="3"/>
    </row>
    <row r="363" spans="1:13">
      <c r="A363">
        <v>362</v>
      </c>
      <c r="B363" s="3" t="s">
        <v>92</v>
      </c>
      <c r="C363" s="3" t="s">
        <v>279</v>
      </c>
      <c r="D363" s="15" t="str">
        <f t="shared" si="5"/>
        <v>upstream</v>
      </c>
      <c r="E363" s="105">
        <v>42578</v>
      </c>
      <c r="F363" s="3">
        <v>34.068111419677734</v>
      </c>
      <c r="G363" s="3">
        <v>33.823600769042969</v>
      </c>
      <c r="H363" s="3">
        <v>0.22851397097110748</v>
      </c>
      <c r="I363" s="3">
        <v>8.8838353985920548E-4</v>
      </c>
      <c r="J363" s="3">
        <v>1.0533762397244573E-3</v>
      </c>
      <c r="K363" s="3">
        <v>1.5692724264226854E-4</v>
      </c>
      <c r="L363" s="5" t="s">
        <v>28</v>
      </c>
      <c r="M363" s="3"/>
    </row>
    <row r="364" spans="1:13">
      <c r="A364">
        <v>363</v>
      </c>
      <c r="B364" s="3" t="s">
        <v>166</v>
      </c>
      <c r="C364" s="3" t="s">
        <v>279</v>
      </c>
      <c r="D364" s="15" t="str">
        <f t="shared" si="5"/>
        <v>upstream</v>
      </c>
      <c r="E364" s="105">
        <v>42578</v>
      </c>
      <c r="F364" s="3">
        <v>33.787254333496094</v>
      </c>
      <c r="G364" s="3">
        <v>33.823600769042969</v>
      </c>
      <c r="H364" s="3">
        <v>0.22851397097110748</v>
      </c>
      <c r="I364" s="3">
        <v>1.0709943016991019E-3</v>
      </c>
      <c r="J364" s="3">
        <v>1.0533762397244573E-3</v>
      </c>
      <c r="K364" s="3">
        <v>1.5692724264226854E-4</v>
      </c>
      <c r="L364" s="5" t="s">
        <v>28</v>
      </c>
      <c r="M364" s="3"/>
    </row>
    <row r="365" spans="1:13">
      <c r="A365">
        <v>364</v>
      </c>
      <c r="B365" s="3" t="s">
        <v>167</v>
      </c>
      <c r="C365" s="3" t="s">
        <v>280</v>
      </c>
      <c r="D365" s="15" t="str">
        <f t="shared" si="5"/>
        <v>upstream</v>
      </c>
      <c r="E365" s="105">
        <v>42578</v>
      </c>
      <c r="F365" s="3">
        <v>32.789047241210938</v>
      </c>
      <c r="G365" s="3">
        <v>32.951328277587891</v>
      </c>
      <c r="H365" s="3">
        <v>0.18846552073955536</v>
      </c>
      <c r="I365" s="3">
        <v>2.0813080482184887E-3</v>
      </c>
      <c r="J365" s="3">
        <v>1.8778872909024358E-3</v>
      </c>
      <c r="K365" s="3">
        <v>2.3015422630123794E-4</v>
      </c>
      <c r="L365" s="5" t="s">
        <v>28</v>
      </c>
      <c r="M365" s="3"/>
    </row>
    <row r="366" spans="1:13">
      <c r="A366">
        <v>365</v>
      </c>
      <c r="B366" s="3" t="s">
        <v>169</v>
      </c>
      <c r="C366" s="3" t="s">
        <v>280</v>
      </c>
      <c r="D366" s="15" t="str">
        <f t="shared" si="5"/>
        <v>upstream</v>
      </c>
      <c r="E366" s="105">
        <v>42578</v>
      </c>
      <c r="F366" s="3">
        <v>33.158039093017578</v>
      </c>
      <c r="G366" s="3">
        <v>32.951328277587891</v>
      </c>
      <c r="H366" s="3">
        <v>0.18846552073955536</v>
      </c>
      <c r="I366" s="3">
        <v>1.6280689742416143E-3</v>
      </c>
      <c r="J366" s="3">
        <v>1.8778872909024358E-3</v>
      </c>
      <c r="K366" s="3">
        <v>2.3015422630123794E-4</v>
      </c>
      <c r="L366" s="5" t="s">
        <v>28</v>
      </c>
      <c r="M366" s="3"/>
    </row>
    <row r="367" spans="1:13">
      <c r="A367">
        <v>366</v>
      </c>
      <c r="B367" s="3" t="s">
        <v>170</v>
      </c>
      <c r="C367" s="3" t="s">
        <v>280</v>
      </c>
      <c r="D367" s="15" t="str">
        <f t="shared" si="5"/>
        <v>upstream</v>
      </c>
      <c r="E367" s="105">
        <v>42578</v>
      </c>
      <c r="F367" s="3">
        <v>32.906898498535156</v>
      </c>
      <c r="G367" s="3">
        <v>32.951328277587891</v>
      </c>
      <c r="H367" s="3">
        <v>0.18846552073955536</v>
      </c>
      <c r="I367" s="3">
        <v>1.9242849666625261E-3</v>
      </c>
      <c r="J367" s="3">
        <v>1.8778872909024358E-3</v>
      </c>
      <c r="K367" s="3">
        <v>2.3015422630123794E-4</v>
      </c>
      <c r="L367" s="5" t="s">
        <v>28</v>
      </c>
      <c r="M367" s="3"/>
    </row>
    <row r="368" spans="1:13">
      <c r="A368">
        <v>367</v>
      </c>
      <c r="B368" s="3" t="s">
        <v>171</v>
      </c>
      <c r="C368" s="3" t="s">
        <v>281</v>
      </c>
      <c r="D368" s="15" t="str">
        <f t="shared" si="5"/>
        <v>upstream</v>
      </c>
      <c r="E368" s="105">
        <v>42579</v>
      </c>
      <c r="F368" s="3">
        <v>33.673206329345703</v>
      </c>
      <c r="G368" s="3">
        <v>33.725326538085938</v>
      </c>
      <c r="H368" s="3">
        <v>0.37565422058105469</v>
      </c>
      <c r="I368" s="3">
        <v>1.1554594384506345E-3</v>
      </c>
      <c r="J368" s="3">
        <v>1.1390430154278874E-3</v>
      </c>
      <c r="K368" s="3">
        <v>2.7544182376004755E-4</v>
      </c>
      <c r="L368" s="5" t="s">
        <v>28</v>
      </c>
      <c r="M368" s="3"/>
    </row>
    <row r="369" spans="1:13">
      <c r="A369">
        <v>368</v>
      </c>
      <c r="B369" s="3" t="s">
        <v>173</v>
      </c>
      <c r="C369" s="3" t="s">
        <v>281</v>
      </c>
      <c r="D369" s="15" t="str">
        <f t="shared" si="5"/>
        <v>upstream</v>
      </c>
      <c r="E369" s="105">
        <v>42579</v>
      </c>
      <c r="F369" s="3">
        <v>34.124320983886719</v>
      </c>
      <c r="G369" s="3">
        <v>33.725326538085938</v>
      </c>
      <c r="H369" s="3">
        <v>0.37565422058105469</v>
      </c>
      <c r="I369" s="3">
        <v>8.557602996006608E-4</v>
      </c>
      <c r="J369" s="3">
        <v>1.1390430154278874E-3</v>
      </c>
      <c r="K369" s="3">
        <v>2.7544182376004755E-4</v>
      </c>
      <c r="L369" s="5" t="s">
        <v>28</v>
      </c>
      <c r="M369" s="3"/>
    </row>
    <row r="370" spans="1:13">
      <c r="A370">
        <v>369</v>
      </c>
      <c r="B370" s="3" t="s">
        <v>174</v>
      </c>
      <c r="C370" s="3" t="s">
        <v>281</v>
      </c>
      <c r="D370" s="15" t="str">
        <f t="shared" si="5"/>
        <v>upstream</v>
      </c>
      <c r="E370" s="105">
        <v>42579</v>
      </c>
      <c r="F370" s="3">
        <v>33.378456115722656</v>
      </c>
      <c r="G370" s="3">
        <v>33.725326538085938</v>
      </c>
      <c r="H370" s="3">
        <v>0.37565422058105469</v>
      </c>
      <c r="I370" s="3">
        <v>1.4059096574783325E-3</v>
      </c>
      <c r="J370" s="3">
        <v>1.1390430154278874E-3</v>
      </c>
      <c r="K370" s="3">
        <v>2.7544182376004755E-4</v>
      </c>
      <c r="L370" s="5" t="s">
        <v>28</v>
      </c>
      <c r="M370" s="3"/>
    </row>
    <row r="371" spans="1:13">
      <c r="A371">
        <v>370</v>
      </c>
      <c r="B371" s="3" t="s">
        <v>195</v>
      </c>
      <c r="C371" s="3" t="s">
        <v>282</v>
      </c>
      <c r="D371" s="15" t="str">
        <f t="shared" si="5"/>
        <v>upstream</v>
      </c>
      <c r="E371" s="105">
        <v>42579</v>
      </c>
      <c r="F371" s="3">
        <v>33.650157928466797</v>
      </c>
      <c r="G371" s="3">
        <v>33.678619384765625</v>
      </c>
      <c r="H371" s="3">
        <v>9.8964795470237732E-2</v>
      </c>
      <c r="I371" s="3">
        <v>1.1733220890164375E-3</v>
      </c>
      <c r="J371" s="3">
        <v>1.1529551120474935E-3</v>
      </c>
      <c r="K371" s="3">
        <v>7.4911040428560227E-5</v>
      </c>
      <c r="L371" s="5" t="s">
        <v>28</v>
      </c>
      <c r="M371" s="3"/>
    </row>
    <row r="372" spans="1:13">
      <c r="A372">
        <v>371</v>
      </c>
      <c r="B372" s="3" t="s">
        <v>223</v>
      </c>
      <c r="C372" s="3" t="s">
        <v>282</v>
      </c>
      <c r="D372" s="15" t="str">
        <f t="shared" si="5"/>
        <v>upstream</v>
      </c>
      <c r="E372" s="105">
        <v>42579</v>
      </c>
      <c r="F372" s="3">
        <v>33.597003936767578</v>
      </c>
      <c r="G372" s="3">
        <v>33.678619384765625</v>
      </c>
      <c r="H372" s="3">
        <v>9.8964795470237732E-2</v>
      </c>
      <c r="I372" s="3">
        <v>1.2155766598880291E-3</v>
      </c>
      <c r="J372" s="3">
        <v>1.1529551120474935E-3</v>
      </c>
      <c r="K372" s="3">
        <v>7.4911040428560227E-5</v>
      </c>
      <c r="L372" s="5" t="s">
        <v>28</v>
      </c>
      <c r="M372" s="3"/>
    </row>
    <row r="373" spans="1:13">
      <c r="A373">
        <v>372</v>
      </c>
      <c r="B373" s="3" t="s">
        <v>224</v>
      </c>
      <c r="C373" s="3" t="s">
        <v>282</v>
      </c>
      <c r="D373" s="15" t="str">
        <f t="shared" si="5"/>
        <v>upstream</v>
      </c>
      <c r="E373" s="105">
        <v>42579</v>
      </c>
      <c r="F373" s="3">
        <v>33.7886962890625</v>
      </c>
      <c r="G373" s="3">
        <v>33.678619384765625</v>
      </c>
      <c r="H373" s="3">
        <v>9.8964795470237732E-2</v>
      </c>
      <c r="I373" s="3">
        <v>1.0699668200686574E-3</v>
      </c>
      <c r="J373" s="3">
        <v>1.1529551120474935E-3</v>
      </c>
      <c r="K373" s="3">
        <v>7.4911040428560227E-5</v>
      </c>
      <c r="L373" s="5" t="s">
        <v>28</v>
      </c>
      <c r="M373" s="3"/>
    </row>
    <row r="374" spans="1:13">
      <c r="A374">
        <v>373</v>
      </c>
      <c r="B374" s="3" t="s">
        <v>175</v>
      </c>
      <c r="C374" s="3" t="s">
        <v>283</v>
      </c>
      <c r="D374" s="15" t="str">
        <f t="shared" si="5"/>
        <v>upstream</v>
      </c>
      <c r="E374" s="105">
        <v>42580</v>
      </c>
      <c r="F374" s="3">
        <v>34.432411193847656</v>
      </c>
      <c r="G374" s="3">
        <v>34.465526580810547</v>
      </c>
      <c r="H374" s="3">
        <v>0.29066777229309082</v>
      </c>
      <c r="I374" s="3">
        <v>6.9709710078313947E-4</v>
      </c>
      <c r="J374" s="3">
        <v>6.9034105399623513E-4</v>
      </c>
      <c r="K374" s="3">
        <v>1.3077839685138315E-4</v>
      </c>
      <c r="L374" s="5" t="s">
        <v>28</v>
      </c>
      <c r="M374" s="3"/>
    </row>
    <row r="375" spans="1:13">
      <c r="A375">
        <v>374</v>
      </c>
      <c r="B375" s="3" t="s">
        <v>177</v>
      </c>
      <c r="C375" s="3" t="s">
        <v>283</v>
      </c>
      <c r="D375" s="15" t="str">
        <f t="shared" si="5"/>
        <v>upstream</v>
      </c>
      <c r="E375" s="105">
        <v>42580</v>
      </c>
      <c r="F375" s="3">
        <v>34.771335601806641</v>
      </c>
      <c r="G375" s="3">
        <v>34.465526580810547</v>
      </c>
      <c r="H375" s="3">
        <v>0.29066777229309082</v>
      </c>
      <c r="I375" s="3">
        <v>5.563156446442008E-4</v>
      </c>
      <c r="J375" s="3">
        <v>6.9034105399623513E-4</v>
      </c>
      <c r="K375" s="3">
        <v>1.3077839685138315E-4</v>
      </c>
      <c r="L375" s="5" t="s">
        <v>28</v>
      </c>
      <c r="M375" s="3"/>
    </row>
    <row r="376" spans="1:13">
      <c r="A376">
        <v>375</v>
      </c>
      <c r="B376" s="3" t="s">
        <v>178</v>
      </c>
      <c r="C376" s="3" t="s">
        <v>283</v>
      </c>
      <c r="D376" s="15" t="str">
        <f t="shared" si="5"/>
        <v>upstream</v>
      </c>
      <c r="E376" s="105">
        <v>42580</v>
      </c>
      <c r="F376" s="3">
        <v>34.192836761474609</v>
      </c>
      <c r="G376" s="3">
        <v>34.465526580810547</v>
      </c>
      <c r="H376" s="3">
        <v>0.29066777229309082</v>
      </c>
      <c r="I376" s="3">
        <v>8.1761053297668695E-4</v>
      </c>
      <c r="J376" s="3">
        <v>6.9034105399623513E-4</v>
      </c>
      <c r="K376" s="3">
        <v>1.3077839685138315E-4</v>
      </c>
      <c r="L376" s="5" t="s">
        <v>28</v>
      </c>
      <c r="M376" s="3"/>
    </row>
    <row r="377" spans="1:13">
      <c r="A377">
        <v>376</v>
      </c>
      <c r="B377" s="3" t="s">
        <v>77</v>
      </c>
      <c r="C377" s="3" t="s">
        <v>284</v>
      </c>
      <c r="D377" s="15" t="str">
        <f t="shared" si="5"/>
        <v>upstream</v>
      </c>
      <c r="E377" s="105">
        <v>42580</v>
      </c>
      <c r="F377" s="3">
        <v>34.816207885742188</v>
      </c>
      <c r="G377" s="3">
        <v>34.533916473388672</v>
      </c>
      <c r="H377" s="3">
        <v>0.31786224246025085</v>
      </c>
      <c r="I377" s="3">
        <v>5.3994578775018454E-4</v>
      </c>
      <c r="J377" s="3">
        <v>6.6150660859420896E-4</v>
      </c>
      <c r="K377" s="3">
        <v>1.4320059563033283E-4</v>
      </c>
      <c r="L377" s="5" t="s">
        <v>28</v>
      </c>
      <c r="M377" s="3"/>
    </row>
    <row r="378" spans="1:13">
      <c r="A378">
        <v>377</v>
      </c>
      <c r="B378" s="3" t="s">
        <v>180</v>
      </c>
      <c r="C378" s="3" t="s">
        <v>284</v>
      </c>
      <c r="D378" s="15" t="str">
        <f t="shared" si="5"/>
        <v>upstream</v>
      </c>
      <c r="E378" s="105">
        <v>42580</v>
      </c>
      <c r="F378" s="3">
        <v>34.189620971679688</v>
      </c>
      <c r="G378" s="3">
        <v>34.533916473388672</v>
      </c>
      <c r="H378" s="3">
        <v>0.31786224246025085</v>
      </c>
      <c r="I378" s="3">
        <v>8.1936240894719958E-4</v>
      </c>
      <c r="J378" s="3">
        <v>6.6150660859420896E-4</v>
      </c>
      <c r="K378" s="3">
        <v>1.4320059563033283E-4</v>
      </c>
      <c r="L378" s="5" t="s">
        <v>28</v>
      </c>
      <c r="M378" s="3"/>
    </row>
    <row r="379" spans="1:13">
      <c r="A379">
        <v>378</v>
      </c>
      <c r="B379" s="3" t="s">
        <v>181</v>
      </c>
      <c r="C379" s="3" t="s">
        <v>284</v>
      </c>
      <c r="D379" s="15" t="str">
        <f t="shared" si="5"/>
        <v>upstream</v>
      </c>
      <c r="E379" s="105">
        <v>42580</v>
      </c>
      <c r="F379" s="3">
        <v>34.595924377441406</v>
      </c>
      <c r="G379" s="3">
        <v>34.533916473388672</v>
      </c>
      <c r="H379" s="3">
        <v>0.31786224246025085</v>
      </c>
      <c r="I379" s="3">
        <v>6.2521151266992092E-4</v>
      </c>
      <c r="J379" s="3">
        <v>6.6150660859420896E-4</v>
      </c>
      <c r="K379" s="3">
        <v>1.4320059563033283E-4</v>
      </c>
      <c r="L379" s="5" t="s">
        <v>28</v>
      </c>
      <c r="M379" s="3"/>
    </row>
    <row r="380" spans="1:13">
      <c r="A380">
        <v>379</v>
      </c>
      <c r="B380" s="3" t="s">
        <v>82</v>
      </c>
      <c r="C380" s="3" t="s">
        <v>285</v>
      </c>
      <c r="D380" s="15" t="str">
        <f t="shared" si="5"/>
        <v>upstream</v>
      </c>
      <c r="E380" s="105">
        <v>42581</v>
      </c>
      <c r="F380" s="3">
        <v>34.815971374511719</v>
      </c>
      <c r="G380" s="3">
        <v>35.282657623291016</v>
      </c>
      <c r="H380" s="3">
        <v>0.40520474314689636</v>
      </c>
      <c r="I380" s="3">
        <v>5.400307709351182E-4</v>
      </c>
      <c r="J380" s="3">
        <v>4.0598094346933067E-4</v>
      </c>
      <c r="K380" s="3">
        <v>1.162751650554128E-4</v>
      </c>
      <c r="L380" s="5" t="s">
        <v>28</v>
      </c>
      <c r="M380" s="3"/>
    </row>
    <row r="381" spans="1:13">
      <c r="A381">
        <v>380</v>
      </c>
      <c r="B381" s="3" t="s">
        <v>183</v>
      </c>
      <c r="C381" s="3" t="s">
        <v>285</v>
      </c>
      <c r="D381" s="15" t="str">
        <f t="shared" si="5"/>
        <v>upstream</v>
      </c>
      <c r="E381" s="105">
        <v>42581</v>
      </c>
      <c r="F381" s="3">
        <v>35.545036315917969</v>
      </c>
      <c r="G381" s="3">
        <v>35.282657623291016</v>
      </c>
      <c r="H381" s="3">
        <v>0.40520474314689636</v>
      </c>
      <c r="I381" s="3">
        <v>3.3240654738619924E-4</v>
      </c>
      <c r="J381" s="3">
        <v>4.0598094346933067E-4</v>
      </c>
      <c r="K381" s="3">
        <v>1.162751650554128E-4</v>
      </c>
      <c r="L381" s="5" t="s">
        <v>28</v>
      </c>
      <c r="M381" s="3"/>
    </row>
    <row r="382" spans="1:13">
      <c r="A382">
        <v>381</v>
      </c>
      <c r="B382" s="3" t="s">
        <v>184</v>
      </c>
      <c r="C382" s="3" t="s">
        <v>285</v>
      </c>
      <c r="D382" s="15" t="str">
        <f t="shared" si="5"/>
        <v>upstream</v>
      </c>
      <c r="E382" s="105">
        <v>42581</v>
      </c>
      <c r="F382" s="3">
        <v>35.486968994140625</v>
      </c>
      <c r="G382" s="3">
        <v>35.282657623291016</v>
      </c>
      <c r="H382" s="3">
        <v>0.40520474314689636</v>
      </c>
      <c r="I382" s="3">
        <v>3.4550548298284411E-4</v>
      </c>
      <c r="J382" s="3">
        <v>4.0598094346933067E-4</v>
      </c>
      <c r="K382" s="3">
        <v>1.162751650554128E-4</v>
      </c>
      <c r="L382" s="5" t="s">
        <v>28</v>
      </c>
      <c r="M382" s="3"/>
    </row>
    <row r="383" spans="1:13">
      <c r="A383">
        <v>382</v>
      </c>
      <c r="B383" s="3" t="s">
        <v>86</v>
      </c>
      <c r="C383" s="3" t="s">
        <v>286</v>
      </c>
      <c r="D383" s="15" t="str">
        <f t="shared" si="5"/>
        <v>upstream</v>
      </c>
      <c r="E383" s="105">
        <v>42581</v>
      </c>
      <c r="F383" s="3">
        <v>34.561965942382812</v>
      </c>
      <c r="G383" s="3">
        <v>34.455410003662109</v>
      </c>
      <c r="H383" s="3">
        <v>0.23139385879039764</v>
      </c>
      <c r="I383" s="3">
        <v>6.3950393814593554E-4</v>
      </c>
      <c r="J383" s="3">
        <v>6.9209869252517819E-4</v>
      </c>
      <c r="K383" s="3">
        <v>1.1060943506890908E-4</v>
      </c>
      <c r="L383" s="5" t="s">
        <v>28</v>
      </c>
      <c r="M383" s="3"/>
    </row>
    <row r="384" spans="1:13">
      <c r="A384">
        <v>383</v>
      </c>
      <c r="B384" s="3" t="s">
        <v>186</v>
      </c>
      <c r="C384" s="3" t="s">
        <v>286</v>
      </c>
      <c r="D384" s="15" t="str">
        <f t="shared" si="5"/>
        <v>upstream</v>
      </c>
      <c r="E384" s="105">
        <v>42581</v>
      </c>
      <c r="F384" s="3">
        <v>34.189933776855469</v>
      </c>
      <c r="G384" s="3">
        <v>34.455410003662109</v>
      </c>
      <c r="H384" s="3">
        <v>0.23139385879039764</v>
      </c>
      <c r="I384" s="3">
        <v>8.1919186050072312E-4</v>
      </c>
      <c r="J384" s="3">
        <v>6.9209869252517819E-4</v>
      </c>
      <c r="K384" s="3">
        <v>1.1060943506890908E-4</v>
      </c>
      <c r="L384" s="5" t="s">
        <v>28</v>
      </c>
      <c r="M384" s="3"/>
    </row>
    <row r="385" spans="1:13">
      <c r="A385">
        <v>384</v>
      </c>
      <c r="B385" s="3" t="s">
        <v>187</v>
      </c>
      <c r="C385" s="3" t="s">
        <v>286</v>
      </c>
      <c r="D385" s="15" t="str">
        <f t="shared" si="5"/>
        <v>upstream</v>
      </c>
      <c r="E385" s="105">
        <v>42581</v>
      </c>
      <c r="F385" s="3">
        <v>34.614326477050781</v>
      </c>
      <c r="G385" s="3">
        <v>34.455410003662109</v>
      </c>
      <c r="H385" s="3">
        <v>0.23139385879039764</v>
      </c>
      <c r="I385" s="3">
        <v>6.1760027892887592E-4</v>
      </c>
      <c r="J385" s="3">
        <v>6.9209869252517819E-4</v>
      </c>
      <c r="K385" s="3">
        <v>1.1060943506890908E-4</v>
      </c>
      <c r="L385" s="5" t="s">
        <v>28</v>
      </c>
      <c r="M385" s="3"/>
    </row>
    <row r="386" spans="1:13">
      <c r="A386">
        <v>385</v>
      </c>
      <c r="B386" s="3" t="s">
        <v>90</v>
      </c>
      <c r="C386" s="3" t="s">
        <v>287</v>
      </c>
      <c r="D386" s="15" t="str">
        <f t="shared" si="5"/>
        <v>upstream</v>
      </c>
      <c r="E386" s="105">
        <v>42582</v>
      </c>
      <c r="F386" s="3">
        <v>36.445663452148438</v>
      </c>
      <c r="G386" s="3">
        <v>36.174491882324219</v>
      </c>
      <c r="H386" s="3">
        <v>0.27814498543739319</v>
      </c>
      <c r="I386" s="3">
        <v>1.8252719019073993E-4</v>
      </c>
      <c r="J386" s="3">
        <v>2.2114854073151946E-4</v>
      </c>
      <c r="K386" s="3">
        <v>4.1036964830709621E-5</v>
      </c>
      <c r="L386" s="5" t="s">
        <v>28</v>
      </c>
      <c r="M386" s="3"/>
    </row>
    <row r="387" spans="1:13">
      <c r="A387">
        <v>386</v>
      </c>
      <c r="B387" s="3" t="s">
        <v>189</v>
      </c>
      <c r="C387" s="3" t="s">
        <v>287</v>
      </c>
      <c r="D387" s="15" t="str">
        <f t="shared" ref="D387:D450" si="6">IF(RIGHT(C387,1)="d","downstream","upstream")</f>
        <v>upstream</v>
      </c>
      <c r="E387" s="105">
        <v>42582</v>
      </c>
      <c r="F387" s="3">
        <v>35.889862060546875</v>
      </c>
      <c r="G387" s="3">
        <v>36.174491882324219</v>
      </c>
      <c r="H387" s="3">
        <v>0.27814498543739319</v>
      </c>
      <c r="I387" s="3">
        <v>2.6423580129630864E-4</v>
      </c>
      <c r="J387" s="3">
        <v>2.2114854073151946E-4</v>
      </c>
      <c r="K387" s="3">
        <v>4.1036964830709621E-5</v>
      </c>
      <c r="L387" s="5" t="s">
        <v>28</v>
      </c>
      <c r="M387" s="3"/>
    </row>
    <row r="388" spans="1:13">
      <c r="A388">
        <v>387</v>
      </c>
      <c r="B388" s="3" t="s">
        <v>190</v>
      </c>
      <c r="C388" s="3" t="s">
        <v>287</v>
      </c>
      <c r="D388" s="15" t="str">
        <f t="shared" si="6"/>
        <v>upstream</v>
      </c>
      <c r="E388" s="105">
        <v>42582</v>
      </c>
      <c r="F388" s="3">
        <v>36.187950134277344</v>
      </c>
      <c r="G388" s="3">
        <v>36.174491882324219</v>
      </c>
      <c r="H388" s="3">
        <v>0.27814498543739319</v>
      </c>
      <c r="I388" s="3">
        <v>2.1668263070750982E-4</v>
      </c>
      <c r="J388" s="3">
        <v>2.2114854073151946E-4</v>
      </c>
      <c r="K388" s="3">
        <v>4.1036964830709621E-5</v>
      </c>
      <c r="L388" s="5" t="s">
        <v>28</v>
      </c>
      <c r="M388" s="3"/>
    </row>
    <row r="389" spans="1:13">
      <c r="A389">
        <v>388</v>
      </c>
      <c r="B389" s="3" t="s">
        <v>191</v>
      </c>
      <c r="C389" s="3" t="s">
        <v>288</v>
      </c>
      <c r="D389" s="15" t="str">
        <f t="shared" si="6"/>
        <v>upstream</v>
      </c>
      <c r="E389" s="105">
        <v>42582</v>
      </c>
      <c r="F389" s="3">
        <v>35.807296752929688</v>
      </c>
      <c r="G389" s="3">
        <v>35.876781463623047</v>
      </c>
      <c r="H389" s="3">
        <v>9.0728111565113068E-2</v>
      </c>
      <c r="I389" s="3">
        <v>2.7916347607970238E-4</v>
      </c>
      <c r="J389" s="3">
        <v>2.6686766068451107E-4</v>
      </c>
      <c r="K389" s="3">
        <v>1.5876057659625076E-5</v>
      </c>
      <c r="L389" s="5" t="s">
        <v>28</v>
      </c>
      <c r="M389" s="3"/>
    </row>
    <row r="390" spans="1:13">
      <c r="A390">
        <v>389</v>
      </c>
      <c r="B390" s="3" t="s">
        <v>193</v>
      </c>
      <c r="C390" s="3" t="s">
        <v>288</v>
      </c>
      <c r="D390" s="15" t="str">
        <f t="shared" si="6"/>
        <v>upstream</v>
      </c>
      <c r="E390" s="105">
        <v>42582</v>
      </c>
      <c r="F390" s="3">
        <v>35.843620300292969</v>
      </c>
      <c r="G390" s="3">
        <v>35.876781463623047</v>
      </c>
      <c r="H390" s="3">
        <v>9.0728111565113068E-2</v>
      </c>
      <c r="I390" s="3">
        <v>2.7249506092630327E-4</v>
      </c>
      <c r="J390" s="3">
        <v>2.6686766068451107E-4</v>
      </c>
      <c r="K390" s="3">
        <v>1.5876057659625076E-5</v>
      </c>
      <c r="L390" s="5" t="s">
        <v>28</v>
      </c>
      <c r="M390" s="3"/>
    </row>
    <row r="391" spans="1:13">
      <c r="A391">
        <v>390</v>
      </c>
      <c r="B391" s="3" t="s">
        <v>194</v>
      </c>
      <c r="C391" s="3" t="s">
        <v>288</v>
      </c>
      <c r="D391" s="15" t="str">
        <f t="shared" si="6"/>
        <v>upstream</v>
      </c>
      <c r="E391" s="105">
        <v>42582</v>
      </c>
      <c r="F391" s="3">
        <v>35.979423522949219</v>
      </c>
      <c r="G391" s="3">
        <v>35.876781463623047</v>
      </c>
      <c r="H391" s="3">
        <v>9.0728111565113068E-2</v>
      </c>
      <c r="I391" s="3">
        <v>2.4894438683986664E-4</v>
      </c>
      <c r="J391" s="3">
        <v>2.6686766068451107E-4</v>
      </c>
      <c r="K391" s="3">
        <v>1.5876057659625076E-5</v>
      </c>
      <c r="L391" s="5" t="s">
        <v>28</v>
      </c>
      <c r="M391" s="3"/>
    </row>
    <row r="392" spans="1:13">
      <c r="A392">
        <v>391</v>
      </c>
      <c r="B392" s="3" t="s">
        <v>94</v>
      </c>
      <c r="C392" s="3" t="s">
        <v>289</v>
      </c>
      <c r="D392" s="15" t="str">
        <f t="shared" si="6"/>
        <v>upstream</v>
      </c>
      <c r="E392" s="105">
        <v>42583</v>
      </c>
      <c r="F392" s="3">
        <v>32.517993927001953</v>
      </c>
      <c r="G392" s="3">
        <v>32.607234954833984</v>
      </c>
      <c r="H392" s="3">
        <v>7.7282808721065521E-2</v>
      </c>
      <c r="I392" s="3">
        <v>2.4928092025220394E-3</v>
      </c>
      <c r="J392" s="3">
        <v>2.3511473555117846E-3</v>
      </c>
      <c r="K392" s="3">
        <v>1.226827735081315E-4</v>
      </c>
      <c r="L392" s="5" t="s">
        <v>28</v>
      </c>
      <c r="M392" s="3"/>
    </row>
    <row r="393" spans="1:13">
      <c r="A393">
        <v>392</v>
      </c>
      <c r="B393" s="3" t="s">
        <v>97</v>
      </c>
      <c r="C393" s="3" t="s">
        <v>289</v>
      </c>
      <c r="D393" s="15" t="str">
        <f t="shared" si="6"/>
        <v>upstream</v>
      </c>
      <c r="E393" s="105">
        <v>42583</v>
      </c>
      <c r="F393" s="3">
        <v>32.651809692382812</v>
      </c>
      <c r="G393" s="3">
        <v>32.607234954833984</v>
      </c>
      <c r="H393" s="3">
        <v>7.7282808721065521E-2</v>
      </c>
      <c r="I393" s="3">
        <v>2.2803801111876965E-3</v>
      </c>
      <c r="J393" s="3">
        <v>2.3511473555117846E-3</v>
      </c>
      <c r="K393" s="3">
        <v>1.226827735081315E-4</v>
      </c>
      <c r="L393" s="5" t="s">
        <v>28</v>
      </c>
      <c r="M393" s="3"/>
    </row>
    <row r="394" spans="1:13">
      <c r="A394">
        <v>393</v>
      </c>
      <c r="B394" s="3" t="s">
        <v>98</v>
      </c>
      <c r="C394" s="3" t="s">
        <v>289</v>
      </c>
      <c r="D394" s="15" t="str">
        <f t="shared" si="6"/>
        <v>upstream</v>
      </c>
      <c r="E394" s="105">
        <v>42583</v>
      </c>
      <c r="F394" s="3">
        <v>32.651893615722656</v>
      </c>
      <c r="G394" s="3">
        <v>32.607234954833984</v>
      </c>
      <c r="H394" s="3">
        <v>7.7282808721065521E-2</v>
      </c>
      <c r="I394" s="3">
        <v>2.2802527528256178E-3</v>
      </c>
      <c r="J394" s="3">
        <v>2.3511473555117846E-3</v>
      </c>
      <c r="K394" s="3">
        <v>1.226827735081315E-4</v>
      </c>
      <c r="L394" s="5" t="s">
        <v>28</v>
      </c>
      <c r="M394" s="3"/>
    </row>
    <row r="395" spans="1:13">
      <c r="A395">
        <v>394</v>
      </c>
      <c r="B395" s="3" t="s">
        <v>99</v>
      </c>
      <c r="C395" s="3" t="s">
        <v>290</v>
      </c>
      <c r="D395" s="15" t="str">
        <f t="shared" si="6"/>
        <v>upstream</v>
      </c>
      <c r="E395" s="105">
        <v>42583</v>
      </c>
      <c r="F395" s="3">
        <v>33.515659332275391</v>
      </c>
      <c r="G395" s="3">
        <v>33.394725799560547</v>
      </c>
      <c r="H395" s="3">
        <v>0.10516735911369324</v>
      </c>
      <c r="I395" s="3">
        <v>1.2832061620429158E-3</v>
      </c>
      <c r="J395" s="3">
        <v>1.3930123532190919E-3</v>
      </c>
      <c r="K395" s="3">
        <v>9.5538438472431153E-5</v>
      </c>
      <c r="L395" s="5" t="s">
        <v>28</v>
      </c>
      <c r="M395" s="3"/>
    </row>
    <row r="396" spans="1:13">
      <c r="A396">
        <v>395</v>
      </c>
      <c r="B396" s="3" t="s">
        <v>101</v>
      </c>
      <c r="C396" s="3" t="s">
        <v>290</v>
      </c>
      <c r="D396" s="15" t="str">
        <f t="shared" si="6"/>
        <v>upstream</v>
      </c>
      <c r="E396" s="105">
        <v>42583</v>
      </c>
      <c r="F396" s="3">
        <v>33.343795776367188</v>
      </c>
      <c r="G396" s="3">
        <v>33.394725799560547</v>
      </c>
      <c r="H396" s="3">
        <v>0.10516735911369324</v>
      </c>
      <c r="I396" s="3">
        <v>1.4387210831046104E-3</v>
      </c>
      <c r="J396" s="3">
        <v>1.3930123532190919E-3</v>
      </c>
      <c r="K396" s="3">
        <v>9.5538438472431153E-5</v>
      </c>
      <c r="L396" s="5" t="s">
        <v>28</v>
      </c>
      <c r="M396" s="3"/>
    </row>
    <row r="397" spans="1:13">
      <c r="A397">
        <v>396</v>
      </c>
      <c r="B397" s="3" t="s">
        <v>102</v>
      </c>
      <c r="C397" s="3" t="s">
        <v>290</v>
      </c>
      <c r="D397" s="15" t="str">
        <f t="shared" si="6"/>
        <v>upstream</v>
      </c>
      <c r="E397" s="105">
        <v>42583</v>
      </c>
      <c r="F397" s="3">
        <v>33.324714660644531</v>
      </c>
      <c r="G397" s="3">
        <v>33.394725799560547</v>
      </c>
      <c r="H397" s="3">
        <v>0.10516735911369324</v>
      </c>
      <c r="I397" s="3">
        <v>1.4571099309250712E-3</v>
      </c>
      <c r="J397" s="3">
        <v>1.3930123532190919E-3</v>
      </c>
      <c r="K397" s="3">
        <v>9.5538438472431153E-5</v>
      </c>
      <c r="L397" s="5" t="s">
        <v>28</v>
      </c>
      <c r="M397" s="3"/>
    </row>
    <row r="398" spans="1:13">
      <c r="A398">
        <v>397</v>
      </c>
      <c r="B398" t="s">
        <v>115</v>
      </c>
      <c r="C398" t="s">
        <v>291</v>
      </c>
      <c r="D398" s="15" t="str">
        <f t="shared" si="6"/>
        <v>upstream</v>
      </c>
      <c r="E398" s="99">
        <v>42584</v>
      </c>
      <c r="F398">
        <v>33.99700927734375</v>
      </c>
      <c r="G398">
        <v>33.798923492431641</v>
      </c>
      <c r="H398">
        <v>0.18333746492862701</v>
      </c>
      <c r="I398">
        <v>1.3879444450139999E-3</v>
      </c>
      <c r="J398">
        <v>1.5615434385836124E-3</v>
      </c>
      <c r="K398">
        <v>1.6240382683463395E-4</v>
      </c>
      <c r="L398" s="8" t="s">
        <v>30</v>
      </c>
      <c r="M398" s="3"/>
    </row>
    <row r="399" spans="1:13">
      <c r="A399">
        <v>398</v>
      </c>
      <c r="B399" t="s">
        <v>117</v>
      </c>
      <c r="C399" t="s">
        <v>291</v>
      </c>
      <c r="D399" s="15" t="str">
        <f t="shared" si="6"/>
        <v>upstream</v>
      </c>
      <c r="E399" s="99">
        <v>42584</v>
      </c>
      <c r="F399">
        <v>33.764560699462891</v>
      </c>
      <c r="G399">
        <v>33.798923492431641</v>
      </c>
      <c r="H399">
        <v>0.18333746492862701</v>
      </c>
      <c r="I399">
        <v>1.5869217459112406E-3</v>
      </c>
      <c r="J399">
        <v>1.5615434385836124E-3</v>
      </c>
      <c r="K399">
        <v>1.6240382683463395E-4</v>
      </c>
      <c r="L399" s="8" t="s">
        <v>30</v>
      </c>
      <c r="M399" s="3"/>
    </row>
    <row r="400" spans="1:13">
      <c r="A400">
        <v>399</v>
      </c>
      <c r="B400" t="s">
        <v>118</v>
      </c>
      <c r="C400" t="s">
        <v>291</v>
      </c>
      <c r="D400" s="15" t="str">
        <f t="shared" si="6"/>
        <v>upstream</v>
      </c>
      <c r="E400" s="99">
        <v>42584</v>
      </c>
      <c r="F400">
        <v>33.635196685791016</v>
      </c>
      <c r="G400">
        <v>33.798923492431641</v>
      </c>
      <c r="H400">
        <v>0.18333746492862701</v>
      </c>
      <c r="I400">
        <v>1.709764008410275E-3</v>
      </c>
      <c r="J400">
        <v>1.5615434385836124E-3</v>
      </c>
      <c r="K400">
        <v>1.6240382683463395E-4</v>
      </c>
      <c r="L400" s="8" t="s">
        <v>30</v>
      </c>
      <c r="M400" s="3"/>
    </row>
    <row r="401" spans="1:13">
      <c r="A401">
        <v>400</v>
      </c>
      <c r="B401" t="s">
        <v>119</v>
      </c>
      <c r="C401" t="s">
        <v>292</v>
      </c>
      <c r="D401" s="15" t="str">
        <f t="shared" si="6"/>
        <v>upstream</v>
      </c>
      <c r="E401" s="99">
        <v>42584</v>
      </c>
      <c r="F401">
        <v>34.299449920654297</v>
      </c>
      <c r="G401">
        <v>34.477603912353516</v>
      </c>
      <c r="H401">
        <v>0.16121847927570343</v>
      </c>
      <c r="I401">
        <v>1.1659212177619338E-3</v>
      </c>
      <c r="J401">
        <v>1.0552108287811279E-3</v>
      </c>
      <c r="K401">
        <v>9.959222370525822E-5</v>
      </c>
      <c r="L401" s="8" t="s">
        <v>30</v>
      </c>
      <c r="M401" s="3"/>
    </row>
    <row r="402" spans="1:13">
      <c r="A402">
        <v>401</v>
      </c>
      <c r="B402" t="s">
        <v>121</v>
      </c>
      <c r="C402" t="s">
        <v>292</v>
      </c>
      <c r="D402" s="15" t="str">
        <f t="shared" si="6"/>
        <v>upstream</v>
      </c>
      <c r="E402" s="99">
        <v>42584</v>
      </c>
      <c r="F402">
        <v>34.519912719726562</v>
      </c>
      <c r="G402">
        <v>34.477603912353516</v>
      </c>
      <c r="H402">
        <v>0.16121847927570343</v>
      </c>
      <c r="I402">
        <v>1.02680001873523E-3</v>
      </c>
      <c r="J402">
        <v>1.0552108287811279E-3</v>
      </c>
      <c r="K402">
        <v>9.959222370525822E-5</v>
      </c>
      <c r="L402" s="8" t="s">
        <v>30</v>
      </c>
      <c r="M402" s="3"/>
    </row>
    <row r="403" spans="1:13">
      <c r="A403">
        <v>402</v>
      </c>
      <c r="B403" t="s">
        <v>122</v>
      </c>
      <c r="C403" t="s">
        <v>292</v>
      </c>
      <c r="D403" s="15" t="str">
        <f t="shared" si="6"/>
        <v>upstream</v>
      </c>
      <c r="E403" s="99">
        <v>42584</v>
      </c>
      <c r="F403">
        <v>34.613449096679688</v>
      </c>
      <c r="G403">
        <v>34.477603912353516</v>
      </c>
      <c r="H403">
        <v>0.16121847927570343</v>
      </c>
      <c r="I403">
        <v>9.7291101701557636E-4</v>
      </c>
      <c r="J403">
        <v>1.0552108287811279E-3</v>
      </c>
      <c r="K403">
        <v>9.959222370525822E-5</v>
      </c>
      <c r="L403" s="8" t="s">
        <v>30</v>
      </c>
      <c r="M403" s="3"/>
    </row>
    <row r="404" spans="1:13">
      <c r="A404">
        <v>403</v>
      </c>
      <c r="B404" t="s">
        <v>123</v>
      </c>
      <c r="C404" t="s">
        <v>293</v>
      </c>
      <c r="D404" s="15" t="str">
        <f t="shared" si="6"/>
        <v>upstream</v>
      </c>
      <c r="E404" s="99">
        <v>42585</v>
      </c>
      <c r="F404">
        <v>34.370349884033203</v>
      </c>
      <c r="G404">
        <v>34.293277740478516</v>
      </c>
      <c r="H404">
        <v>0.12468577176332474</v>
      </c>
      <c r="I404">
        <v>1.119237975217402E-3</v>
      </c>
      <c r="J404">
        <v>1.1721161426976323E-3</v>
      </c>
      <c r="K404">
        <v>8.5889842011965811E-5</v>
      </c>
      <c r="L404" s="8" t="s">
        <v>30</v>
      </c>
      <c r="M404" s="3"/>
    </row>
    <row r="405" spans="1:13">
      <c r="A405">
        <v>404</v>
      </c>
      <c r="B405" t="s">
        <v>125</v>
      </c>
      <c r="C405" t="s">
        <v>293</v>
      </c>
      <c r="D405" s="15" t="str">
        <f t="shared" si="6"/>
        <v>upstream</v>
      </c>
      <c r="E405" s="99">
        <v>42585</v>
      </c>
      <c r="F405">
        <v>34.149429321289062</v>
      </c>
      <c r="G405">
        <v>34.293277740478516</v>
      </c>
      <c r="H405">
        <v>0.12468577176332474</v>
      </c>
      <c r="I405">
        <v>1.2712188763543963E-3</v>
      </c>
      <c r="J405">
        <v>1.1721161426976323E-3</v>
      </c>
      <c r="K405">
        <v>8.5889842011965811E-5</v>
      </c>
      <c r="L405" s="8" t="s">
        <v>30</v>
      </c>
      <c r="M405" s="3"/>
    </row>
    <row r="406" spans="1:13">
      <c r="A406">
        <v>405</v>
      </c>
      <c r="B406" t="s">
        <v>126</v>
      </c>
      <c r="C406" t="s">
        <v>293</v>
      </c>
      <c r="D406" s="15" t="str">
        <f t="shared" si="6"/>
        <v>upstream</v>
      </c>
      <c r="E406" s="99">
        <v>42585</v>
      </c>
      <c r="F406">
        <v>34.360065460205078</v>
      </c>
      <c r="G406">
        <v>34.293277740478516</v>
      </c>
      <c r="H406">
        <v>0.12468577176332474</v>
      </c>
      <c r="I406">
        <v>1.1258919257670641E-3</v>
      </c>
      <c r="J406">
        <v>1.1721161426976323E-3</v>
      </c>
      <c r="K406">
        <v>8.5889842011965811E-5</v>
      </c>
      <c r="L406" s="8" t="s">
        <v>30</v>
      </c>
      <c r="M406" s="3"/>
    </row>
    <row r="407" spans="1:13">
      <c r="A407">
        <v>406</v>
      </c>
      <c r="B407" t="s">
        <v>127</v>
      </c>
      <c r="C407" t="s">
        <v>294</v>
      </c>
      <c r="D407" s="15" t="str">
        <f t="shared" si="6"/>
        <v>upstream</v>
      </c>
      <c r="E407" s="99">
        <v>42585</v>
      </c>
      <c r="F407">
        <v>33.978996276855469</v>
      </c>
      <c r="G407">
        <v>33.879371643066406</v>
      </c>
      <c r="H407">
        <v>0.12007740885019302</v>
      </c>
      <c r="I407">
        <v>1.402428955771029E-3</v>
      </c>
      <c r="J407">
        <v>1.487705041654408E-3</v>
      </c>
      <c r="K407">
        <v>1.0426743392599747E-4</v>
      </c>
      <c r="L407" s="8" t="s">
        <v>30</v>
      </c>
      <c r="M407" s="3"/>
    </row>
    <row r="408" spans="1:13">
      <c r="A408">
        <v>407</v>
      </c>
      <c r="B408" t="s">
        <v>129</v>
      </c>
      <c r="C408" t="s">
        <v>294</v>
      </c>
      <c r="D408" s="15" t="str">
        <f t="shared" si="6"/>
        <v>upstream</v>
      </c>
      <c r="E408" s="99">
        <v>42585</v>
      </c>
      <c r="F408">
        <v>33.913074493408203</v>
      </c>
      <c r="G408">
        <v>33.879371643066406</v>
      </c>
      <c r="H408">
        <v>0.12007740885019302</v>
      </c>
      <c r="I408">
        <v>1.4567382168024778E-3</v>
      </c>
      <c r="J408">
        <v>1.487705041654408E-3</v>
      </c>
      <c r="K408">
        <v>1.0426743392599747E-4</v>
      </c>
      <c r="L408" s="8" t="s">
        <v>30</v>
      </c>
      <c r="M408" s="3"/>
    </row>
    <row r="409" spans="1:13">
      <c r="A409">
        <v>408</v>
      </c>
      <c r="B409" t="s">
        <v>81</v>
      </c>
      <c r="C409" t="s">
        <v>294</v>
      </c>
      <c r="D409" s="15" t="str">
        <f t="shared" si="6"/>
        <v>upstream</v>
      </c>
      <c r="E409" s="99">
        <v>42585</v>
      </c>
      <c r="F409">
        <v>33.746044158935547</v>
      </c>
      <c r="G409">
        <v>33.879371643066406</v>
      </c>
      <c r="H409">
        <v>0.12007740885019302</v>
      </c>
      <c r="I409">
        <v>1.6039480688050389E-3</v>
      </c>
      <c r="J409">
        <v>1.487705041654408E-3</v>
      </c>
      <c r="K409">
        <v>1.0426743392599747E-4</v>
      </c>
      <c r="L409" s="8" t="s">
        <v>30</v>
      </c>
      <c r="M409" s="3"/>
    </row>
    <row r="410" spans="1:13">
      <c r="A410">
        <v>409</v>
      </c>
      <c r="B410" t="s">
        <v>130</v>
      </c>
      <c r="C410" t="s">
        <v>295</v>
      </c>
      <c r="D410" s="15" t="str">
        <f t="shared" si="6"/>
        <v>upstream</v>
      </c>
      <c r="E410" s="99">
        <v>42586</v>
      </c>
      <c r="F410">
        <v>30.300334930419922</v>
      </c>
      <c r="G410">
        <v>30.325096130371094</v>
      </c>
      <c r="H410">
        <v>2.1854935213923454E-2</v>
      </c>
      <c r="I410">
        <v>1.168622262775898E-2</v>
      </c>
      <c r="J410">
        <v>1.1521242558956146E-2</v>
      </c>
      <c r="K410">
        <v>1.4556010137312114E-4</v>
      </c>
      <c r="L410" s="8" t="s">
        <v>30</v>
      </c>
      <c r="M410" s="3"/>
    </row>
    <row r="411" spans="1:13">
      <c r="A411">
        <v>410</v>
      </c>
      <c r="B411" t="s">
        <v>132</v>
      </c>
      <c r="C411" t="s">
        <v>295</v>
      </c>
      <c r="D411" s="15" t="str">
        <f t="shared" si="6"/>
        <v>upstream</v>
      </c>
      <c r="E411" s="99">
        <v>42586</v>
      </c>
      <c r="F411">
        <v>30.333257675170898</v>
      </c>
      <c r="G411">
        <v>30.325096130371094</v>
      </c>
      <c r="H411">
        <v>2.1854935213923454E-2</v>
      </c>
      <c r="I411">
        <v>1.1466566473245621E-2</v>
      </c>
      <c r="J411">
        <v>1.1521242558956146E-2</v>
      </c>
      <c r="K411">
        <v>1.4556010137312114E-4</v>
      </c>
      <c r="L411" s="8" t="s">
        <v>30</v>
      </c>
      <c r="M411" s="3"/>
    </row>
    <row r="412" spans="1:13">
      <c r="A412">
        <v>411</v>
      </c>
      <c r="B412" t="s">
        <v>85</v>
      </c>
      <c r="C412" t="s">
        <v>295</v>
      </c>
      <c r="D412" s="15" t="str">
        <f t="shared" si="6"/>
        <v>upstream</v>
      </c>
      <c r="E412" s="99">
        <v>42586</v>
      </c>
      <c r="F412">
        <v>30.341695785522461</v>
      </c>
      <c r="G412">
        <v>30.325096130371094</v>
      </c>
      <c r="H412">
        <v>2.1854935213923454E-2</v>
      </c>
      <c r="I412">
        <v>1.1410935781896114E-2</v>
      </c>
      <c r="J412">
        <v>1.1521242558956146E-2</v>
      </c>
      <c r="K412">
        <v>1.4556010137312114E-4</v>
      </c>
      <c r="L412" s="8" t="s">
        <v>30</v>
      </c>
      <c r="M412" s="3"/>
    </row>
    <row r="413" spans="1:13">
      <c r="A413">
        <v>412</v>
      </c>
      <c r="B413" t="s">
        <v>133</v>
      </c>
      <c r="C413" t="s">
        <v>296</v>
      </c>
      <c r="D413" s="15" t="str">
        <f t="shared" si="6"/>
        <v>upstream</v>
      </c>
      <c r="E413" s="99">
        <v>42586</v>
      </c>
      <c r="F413">
        <v>30.603002548217773</v>
      </c>
      <c r="G413">
        <v>30.757972717285156</v>
      </c>
      <c r="H413">
        <v>0.13444729149341583</v>
      </c>
      <c r="I413">
        <v>9.8155457526445389E-3</v>
      </c>
      <c r="J413">
        <v>8.9951055124402046E-3</v>
      </c>
      <c r="K413">
        <v>7.1163341635838151E-4</v>
      </c>
      <c r="L413" s="8" t="s">
        <v>30</v>
      </c>
      <c r="M413" s="3"/>
    </row>
    <row r="414" spans="1:13">
      <c r="A414">
        <v>413</v>
      </c>
      <c r="B414" t="s">
        <v>88</v>
      </c>
      <c r="C414" t="s">
        <v>296</v>
      </c>
      <c r="D414" s="15" t="str">
        <f t="shared" si="6"/>
        <v>upstream</v>
      </c>
      <c r="E414" s="99">
        <v>42586</v>
      </c>
      <c r="F414">
        <v>30.843490600585938</v>
      </c>
      <c r="G414">
        <v>30.757972717285156</v>
      </c>
      <c r="H414">
        <v>0.13444729149341583</v>
      </c>
      <c r="I414">
        <v>8.5451304912567139E-3</v>
      </c>
      <c r="J414">
        <v>8.9951055124402046E-3</v>
      </c>
      <c r="K414">
        <v>7.1163341635838151E-4</v>
      </c>
      <c r="L414" s="8" t="s">
        <v>30</v>
      </c>
      <c r="M414" s="3"/>
    </row>
    <row r="415" spans="1:13">
      <c r="A415">
        <v>414</v>
      </c>
      <c r="B415" t="s">
        <v>89</v>
      </c>
      <c r="C415" t="s">
        <v>296</v>
      </c>
      <c r="D415" s="15" t="str">
        <f t="shared" si="6"/>
        <v>upstream</v>
      </c>
      <c r="E415" s="99">
        <v>42586</v>
      </c>
      <c r="F415">
        <v>30.827421188354492</v>
      </c>
      <c r="G415">
        <v>30.757972717285156</v>
      </c>
      <c r="H415">
        <v>0.13444729149341583</v>
      </c>
      <c r="I415">
        <v>8.6246402934193611E-3</v>
      </c>
      <c r="J415">
        <v>8.9951055124402046E-3</v>
      </c>
      <c r="K415">
        <v>7.1163341635838151E-4</v>
      </c>
      <c r="L415" s="8" t="s">
        <v>30</v>
      </c>
      <c r="M415" s="3"/>
    </row>
    <row r="416" spans="1:13">
      <c r="A416">
        <v>415</v>
      </c>
      <c r="B416" t="s">
        <v>135</v>
      </c>
      <c r="C416" t="s">
        <v>297</v>
      </c>
      <c r="D416" s="15" t="str">
        <f t="shared" si="6"/>
        <v>upstream</v>
      </c>
      <c r="E416" s="99">
        <v>42587</v>
      </c>
      <c r="F416">
        <v>33.177669525146484</v>
      </c>
      <c r="G416">
        <v>33.103069305419922</v>
      </c>
      <c r="H416">
        <v>6.7558169364929199E-2</v>
      </c>
      <c r="I416">
        <v>2.2256569936871529E-3</v>
      </c>
      <c r="J416">
        <v>2.3246125783771276E-3</v>
      </c>
      <c r="K416">
        <v>8.9854627731256187E-5</v>
      </c>
      <c r="L416" s="8" t="s">
        <v>30</v>
      </c>
      <c r="M416" s="3"/>
    </row>
    <row r="417" spans="1:13">
      <c r="A417">
        <v>416</v>
      </c>
      <c r="B417" t="s">
        <v>137</v>
      </c>
      <c r="C417" t="s">
        <v>297</v>
      </c>
      <c r="D417" s="15" t="str">
        <f t="shared" si="6"/>
        <v>upstream</v>
      </c>
      <c r="E417" s="99">
        <v>42587</v>
      </c>
      <c r="F417">
        <v>33.0460205078125</v>
      </c>
      <c r="G417">
        <v>33.103069305419922</v>
      </c>
      <c r="H417">
        <v>6.7558169364929199E-2</v>
      </c>
      <c r="I417">
        <v>2.4011034984141588E-3</v>
      </c>
      <c r="J417">
        <v>2.3246125783771276E-3</v>
      </c>
      <c r="K417">
        <v>8.9854627731256187E-5</v>
      </c>
      <c r="L417" s="8" t="s">
        <v>30</v>
      </c>
      <c r="M417" s="3"/>
    </row>
    <row r="418" spans="1:13">
      <c r="A418">
        <v>417</v>
      </c>
      <c r="B418" t="s">
        <v>93</v>
      </c>
      <c r="C418" t="s">
        <v>297</v>
      </c>
      <c r="D418" s="15" t="str">
        <f t="shared" si="6"/>
        <v>upstream</v>
      </c>
      <c r="E418" s="99">
        <v>42587</v>
      </c>
      <c r="F418">
        <v>33.085506439208984</v>
      </c>
      <c r="G418">
        <v>33.103069305419922</v>
      </c>
      <c r="H418">
        <v>6.7558169364929199E-2</v>
      </c>
      <c r="I418">
        <v>2.347076777368784E-3</v>
      </c>
      <c r="J418">
        <v>2.3246125783771276E-3</v>
      </c>
      <c r="K418">
        <v>8.9854627731256187E-5</v>
      </c>
      <c r="L418" s="8" t="s">
        <v>30</v>
      </c>
      <c r="M418" s="3"/>
    </row>
    <row r="419" spans="1:13">
      <c r="A419">
        <v>418</v>
      </c>
      <c r="B419" t="s">
        <v>138</v>
      </c>
      <c r="C419" t="s">
        <v>298</v>
      </c>
      <c r="D419" s="15" t="str">
        <f t="shared" si="6"/>
        <v>upstream</v>
      </c>
      <c r="E419" s="99">
        <v>42587</v>
      </c>
      <c r="F419">
        <v>33.940402984619141</v>
      </c>
      <c r="G419">
        <v>33.809310913085938</v>
      </c>
      <c r="H419">
        <v>0.11354579031467438</v>
      </c>
      <c r="I419">
        <v>1.4339730842038989E-3</v>
      </c>
      <c r="J419">
        <v>1.5486938646063209E-3</v>
      </c>
      <c r="K419">
        <v>9.9369608506094664E-5</v>
      </c>
      <c r="L419" s="8" t="s">
        <v>30</v>
      </c>
      <c r="M419" s="3"/>
    </row>
    <row r="420" spans="1:13">
      <c r="A420">
        <v>419</v>
      </c>
      <c r="B420" t="s">
        <v>140</v>
      </c>
      <c r="C420" t="s">
        <v>298</v>
      </c>
      <c r="D420" s="15" t="str">
        <f t="shared" si="6"/>
        <v>upstream</v>
      </c>
      <c r="E420" s="99">
        <v>42587</v>
      </c>
      <c r="F420">
        <v>33.745841979980469</v>
      </c>
      <c r="G420">
        <v>33.809310913085938</v>
      </c>
      <c r="H420">
        <v>0.11354579031467438</v>
      </c>
      <c r="I420">
        <v>1.604135031811893E-3</v>
      </c>
      <c r="J420">
        <v>1.5486938646063209E-3</v>
      </c>
      <c r="K420">
        <v>9.9369608506094664E-5</v>
      </c>
      <c r="L420" s="8" t="s">
        <v>30</v>
      </c>
      <c r="M420" s="3"/>
    </row>
    <row r="421" spans="1:13">
      <c r="A421">
        <v>420</v>
      </c>
      <c r="B421" t="s">
        <v>141</v>
      </c>
      <c r="C421" t="s">
        <v>298</v>
      </c>
      <c r="D421" s="15" t="str">
        <f t="shared" si="6"/>
        <v>upstream</v>
      </c>
      <c r="E421" s="99">
        <v>42587</v>
      </c>
      <c r="F421">
        <v>33.741695404052734</v>
      </c>
      <c r="G421">
        <v>33.809310913085938</v>
      </c>
      <c r="H421">
        <v>0.11354579031467438</v>
      </c>
      <c r="I421">
        <v>1.6079733613878489E-3</v>
      </c>
      <c r="J421">
        <v>1.5486938646063209E-3</v>
      </c>
      <c r="K421">
        <v>9.9369608506094664E-5</v>
      </c>
      <c r="L421" s="8" t="s">
        <v>30</v>
      </c>
      <c r="M421" s="3"/>
    </row>
    <row r="422" spans="1:13">
      <c r="A422">
        <v>421</v>
      </c>
      <c r="B422" t="s">
        <v>142</v>
      </c>
      <c r="C422" t="s">
        <v>299</v>
      </c>
      <c r="D422" s="15" t="str">
        <f t="shared" si="6"/>
        <v>upstream</v>
      </c>
      <c r="E422" s="99">
        <v>42588</v>
      </c>
      <c r="F422">
        <v>31.684320449829102</v>
      </c>
      <c r="G422">
        <v>31.595243453979492</v>
      </c>
      <c r="H422">
        <v>0.15455080568790436</v>
      </c>
      <c r="I422">
        <v>5.2632428705692291E-3</v>
      </c>
      <c r="J422">
        <v>5.5554262362420559E-3</v>
      </c>
      <c r="K422">
        <v>5.0688238115981221E-4</v>
      </c>
      <c r="L422" s="8" t="s">
        <v>30</v>
      </c>
      <c r="M422" s="3"/>
    </row>
    <row r="423" spans="1:13">
      <c r="A423">
        <v>422</v>
      </c>
      <c r="B423" t="s">
        <v>144</v>
      </c>
      <c r="C423" t="s">
        <v>299</v>
      </c>
      <c r="D423" s="15" t="str">
        <f t="shared" si="6"/>
        <v>upstream</v>
      </c>
      <c r="E423" s="99">
        <v>42588</v>
      </c>
      <c r="F423">
        <v>31.684627532958984</v>
      </c>
      <c r="G423">
        <v>31.595243453979492</v>
      </c>
      <c r="H423">
        <v>0.15455080568790436</v>
      </c>
      <c r="I423">
        <v>5.2623115479946136E-3</v>
      </c>
      <c r="J423">
        <v>5.5554262362420559E-3</v>
      </c>
      <c r="K423">
        <v>5.0688238115981221E-4</v>
      </c>
      <c r="L423" s="8" t="s">
        <v>30</v>
      </c>
      <c r="M423" s="3"/>
    </row>
    <row r="424" spans="1:13">
      <c r="A424">
        <v>423</v>
      </c>
      <c r="B424" t="s">
        <v>145</v>
      </c>
      <c r="C424" t="s">
        <v>299</v>
      </c>
      <c r="D424" s="15" t="str">
        <f t="shared" si="6"/>
        <v>upstream</v>
      </c>
      <c r="E424" s="99">
        <v>42588</v>
      </c>
      <c r="F424">
        <v>31.416784286499023</v>
      </c>
      <c r="G424">
        <v>31.595243453979492</v>
      </c>
      <c r="H424">
        <v>0.15455080568790436</v>
      </c>
      <c r="I424">
        <v>6.140722893178463E-3</v>
      </c>
      <c r="J424">
        <v>5.5554262362420559E-3</v>
      </c>
      <c r="K424">
        <v>5.0688238115981221E-4</v>
      </c>
      <c r="L424" s="8" t="s">
        <v>30</v>
      </c>
      <c r="M424" s="3"/>
    </row>
    <row r="425" spans="1:13">
      <c r="A425">
        <v>424</v>
      </c>
      <c r="B425" t="s">
        <v>146</v>
      </c>
      <c r="C425" t="s">
        <v>300</v>
      </c>
      <c r="D425" s="15" t="str">
        <f t="shared" si="6"/>
        <v>upstream</v>
      </c>
      <c r="E425" s="99">
        <v>42588</v>
      </c>
      <c r="F425">
        <v>31.52031135559082</v>
      </c>
      <c r="G425">
        <v>31.591764450073242</v>
      </c>
      <c r="H425">
        <v>0.11833337694406509</v>
      </c>
      <c r="I425">
        <v>5.7850349694490433E-3</v>
      </c>
      <c r="J425">
        <v>5.5601322092115879E-3</v>
      </c>
      <c r="K425">
        <v>3.7148947012610734E-4</v>
      </c>
      <c r="L425" s="8" t="s">
        <v>30</v>
      </c>
      <c r="M425" s="3"/>
    </row>
    <row r="426" spans="1:13">
      <c r="A426">
        <v>425</v>
      </c>
      <c r="B426" t="s">
        <v>148</v>
      </c>
      <c r="C426" t="s">
        <v>300</v>
      </c>
      <c r="D426" s="15" t="str">
        <f t="shared" si="6"/>
        <v>upstream</v>
      </c>
      <c r="E426" s="99">
        <v>42588</v>
      </c>
      <c r="F426">
        <v>31.728355407714844</v>
      </c>
      <c r="G426">
        <v>31.591764450073242</v>
      </c>
      <c r="H426">
        <v>0.11833337694406509</v>
      </c>
      <c r="I426">
        <v>5.1313447766005993E-3</v>
      </c>
      <c r="J426">
        <v>5.5601322092115879E-3</v>
      </c>
      <c r="K426">
        <v>3.7148947012610734E-4</v>
      </c>
      <c r="L426" s="8" t="s">
        <v>30</v>
      </c>
      <c r="M426" s="3"/>
    </row>
    <row r="427" spans="1:13">
      <c r="A427">
        <v>426</v>
      </c>
      <c r="B427" t="s">
        <v>149</v>
      </c>
      <c r="C427" t="s">
        <v>300</v>
      </c>
      <c r="D427" s="15" t="str">
        <f t="shared" si="6"/>
        <v>upstream</v>
      </c>
      <c r="E427" s="99">
        <v>42588</v>
      </c>
      <c r="F427">
        <v>31.526626586914062</v>
      </c>
      <c r="G427">
        <v>31.591764450073242</v>
      </c>
      <c r="H427">
        <v>0.11833337694406509</v>
      </c>
      <c r="I427">
        <v>5.7640168815851212E-3</v>
      </c>
      <c r="J427">
        <v>5.5601322092115879E-3</v>
      </c>
      <c r="K427">
        <v>3.7148947012610734E-4</v>
      </c>
      <c r="L427" s="8" t="s">
        <v>30</v>
      </c>
      <c r="M427" s="3"/>
    </row>
    <row r="428" spans="1:13">
      <c r="A428">
        <v>427</v>
      </c>
      <c r="B428" t="s">
        <v>150</v>
      </c>
      <c r="C428" t="s">
        <v>301</v>
      </c>
      <c r="D428" s="15" t="str">
        <f t="shared" si="6"/>
        <v>upstream</v>
      </c>
      <c r="E428" s="99">
        <v>42589</v>
      </c>
      <c r="F428">
        <v>31.729351043701172</v>
      </c>
      <c r="G428">
        <v>31.911367416381836</v>
      </c>
      <c r="H428">
        <v>0.17893783748149872</v>
      </c>
      <c r="I428">
        <v>5.1284008659422398E-3</v>
      </c>
      <c r="J428">
        <v>4.6340767294168472E-3</v>
      </c>
      <c r="K428">
        <v>4.7858076868578792E-4</v>
      </c>
      <c r="L428" s="8" t="s">
        <v>30</v>
      </c>
      <c r="M428" s="3"/>
    </row>
    <row r="429" spans="1:13">
      <c r="A429">
        <v>428</v>
      </c>
      <c r="B429" t="s">
        <v>152</v>
      </c>
      <c r="C429" t="s">
        <v>301</v>
      </c>
      <c r="D429" s="15" t="str">
        <f t="shared" si="6"/>
        <v>upstream</v>
      </c>
      <c r="E429" s="99">
        <v>42589</v>
      </c>
      <c r="F429">
        <v>31.917692184448242</v>
      </c>
      <c r="G429">
        <v>31.911367416381836</v>
      </c>
      <c r="H429">
        <v>0.17893783748149872</v>
      </c>
      <c r="I429">
        <v>4.600859247148037E-3</v>
      </c>
      <c r="J429">
        <v>4.6340767294168472E-3</v>
      </c>
      <c r="K429">
        <v>4.7858076868578792E-4</v>
      </c>
      <c r="L429" s="8" t="s">
        <v>30</v>
      </c>
      <c r="M429" s="3"/>
    </row>
    <row r="430" spans="1:13">
      <c r="A430">
        <v>429</v>
      </c>
      <c r="B430" t="s">
        <v>153</v>
      </c>
      <c r="C430" t="s">
        <v>301</v>
      </c>
      <c r="D430" s="15" t="str">
        <f t="shared" si="6"/>
        <v>upstream</v>
      </c>
      <c r="E430" s="99">
        <v>42589</v>
      </c>
      <c r="F430">
        <v>32.087059020996094</v>
      </c>
      <c r="G430">
        <v>31.911367416381836</v>
      </c>
      <c r="H430">
        <v>0.17893783748149872</v>
      </c>
      <c r="I430">
        <v>4.172970075160265E-3</v>
      </c>
      <c r="J430">
        <v>4.6340767294168472E-3</v>
      </c>
      <c r="K430">
        <v>4.7858076868578792E-4</v>
      </c>
      <c r="L430" s="8" t="s">
        <v>30</v>
      </c>
      <c r="M430" s="3"/>
    </row>
    <row r="431" spans="1:13">
      <c r="A431">
        <v>430</v>
      </c>
      <c r="B431" t="s">
        <v>154</v>
      </c>
      <c r="C431" t="s">
        <v>302</v>
      </c>
      <c r="D431" s="15" t="str">
        <f t="shared" si="6"/>
        <v>upstream</v>
      </c>
      <c r="E431" s="99">
        <v>42589</v>
      </c>
      <c r="F431">
        <v>33.089218139648438</v>
      </c>
      <c r="G431">
        <v>32.865585327148438</v>
      </c>
      <c r="H431">
        <v>0.21269448101520538</v>
      </c>
      <c r="I431">
        <v>2.3420611396431923E-3</v>
      </c>
      <c r="J431">
        <v>2.6775237638503313E-3</v>
      </c>
      <c r="K431">
        <v>3.2427231781184673E-4</v>
      </c>
      <c r="L431" s="8" t="s">
        <v>30</v>
      </c>
      <c r="M431" s="3"/>
    </row>
    <row r="432" spans="1:13">
      <c r="A432">
        <v>431</v>
      </c>
      <c r="B432" t="s">
        <v>80</v>
      </c>
      <c r="C432" t="s">
        <v>302</v>
      </c>
      <c r="D432" s="15" t="str">
        <f t="shared" si="6"/>
        <v>upstream</v>
      </c>
      <c r="E432" s="99">
        <v>42589</v>
      </c>
      <c r="F432">
        <v>32.841686248779297</v>
      </c>
      <c r="G432">
        <v>32.865585327148438</v>
      </c>
      <c r="H432">
        <v>0.21269448101520538</v>
      </c>
      <c r="I432">
        <v>2.7012021746486425E-3</v>
      </c>
      <c r="J432">
        <v>2.6775237638503313E-3</v>
      </c>
      <c r="K432">
        <v>3.2427231781184673E-4</v>
      </c>
      <c r="L432" s="8" t="s">
        <v>30</v>
      </c>
      <c r="M432" s="3"/>
    </row>
    <row r="433" spans="1:13">
      <c r="A433">
        <v>432</v>
      </c>
      <c r="B433" t="s">
        <v>156</v>
      </c>
      <c r="C433" t="s">
        <v>302</v>
      </c>
      <c r="D433" s="15" t="str">
        <f t="shared" si="6"/>
        <v>upstream</v>
      </c>
      <c r="E433" s="99">
        <v>42589</v>
      </c>
      <c r="F433">
        <v>32.665847778320312</v>
      </c>
      <c r="G433">
        <v>32.865585327148438</v>
      </c>
      <c r="H433">
        <v>0.21269448101520538</v>
      </c>
      <c r="I433">
        <v>2.9893077444285154E-3</v>
      </c>
      <c r="J433">
        <v>2.6775237638503313E-3</v>
      </c>
      <c r="K433">
        <v>3.2427231781184673E-4</v>
      </c>
      <c r="L433" s="8" t="s">
        <v>30</v>
      </c>
      <c r="M433" s="3"/>
    </row>
    <row r="434" spans="1:13">
      <c r="A434">
        <v>433</v>
      </c>
      <c r="B434" t="s">
        <v>157</v>
      </c>
      <c r="C434" t="s">
        <v>303</v>
      </c>
      <c r="D434" s="15" t="str">
        <f t="shared" si="6"/>
        <v>upstream</v>
      </c>
      <c r="E434" s="99">
        <v>42590</v>
      </c>
      <c r="F434">
        <v>32.573318481445312</v>
      </c>
      <c r="G434">
        <v>32.475921630859375</v>
      </c>
      <c r="H434">
        <v>8.437705785036087E-2</v>
      </c>
      <c r="I434">
        <v>3.1530533451586962E-3</v>
      </c>
      <c r="J434">
        <v>3.3377169165760279E-3</v>
      </c>
      <c r="K434">
        <v>1.5998301387298852E-4</v>
      </c>
      <c r="L434" s="8" t="s">
        <v>30</v>
      </c>
      <c r="M434" s="3"/>
    </row>
    <row r="435" spans="1:13">
      <c r="A435">
        <v>434</v>
      </c>
      <c r="B435" t="s">
        <v>84</v>
      </c>
      <c r="C435" t="s">
        <v>303</v>
      </c>
      <c r="D435" s="15" t="str">
        <f t="shared" si="6"/>
        <v>upstream</v>
      </c>
      <c r="E435" s="99">
        <v>42590</v>
      </c>
      <c r="F435">
        <v>32.425014495849609</v>
      </c>
      <c r="G435">
        <v>32.475921630859375</v>
      </c>
      <c r="H435">
        <v>8.437705785036087E-2</v>
      </c>
      <c r="I435">
        <v>3.4344152081757784E-3</v>
      </c>
      <c r="J435">
        <v>3.3377169165760279E-3</v>
      </c>
      <c r="K435">
        <v>1.5998301387298852E-4</v>
      </c>
      <c r="L435" s="8" t="s">
        <v>30</v>
      </c>
      <c r="M435" s="3"/>
    </row>
    <row r="436" spans="1:13">
      <c r="A436">
        <v>435</v>
      </c>
      <c r="B436" t="s">
        <v>159</v>
      </c>
      <c r="C436" t="s">
        <v>303</v>
      </c>
      <c r="D436" s="15" t="str">
        <f t="shared" si="6"/>
        <v>upstream</v>
      </c>
      <c r="E436" s="99">
        <v>42590</v>
      </c>
      <c r="F436">
        <v>32.429431915283203</v>
      </c>
      <c r="G436">
        <v>32.475921630859375</v>
      </c>
      <c r="H436">
        <v>8.437705785036087E-2</v>
      </c>
      <c r="I436">
        <v>3.4256824292242527E-3</v>
      </c>
      <c r="J436">
        <v>3.3377169165760279E-3</v>
      </c>
      <c r="K436">
        <v>1.5998301387298852E-4</v>
      </c>
      <c r="L436" s="8" t="s">
        <v>30</v>
      </c>
      <c r="M436" s="3"/>
    </row>
    <row r="437" spans="1:13">
      <c r="A437">
        <v>436</v>
      </c>
      <c r="B437" t="s">
        <v>160</v>
      </c>
      <c r="C437" t="s">
        <v>304</v>
      </c>
      <c r="D437" s="15" t="str">
        <f t="shared" si="6"/>
        <v>upstream</v>
      </c>
      <c r="E437" s="99">
        <v>42590</v>
      </c>
      <c r="F437">
        <v>34.578647613525391</v>
      </c>
      <c r="G437">
        <v>34.398880004882812</v>
      </c>
      <c r="H437">
        <v>0.15666717290878296</v>
      </c>
      <c r="I437">
        <v>9.9262257572263479E-4</v>
      </c>
      <c r="J437">
        <v>1.1039287783205509E-3</v>
      </c>
      <c r="K437">
        <v>9.7104115411639214E-5</v>
      </c>
      <c r="L437" s="8" t="s">
        <v>30</v>
      </c>
      <c r="M437" s="3"/>
    </row>
    <row r="438" spans="1:13">
      <c r="A438">
        <v>437</v>
      </c>
      <c r="B438" t="s">
        <v>162</v>
      </c>
      <c r="C438" t="s">
        <v>304</v>
      </c>
      <c r="D438" s="15" t="str">
        <f t="shared" si="6"/>
        <v>upstream</v>
      </c>
      <c r="E438" s="99">
        <v>42590</v>
      </c>
      <c r="F438">
        <v>34.3265380859375</v>
      </c>
      <c r="G438">
        <v>34.398880004882812</v>
      </c>
      <c r="H438">
        <v>0.15666717290878296</v>
      </c>
      <c r="I438">
        <v>1.1478598462417722E-3</v>
      </c>
      <c r="J438">
        <v>1.1039287783205509E-3</v>
      </c>
      <c r="K438">
        <v>9.7104115411639214E-5</v>
      </c>
      <c r="L438" s="8" t="s">
        <v>30</v>
      </c>
      <c r="M438" s="3"/>
    </row>
    <row r="439" spans="1:13">
      <c r="A439">
        <v>438</v>
      </c>
      <c r="B439" t="s">
        <v>163</v>
      </c>
      <c r="C439" t="s">
        <v>304</v>
      </c>
      <c r="D439" s="15" t="str">
        <f t="shared" si="6"/>
        <v>upstream</v>
      </c>
      <c r="E439" s="99">
        <v>42590</v>
      </c>
      <c r="F439">
        <v>34.291458129882812</v>
      </c>
      <c r="G439">
        <v>34.398880004882812</v>
      </c>
      <c r="H439">
        <v>0.15666717290878296</v>
      </c>
      <c r="I439">
        <v>1.1713039129972458E-3</v>
      </c>
      <c r="J439">
        <v>1.1039287783205509E-3</v>
      </c>
      <c r="K439">
        <v>9.7104115411639214E-5</v>
      </c>
      <c r="L439" s="8" t="s">
        <v>30</v>
      </c>
      <c r="M439" s="3"/>
    </row>
    <row r="440" spans="1:13">
      <c r="A440">
        <v>439</v>
      </c>
      <c r="B440" t="s">
        <v>164</v>
      </c>
      <c r="C440" t="s">
        <v>305</v>
      </c>
      <c r="D440" s="15" t="str">
        <f t="shared" si="6"/>
        <v>upstream</v>
      </c>
      <c r="E440" s="99">
        <v>42591</v>
      </c>
      <c r="F440">
        <v>32.009433746337891</v>
      </c>
      <c r="G440">
        <v>32.055263519287109</v>
      </c>
      <c r="H440">
        <v>8.6611166596412659E-2</v>
      </c>
      <c r="I440">
        <v>4.3639061041176319E-3</v>
      </c>
      <c r="J440">
        <v>4.2536468245089054E-3</v>
      </c>
      <c r="K440">
        <v>2.0922260591760278E-4</v>
      </c>
      <c r="L440" s="8" t="s">
        <v>30</v>
      </c>
      <c r="M440" s="3"/>
    </row>
    <row r="441" spans="1:13">
      <c r="A441">
        <v>440</v>
      </c>
      <c r="B441" t="s">
        <v>92</v>
      </c>
      <c r="C441" t="s">
        <v>305</v>
      </c>
      <c r="D441" s="15" t="str">
        <f t="shared" si="6"/>
        <v>upstream</v>
      </c>
      <c r="E441" s="99">
        <v>42591</v>
      </c>
      <c r="F441">
        <v>32.155158996582031</v>
      </c>
      <c r="G441">
        <v>32.055263519287109</v>
      </c>
      <c r="H441">
        <v>8.6611166596412659E-2</v>
      </c>
      <c r="I441">
        <v>4.0123555809259415E-3</v>
      </c>
      <c r="J441">
        <v>4.2536468245089054E-3</v>
      </c>
      <c r="K441">
        <v>2.0922260591760278E-4</v>
      </c>
      <c r="L441" s="8" t="s">
        <v>30</v>
      </c>
      <c r="M441" s="3"/>
    </row>
    <row r="442" spans="1:13">
      <c r="A442">
        <v>441</v>
      </c>
      <c r="B442" t="s">
        <v>166</v>
      </c>
      <c r="C442" t="s">
        <v>305</v>
      </c>
      <c r="D442" s="15" t="str">
        <f t="shared" si="6"/>
        <v>upstream</v>
      </c>
      <c r="E442" s="99">
        <v>42591</v>
      </c>
      <c r="F442">
        <v>32.001194000244141</v>
      </c>
      <c r="G442">
        <v>32.055263519287109</v>
      </c>
      <c r="H442">
        <v>8.6611166596412659E-2</v>
      </c>
      <c r="I442">
        <v>4.3846797198057175E-3</v>
      </c>
      <c r="J442">
        <v>4.2536468245089054E-3</v>
      </c>
      <c r="K442">
        <v>2.0922260591760278E-4</v>
      </c>
      <c r="L442" s="8" t="s">
        <v>30</v>
      </c>
      <c r="M442" s="3"/>
    </row>
    <row r="443" spans="1:13">
      <c r="A443">
        <v>442</v>
      </c>
      <c r="B443" t="s">
        <v>167</v>
      </c>
      <c r="C443" t="s">
        <v>306</v>
      </c>
      <c r="D443" s="15" t="str">
        <f t="shared" si="6"/>
        <v>upstream</v>
      </c>
      <c r="E443" s="99">
        <v>42591</v>
      </c>
      <c r="F443">
        <v>32.430683135986328</v>
      </c>
      <c r="G443">
        <v>32.425983428955078</v>
      </c>
      <c r="H443">
        <v>0.20055511593818665</v>
      </c>
      <c r="I443">
        <v>3.4232127945870161E-3</v>
      </c>
      <c r="J443">
        <v>3.4478204324841499E-3</v>
      </c>
      <c r="K443">
        <v>3.9867404848337173E-4</v>
      </c>
      <c r="L443" s="8" t="s">
        <v>30</v>
      </c>
      <c r="M443" s="3"/>
    </row>
    <row r="444" spans="1:13">
      <c r="A444">
        <v>443</v>
      </c>
      <c r="B444" t="s">
        <v>169</v>
      </c>
      <c r="C444" t="s">
        <v>306</v>
      </c>
      <c r="D444" s="15" t="str">
        <f t="shared" si="6"/>
        <v>upstream</v>
      </c>
      <c r="E444" s="99">
        <v>42591</v>
      </c>
      <c r="F444">
        <v>32.624149322509766</v>
      </c>
      <c r="G444">
        <v>32.425983428955078</v>
      </c>
      <c r="H444">
        <v>0.20055511593818665</v>
      </c>
      <c r="I444">
        <v>3.062020055949688E-3</v>
      </c>
      <c r="J444">
        <v>3.4478204324841499E-3</v>
      </c>
      <c r="K444">
        <v>3.9867404848337173E-4</v>
      </c>
      <c r="L444" s="8" t="s">
        <v>30</v>
      </c>
      <c r="M444" s="3"/>
    </row>
    <row r="445" spans="1:13">
      <c r="A445">
        <v>444</v>
      </c>
      <c r="B445" t="s">
        <v>170</v>
      </c>
      <c r="C445" t="s">
        <v>306</v>
      </c>
      <c r="D445" s="15" t="str">
        <f t="shared" si="6"/>
        <v>upstream</v>
      </c>
      <c r="E445" s="99">
        <v>42591</v>
      </c>
      <c r="F445">
        <v>32.223121643066406</v>
      </c>
      <c r="G445">
        <v>32.425983428955078</v>
      </c>
      <c r="H445">
        <v>0.20055511593818665</v>
      </c>
      <c r="I445">
        <v>3.8582282140851021E-3</v>
      </c>
      <c r="J445">
        <v>3.4478204324841499E-3</v>
      </c>
      <c r="K445">
        <v>3.9867404848337173E-4</v>
      </c>
      <c r="L445" s="8" t="s">
        <v>30</v>
      </c>
      <c r="M445" s="3"/>
    </row>
    <row r="446" spans="1:13">
      <c r="A446">
        <v>445</v>
      </c>
      <c r="B446" t="s">
        <v>171</v>
      </c>
      <c r="C446" t="s">
        <v>307</v>
      </c>
      <c r="D446" s="15" t="str">
        <f t="shared" si="6"/>
        <v>upstream</v>
      </c>
      <c r="E446" s="99">
        <v>42592</v>
      </c>
      <c r="F446">
        <v>31.26237678527832</v>
      </c>
      <c r="G446">
        <v>31.207342147827148</v>
      </c>
      <c r="H446">
        <v>6.6169589757919312E-2</v>
      </c>
      <c r="I446">
        <v>6.7122592590749264E-3</v>
      </c>
      <c r="J446">
        <v>6.9319587200880051E-3</v>
      </c>
      <c r="K446">
        <v>2.6624603196978569E-4</v>
      </c>
      <c r="L446" s="8" t="s">
        <v>30</v>
      </c>
      <c r="M446" s="3"/>
    </row>
    <row r="447" spans="1:13">
      <c r="A447">
        <v>446</v>
      </c>
      <c r="B447" t="s">
        <v>173</v>
      </c>
      <c r="C447" t="s">
        <v>307</v>
      </c>
      <c r="D447" s="15" t="str">
        <f t="shared" si="6"/>
        <v>upstream</v>
      </c>
      <c r="E447" s="99">
        <v>42592</v>
      </c>
      <c r="F447">
        <v>31.225723266601562</v>
      </c>
      <c r="G447">
        <v>31.207342147827148</v>
      </c>
      <c r="H447">
        <v>6.6169589757919312E-2</v>
      </c>
      <c r="I447">
        <v>6.8555665202438831E-3</v>
      </c>
      <c r="J447">
        <v>6.9319587200880051E-3</v>
      </c>
      <c r="K447">
        <v>2.6624603196978569E-4</v>
      </c>
      <c r="L447" s="8" t="s">
        <v>30</v>
      </c>
      <c r="M447" s="3"/>
    </row>
    <row r="448" spans="1:13">
      <c r="A448">
        <v>447</v>
      </c>
      <c r="B448" t="s">
        <v>174</v>
      </c>
      <c r="C448" t="s">
        <v>307</v>
      </c>
      <c r="D448" s="15" t="str">
        <f t="shared" si="6"/>
        <v>upstream</v>
      </c>
      <c r="E448" s="99">
        <v>42592</v>
      </c>
      <c r="F448">
        <v>31.13392448425293</v>
      </c>
      <c r="G448">
        <v>31.207342147827148</v>
      </c>
      <c r="H448">
        <v>6.6169589757919312E-2</v>
      </c>
      <c r="I448">
        <v>7.2280503809452057E-3</v>
      </c>
      <c r="J448">
        <v>6.9319587200880051E-3</v>
      </c>
      <c r="K448">
        <v>2.6624603196978569E-4</v>
      </c>
      <c r="L448" s="8" t="s">
        <v>30</v>
      </c>
      <c r="M448" s="3"/>
    </row>
    <row r="449" spans="1:13">
      <c r="A449">
        <v>448</v>
      </c>
      <c r="B449" t="s">
        <v>175</v>
      </c>
      <c r="C449" t="s">
        <v>308</v>
      </c>
      <c r="D449" s="15" t="str">
        <f t="shared" si="6"/>
        <v>upstream</v>
      </c>
      <c r="E449" s="99">
        <v>42592</v>
      </c>
      <c r="F449">
        <v>33.676105499267578</v>
      </c>
      <c r="G449">
        <v>33.89727783203125</v>
      </c>
      <c r="H449">
        <v>0.28138145804405212</v>
      </c>
      <c r="I449">
        <v>1.6699229599907994E-3</v>
      </c>
      <c r="J449">
        <v>1.4826630940660834E-3</v>
      </c>
      <c r="K449">
        <v>2.3081705148797482E-4</v>
      </c>
      <c r="L449" s="8" t="s">
        <v>30</v>
      </c>
      <c r="M449" s="3"/>
    </row>
    <row r="450" spans="1:13">
      <c r="A450">
        <v>449</v>
      </c>
      <c r="B450" t="s">
        <v>177</v>
      </c>
      <c r="C450" t="s">
        <v>308</v>
      </c>
      <c r="D450" s="15" t="str">
        <f t="shared" si="6"/>
        <v>upstream</v>
      </c>
      <c r="E450" s="99">
        <v>42592</v>
      </c>
      <c r="F450">
        <v>33.801738739013672</v>
      </c>
      <c r="G450">
        <v>33.89727783203125</v>
      </c>
      <c r="H450">
        <v>0.28138145804405212</v>
      </c>
      <c r="I450">
        <v>1.5532794641330838E-3</v>
      </c>
      <c r="J450">
        <v>1.4826630940660834E-3</v>
      </c>
      <c r="K450">
        <v>2.3081705148797482E-4</v>
      </c>
      <c r="L450" s="8" t="s">
        <v>30</v>
      </c>
      <c r="M450" s="3"/>
    </row>
    <row r="451" spans="1:13">
      <c r="A451">
        <v>450</v>
      </c>
      <c r="B451" t="s">
        <v>178</v>
      </c>
      <c r="C451" t="s">
        <v>308</v>
      </c>
      <c r="D451" s="15" t="str">
        <f t="shared" ref="D451:D514" si="7">IF(RIGHT(C451,1)="d","downstream","upstream")</f>
        <v>upstream</v>
      </c>
      <c r="E451" s="99">
        <v>42592</v>
      </c>
      <c r="F451">
        <v>34.2139892578125</v>
      </c>
      <c r="G451">
        <v>33.89727783203125</v>
      </c>
      <c r="H451">
        <v>0.28138145804405212</v>
      </c>
      <c r="I451">
        <v>1.2247869744896889E-3</v>
      </c>
      <c r="J451">
        <v>1.4826630940660834E-3</v>
      </c>
      <c r="K451">
        <v>2.3081705148797482E-4</v>
      </c>
      <c r="L451" s="8" t="s">
        <v>30</v>
      </c>
      <c r="M451" s="3"/>
    </row>
    <row r="452" spans="1:13">
      <c r="A452">
        <v>451</v>
      </c>
      <c r="B452" t="s">
        <v>77</v>
      </c>
      <c r="C452" t="s">
        <v>309</v>
      </c>
      <c r="D452" s="15" t="str">
        <f t="shared" si="7"/>
        <v>upstream</v>
      </c>
      <c r="E452" s="99">
        <v>42593</v>
      </c>
      <c r="F452">
        <v>31.861387252807617</v>
      </c>
      <c r="G452">
        <v>31.869274139404297</v>
      </c>
      <c r="H452">
        <v>1.1153741739690304E-2</v>
      </c>
      <c r="I452">
        <v>4.7526126727461815E-3</v>
      </c>
      <c r="J452">
        <v>4.7311070375144482E-3</v>
      </c>
      <c r="K452">
        <v>3.0413561034947634E-5</v>
      </c>
      <c r="L452" s="8" t="s">
        <v>30</v>
      </c>
      <c r="M452" s="3"/>
    </row>
    <row r="453" spans="1:13">
      <c r="A453">
        <v>452</v>
      </c>
      <c r="B453" t="s">
        <v>180</v>
      </c>
      <c r="C453" t="s">
        <v>309</v>
      </c>
      <c r="D453" s="15" t="str">
        <f t="shared" si="7"/>
        <v>upstream</v>
      </c>
      <c r="E453" s="99">
        <v>42593</v>
      </c>
      <c r="F453">
        <v>31.877161026000977</v>
      </c>
      <c r="G453">
        <v>31.869274139404297</v>
      </c>
      <c r="H453">
        <v>1.1153741739690304E-2</v>
      </c>
      <c r="I453">
        <v>4.7096014022827148E-3</v>
      </c>
      <c r="J453">
        <v>4.7311070375144482E-3</v>
      </c>
      <c r="K453">
        <v>3.0413561034947634E-5</v>
      </c>
      <c r="L453" s="8" t="s">
        <v>30</v>
      </c>
      <c r="M453" s="3"/>
    </row>
    <row r="454" spans="1:13">
      <c r="A454">
        <v>453</v>
      </c>
      <c r="B454" t="s">
        <v>181</v>
      </c>
      <c r="C454" t="s">
        <v>309</v>
      </c>
      <c r="D454" s="15" t="str">
        <f t="shared" si="7"/>
        <v>upstream</v>
      </c>
      <c r="E454" s="99">
        <v>42593</v>
      </c>
      <c r="F454" t="s">
        <v>72</v>
      </c>
      <c r="G454">
        <v>31.869274139404297</v>
      </c>
      <c r="H454">
        <v>1.1153741739690304E-2</v>
      </c>
      <c r="I454">
        <v>0</v>
      </c>
      <c r="J454" t="s">
        <v>12</v>
      </c>
      <c r="K454" t="s">
        <v>12</v>
      </c>
      <c r="L454" s="8" t="s">
        <v>30</v>
      </c>
      <c r="M454" s="19"/>
    </row>
    <row r="455" spans="1:13">
      <c r="A455">
        <v>454</v>
      </c>
      <c r="B455" t="s">
        <v>82</v>
      </c>
      <c r="C455" t="s">
        <v>310</v>
      </c>
      <c r="D455" s="15" t="str">
        <f t="shared" si="7"/>
        <v>upstream</v>
      </c>
      <c r="E455" s="99">
        <v>42593</v>
      </c>
      <c r="F455">
        <v>30.765457153320312</v>
      </c>
      <c r="G455">
        <v>30.763154983520508</v>
      </c>
      <c r="H455">
        <v>6.5328493714332581E-2</v>
      </c>
      <c r="I455">
        <v>8.9382193982601166E-3</v>
      </c>
      <c r="J455">
        <v>8.9543163776397705E-3</v>
      </c>
      <c r="K455">
        <v>3.374250081833452E-4</v>
      </c>
      <c r="L455" s="8" t="s">
        <v>30</v>
      </c>
      <c r="M455" s="19"/>
    </row>
    <row r="456" spans="1:13">
      <c r="A456">
        <v>455</v>
      </c>
      <c r="B456" t="s">
        <v>183</v>
      </c>
      <c r="C456" t="s">
        <v>310</v>
      </c>
      <c r="D456" s="15" t="str">
        <f t="shared" si="7"/>
        <v>upstream</v>
      </c>
      <c r="E456" s="99">
        <v>42593</v>
      </c>
      <c r="F456">
        <v>30.827302932739258</v>
      </c>
      <c r="G456">
        <v>30.763154983520508</v>
      </c>
      <c r="H456">
        <v>6.5328493714332581E-2</v>
      </c>
      <c r="I456">
        <v>8.6252279579639435E-3</v>
      </c>
      <c r="J456">
        <v>8.9543163776397705E-3</v>
      </c>
      <c r="K456">
        <v>3.374250081833452E-4</v>
      </c>
      <c r="L456" s="8" t="s">
        <v>30</v>
      </c>
      <c r="M456" s="19"/>
    </row>
    <row r="457" spans="1:13">
      <c r="A457">
        <v>456</v>
      </c>
      <c r="B457" t="s">
        <v>184</v>
      </c>
      <c r="C457" t="s">
        <v>310</v>
      </c>
      <c r="D457" s="15" t="str">
        <f t="shared" si="7"/>
        <v>upstream</v>
      </c>
      <c r="E457" s="99">
        <v>42593</v>
      </c>
      <c r="F457">
        <v>30.696706771850586</v>
      </c>
      <c r="G457">
        <v>30.763154983520508</v>
      </c>
      <c r="H457">
        <v>6.5328493714332581E-2</v>
      </c>
      <c r="I457">
        <v>9.2995017766952515E-3</v>
      </c>
      <c r="J457">
        <v>8.9543163776397705E-3</v>
      </c>
      <c r="K457">
        <v>3.374250081833452E-4</v>
      </c>
      <c r="L457" s="8" t="s">
        <v>30</v>
      </c>
      <c r="M457" s="19"/>
    </row>
    <row r="458" spans="1:13">
      <c r="A458">
        <v>457</v>
      </c>
      <c r="B458" t="s">
        <v>86</v>
      </c>
      <c r="C458" t="s">
        <v>311</v>
      </c>
      <c r="D458" s="15" t="str">
        <f t="shared" si="7"/>
        <v>upstream</v>
      </c>
      <c r="E458" s="99">
        <v>42594</v>
      </c>
      <c r="F458">
        <v>31.452701568603516</v>
      </c>
      <c r="G458">
        <v>31.620645523071289</v>
      </c>
      <c r="H458">
        <v>0.14549964666366577</v>
      </c>
      <c r="I458">
        <v>6.014910526573658E-3</v>
      </c>
      <c r="J458">
        <v>5.4730027914047241E-3</v>
      </c>
      <c r="K458">
        <v>4.6946358634158969E-4</v>
      </c>
      <c r="L458" s="8" t="s">
        <v>30</v>
      </c>
      <c r="M458" s="19"/>
    </row>
    <row r="459" spans="1:13">
      <c r="A459">
        <v>458</v>
      </c>
      <c r="B459" t="s">
        <v>186</v>
      </c>
      <c r="C459" t="s">
        <v>311</v>
      </c>
      <c r="D459" s="15" t="str">
        <f t="shared" si="7"/>
        <v>upstream</v>
      </c>
      <c r="E459" s="99">
        <v>42594</v>
      </c>
      <c r="F459">
        <v>31.700563430786133</v>
      </c>
      <c r="G459">
        <v>31.620645523071289</v>
      </c>
      <c r="H459">
        <v>0.14549964666366577</v>
      </c>
      <c r="I459">
        <v>5.2142003551125526E-3</v>
      </c>
      <c r="J459">
        <v>5.4730027914047241E-3</v>
      </c>
      <c r="K459">
        <v>4.6946358634158969E-4</v>
      </c>
      <c r="L459" s="8" t="s">
        <v>30</v>
      </c>
      <c r="M459" s="19"/>
    </row>
    <row r="460" spans="1:13">
      <c r="A460">
        <v>459</v>
      </c>
      <c r="B460" t="s">
        <v>187</v>
      </c>
      <c r="C460" t="s">
        <v>311</v>
      </c>
      <c r="D460" s="15" t="str">
        <f t="shared" si="7"/>
        <v>upstream</v>
      </c>
      <c r="E460" s="99">
        <v>42594</v>
      </c>
      <c r="F460">
        <v>31.708669662475586</v>
      </c>
      <c r="G460">
        <v>31.620645523071289</v>
      </c>
      <c r="H460">
        <v>0.14549964666366577</v>
      </c>
      <c r="I460">
        <v>5.1898960955440998E-3</v>
      </c>
      <c r="J460">
        <v>5.4730027914047241E-3</v>
      </c>
      <c r="K460">
        <v>4.6946358634158969E-4</v>
      </c>
      <c r="L460" s="8" t="s">
        <v>30</v>
      </c>
      <c r="M460" s="19"/>
    </row>
    <row r="461" spans="1:13">
      <c r="A461">
        <v>460</v>
      </c>
      <c r="B461" t="s">
        <v>90</v>
      </c>
      <c r="C461" t="s">
        <v>312</v>
      </c>
      <c r="D461" s="15" t="str">
        <f t="shared" si="7"/>
        <v>upstream</v>
      </c>
      <c r="E461" s="99">
        <v>42594</v>
      </c>
      <c r="F461">
        <v>29.830507278442383</v>
      </c>
      <c r="G461">
        <v>29.864385604858398</v>
      </c>
      <c r="H461">
        <v>0.13143047690391541</v>
      </c>
      <c r="I461">
        <v>1.5320577658712864E-2</v>
      </c>
      <c r="J461">
        <v>1.5052814967930317E-2</v>
      </c>
      <c r="K461">
        <v>1.1237813159823418E-3</v>
      </c>
      <c r="L461" s="8" t="s">
        <v>30</v>
      </c>
      <c r="M461" s="3"/>
    </row>
    <row r="462" spans="1:13">
      <c r="A462">
        <v>461</v>
      </c>
      <c r="B462" t="s">
        <v>189</v>
      </c>
      <c r="C462" t="s">
        <v>312</v>
      </c>
      <c r="D462" s="15" t="str">
        <f t="shared" si="7"/>
        <v>upstream</v>
      </c>
      <c r="E462" s="99">
        <v>42594</v>
      </c>
      <c r="F462">
        <v>30.009439468383789</v>
      </c>
      <c r="G462">
        <v>29.864385604858398</v>
      </c>
      <c r="H462">
        <v>0.13143047690391541</v>
      </c>
      <c r="I462">
        <v>1.3819337822496891E-2</v>
      </c>
      <c r="J462">
        <v>1.5052814967930317E-2</v>
      </c>
      <c r="K462">
        <v>1.1237813159823418E-3</v>
      </c>
      <c r="L462" s="8" t="s">
        <v>30</v>
      </c>
      <c r="M462" s="3"/>
    </row>
    <row r="463" spans="1:13">
      <c r="A463">
        <v>462</v>
      </c>
      <c r="B463" t="s">
        <v>190</v>
      </c>
      <c r="C463" t="s">
        <v>312</v>
      </c>
      <c r="D463" s="15" t="str">
        <f t="shared" si="7"/>
        <v>upstream</v>
      </c>
      <c r="E463" s="99">
        <v>42594</v>
      </c>
      <c r="F463">
        <v>29.753211975097656</v>
      </c>
      <c r="G463">
        <v>29.864385604858398</v>
      </c>
      <c r="H463">
        <v>0.13143047690391541</v>
      </c>
      <c r="I463">
        <v>1.601853035390377E-2</v>
      </c>
      <c r="J463">
        <v>1.5052814967930317E-2</v>
      </c>
      <c r="K463">
        <v>1.1237813159823418E-3</v>
      </c>
      <c r="L463" s="8" t="s">
        <v>30</v>
      </c>
      <c r="M463" s="3"/>
    </row>
    <row r="464" spans="1:13">
      <c r="A464">
        <v>463</v>
      </c>
      <c r="B464" t="s">
        <v>191</v>
      </c>
      <c r="C464" t="s">
        <v>313</v>
      </c>
      <c r="D464" s="15" t="str">
        <f t="shared" si="7"/>
        <v>upstream</v>
      </c>
      <c r="E464" s="99">
        <v>42595</v>
      </c>
      <c r="F464">
        <v>32.531032562255859</v>
      </c>
      <c r="G464">
        <v>32.620906829833984</v>
      </c>
      <c r="H464">
        <v>0.16164310276508331</v>
      </c>
      <c r="I464">
        <v>3.2308422960340977E-3</v>
      </c>
      <c r="J464">
        <v>3.0764706898480654E-3</v>
      </c>
      <c r="K464">
        <v>2.7853576466441154E-4</v>
      </c>
      <c r="L464" s="8" t="s">
        <v>30</v>
      </c>
      <c r="M464" s="3"/>
    </row>
    <row r="465" spans="1:13">
      <c r="A465">
        <v>464</v>
      </c>
      <c r="B465" t="s">
        <v>193</v>
      </c>
      <c r="C465" t="s">
        <v>313</v>
      </c>
      <c r="D465" s="15" t="str">
        <f t="shared" si="7"/>
        <v>upstream</v>
      </c>
      <c r="E465" s="99">
        <v>42595</v>
      </c>
      <c r="F465">
        <v>32.807514190673828</v>
      </c>
      <c r="G465">
        <v>32.620906829833984</v>
      </c>
      <c r="H465">
        <v>0.16164310276508331</v>
      </c>
      <c r="I465">
        <v>2.7549301739782095E-3</v>
      </c>
      <c r="J465">
        <v>3.0764706898480654E-3</v>
      </c>
      <c r="K465">
        <v>2.7853576466441154E-4</v>
      </c>
      <c r="L465" s="8" t="s">
        <v>30</v>
      </c>
      <c r="M465" s="3"/>
    </row>
    <row r="466" spans="1:13">
      <c r="A466">
        <v>465</v>
      </c>
      <c r="B466" t="s">
        <v>194</v>
      </c>
      <c r="C466" t="s">
        <v>313</v>
      </c>
      <c r="D466" s="15" t="str">
        <f t="shared" si="7"/>
        <v>upstream</v>
      </c>
      <c r="E466" s="99">
        <v>42595</v>
      </c>
      <c r="F466">
        <v>32.524173736572266</v>
      </c>
      <c r="G466">
        <v>32.620906829833984</v>
      </c>
      <c r="H466">
        <v>0.16164310276508331</v>
      </c>
      <c r="I466">
        <v>3.243639599531889E-3</v>
      </c>
      <c r="J466">
        <v>3.0764706898480654E-3</v>
      </c>
      <c r="K466">
        <v>2.7853576466441154E-4</v>
      </c>
      <c r="L466" s="8" t="s">
        <v>30</v>
      </c>
      <c r="M466" s="3"/>
    </row>
    <row r="467" spans="1:13">
      <c r="A467">
        <v>466</v>
      </c>
      <c r="B467" t="s">
        <v>94</v>
      </c>
      <c r="C467" t="s">
        <v>314</v>
      </c>
      <c r="D467" s="15" t="str">
        <f t="shared" si="7"/>
        <v>upstream</v>
      </c>
      <c r="E467" s="99">
        <v>42595</v>
      </c>
      <c r="F467">
        <v>32.251995086669922</v>
      </c>
      <c r="G467">
        <v>32.343769073486328</v>
      </c>
      <c r="H467">
        <v>7.9939968883991241E-2</v>
      </c>
      <c r="I467">
        <v>3.7945536896586418E-3</v>
      </c>
      <c r="J467">
        <v>3.6016255617141724E-3</v>
      </c>
      <c r="K467">
        <v>1.6797427088022232E-4</v>
      </c>
      <c r="L467" s="8" t="s">
        <v>30</v>
      </c>
      <c r="M467" s="3"/>
    </row>
    <row r="468" spans="1:13">
      <c r="A468">
        <v>467</v>
      </c>
      <c r="B468" t="s">
        <v>97</v>
      </c>
      <c r="C468" t="s">
        <v>314</v>
      </c>
      <c r="D468" s="15" t="str">
        <f t="shared" si="7"/>
        <v>upstream</v>
      </c>
      <c r="E468" s="99">
        <v>42595</v>
      </c>
      <c r="F468">
        <v>32.398223876953125</v>
      </c>
      <c r="G468">
        <v>32.343769073486328</v>
      </c>
      <c r="H468">
        <v>7.9939968883991241E-2</v>
      </c>
      <c r="I468">
        <v>3.4878570586442947E-3</v>
      </c>
      <c r="J468">
        <v>3.6016255617141724E-3</v>
      </c>
      <c r="K468">
        <v>1.6797427088022232E-4</v>
      </c>
      <c r="L468" s="8" t="s">
        <v>30</v>
      </c>
      <c r="M468" s="3"/>
    </row>
    <row r="469" spans="1:13">
      <c r="A469">
        <v>468</v>
      </c>
      <c r="B469" t="s">
        <v>98</v>
      </c>
      <c r="C469" t="s">
        <v>314</v>
      </c>
      <c r="D469" s="15" t="str">
        <f t="shared" si="7"/>
        <v>upstream</v>
      </c>
      <c r="E469" s="99">
        <v>42595</v>
      </c>
      <c r="F469">
        <v>32.381092071533203</v>
      </c>
      <c r="G469">
        <v>32.343769073486328</v>
      </c>
      <c r="H469">
        <v>7.9939968883991241E-2</v>
      </c>
      <c r="I469">
        <v>3.5224664025008678E-3</v>
      </c>
      <c r="J469">
        <v>3.6016255617141724E-3</v>
      </c>
      <c r="K469">
        <v>1.6797427088022232E-4</v>
      </c>
      <c r="L469" s="8" t="s">
        <v>30</v>
      </c>
      <c r="M469" s="3"/>
    </row>
    <row r="470" spans="1:13">
      <c r="A470">
        <v>469</v>
      </c>
      <c r="B470" t="s">
        <v>99</v>
      </c>
      <c r="C470" t="s">
        <v>315</v>
      </c>
      <c r="D470" s="15" t="str">
        <f t="shared" si="7"/>
        <v>upstream</v>
      </c>
      <c r="E470" s="99">
        <v>42596</v>
      </c>
      <c r="F470">
        <v>30.641048431396484</v>
      </c>
      <c r="G470">
        <v>30.717599868774414</v>
      </c>
      <c r="H470">
        <v>0.17593222856521606</v>
      </c>
      <c r="I470">
        <v>9.6026547253131866E-3</v>
      </c>
      <c r="J470">
        <v>9.2191370204091072E-3</v>
      </c>
      <c r="K470">
        <v>9.0830674162134528E-4</v>
      </c>
      <c r="L470" s="8" t="s">
        <v>30</v>
      </c>
      <c r="M470" s="3"/>
    </row>
    <row r="471" spans="1:13">
      <c r="A471">
        <v>470</v>
      </c>
      <c r="B471" t="s">
        <v>101</v>
      </c>
      <c r="C471" t="s">
        <v>315</v>
      </c>
      <c r="D471" s="15" t="str">
        <f t="shared" si="7"/>
        <v>upstream</v>
      </c>
      <c r="E471" s="99">
        <v>42596</v>
      </c>
      <c r="F471">
        <v>30.918840408325195</v>
      </c>
      <c r="G471">
        <v>30.717599868774414</v>
      </c>
      <c r="H471">
        <v>0.17593222856521606</v>
      </c>
      <c r="I471">
        <v>8.1819752231240273E-3</v>
      </c>
      <c r="J471">
        <v>9.2191370204091072E-3</v>
      </c>
      <c r="K471">
        <v>9.0830674162134528E-4</v>
      </c>
      <c r="L471" s="8" t="s">
        <v>30</v>
      </c>
      <c r="M471" s="3"/>
    </row>
    <row r="472" spans="1:13">
      <c r="A472">
        <v>471</v>
      </c>
      <c r="B472" t="s">
        <v>102</v>
      </c>
      <c r="C472" t="s">
        <v>315</v>
      </c>
      <c r="D472" s="15" t="str">
        <f t="shared" si="7"/>
        <v>upstream</v>
      </c>
      <c r="E472" s="99">
        <v>42596</v>
      </c>
      <c r="F472">
        <v>30.592914581298828</v>
      </c>
      <c r="G472">
        <v>30.717599868774414</v>
      </c>
      <c r="H472">
        <v>0.17593222856521606</v>
      </c>
      <c r="I472">
        <v>9.8727820441126823E-3</v>
      </c>
      <c r="J472">
        <v>9.2191370204091072E-3</v>
      </c>
      <c r="K472">
        <v>9.0830674162134528E-4</v>
      </c>
      <c r="L472" s="8" t="s">
        <v>30</v>
      </c>
      <c r="M472" s="3"/>
    </row>
    <row r="473" spans="1:13">
      <c r="A473">
        <v>472</v>
      </c>
      <c r="B473" t="s">
        <v>103</v>
      </c>
      <c r="C473" t="s">
        <v>316</v>
      </c>
      <c r="D473" s="15" t="str">
        <f t="shared" si="7"/>
        <v>upstream</v>
      </c>
      <c r="E473" s="99">
        <v>42596</v>
      </c>
      <c r="F473">
        <v>30.435249328613281</v>
      </c>
      <c r="G473">
        <v>30.44140625</v>
      </c>
      <c r="H473">
        <v>5.6723941117525101E-2</v>
      </c>
      <c r="I473">
        <v>1.0811954736709595E-2</v>
      </c>
      <c r="J473">
        <v>1.0777488350868225E-2</v>
      </c>
      <c r="K473">
        <v>3.5137386294081807E-4</v>
      </c>
      <c r="L473" s="8" t="s">
        <v>30</v>
      </c>
      <c r="M473" s="3"/>
    </row>
    <row r="474" spans="1:13">
      <c r="A474">
        <v>473</v>
      </c>
      <c r="B474" t="s">
        <v>105</v>
      </c>
      <c r="C474" t="s">
        <v>316</v>
      </c>
      <c r="D474" s="15" t="str">
        <f t="shared" si="7"/>
        <v>upstream</v>
      </c>
      <c r="E474" s="99">
        <v>42596</v>
      </c>
      <c r="F474">
        <v>30.500957489013672</v>
      </c>
      <c r="G474">
        <v>30.44140625</v>
      </c>
      <c r="H474">
        <v>5.6723941117525101E-2</v>
      </c>
      <c r="I474">
        <v>1.041015051305294E-2</v>
      </c>
      <c r="J474">
        <v>1.0777488350868225E-2</v>
      </c>
      <c r="K474">
        <v>3.5137386294081807E-4</v>
      </c>
      <c r="L474" s="8" t="s">
        <v>30</v>
      </c>
      <c r="M474" s="3"/>
    </row>
    <row r="475" spans="1:13">
      <c r="A475">
        <v>474</v>
      </c>
      <c r="B475" t="s">
        <v>106</v>
      </c>
      <c r="C475" t="s">
        <v>316</v>
      </c>
      <c r="D475" s="15" t="str">
        <f t="shared" si="7"/>
        <v>upstream</v>
      </c>
      <c r="E475" s="99">
        <v>42596</v>
      </c>
      <c r="F475">
        <v>30.388011932373047</v>
      </c>
      <c r="G475">
        <v>30.44140625</v>
      </c>
      <c r="H475">
        <v>5.6723941117525101E-2</v>
      </c>
      <c r="I475">
        <v>1.1110357940196991E-2</v>
      </c>
      <c r="J475">
        <v>1.0777488350868225E-2</v>
      </c>
      <c r="K475">
        <v>3.5137386294081807E-4</v>
      </c>
      <c r="L475" s="8" t="s">
        <v>30</v>
      </c>
      <c r="M475" s="3"/>
    </row>
    <row r="476" spans="1:13">
      <c r="A476">
        <v>475</v>
      </c>
      <c r="B476" t="s">
        <v>115</v>
      </c>
      <c r="C476" t="s">
        <v>317</v>
      </c>
      <c r="D476" s="15" t="str">
        <f t="shared" si="7"/>
        <v>upstream</v>
      </c>
      <c r="E476" s="99">
        <v>42597</v>
      </c>
      <c r="F476">
        <v>31.68328857421875</v>
      </c>
      <c r="G476">
        <v>31.841314315795898</v>
      </c>
      <c r="H476">
        <v>0.14760036766529083</v>
      </c>
      <c r="I476">
        <v>4.2678802274167538E-3</v>
      </c>
      <c r="J476">
        <v>3.8703207392245531E-3</v>
      </c>
      <c r="K476">
        <v>3.6780248046852648E-4</v>
      </c>
      <c r="L476" s="8" t="s">
        <v>32</v>
      </c>
      <c r="M476" s="3"/>
    </row>
    <row r="477" spans="1:13">
      <c r="A477">
        <v>476</v>
      </c>
      <c r="B477" t="s">
        <v>117</v>
      </c>
      <c r="C477" t="s">
        <v>317</v>
      </c>
      <c r="D477" s="15" t="str">
        <f t="shared" si="7"/>
        <v>upstream</v>
      </c>
      <c r="E477" s="99">
        <v>42597</v>
      </c>
      <c r="F477">
        <v>31.975616455078125</v>
      </c>
      <c r="G477">
        <v>31.841314315795898</v>
      </c>
      <c r="H477">
        <v>0.14760036766529083</v>
      </c>
      <c r="I477">
        <v>3.5421634092926979E-3</v>
      </c>
      <c r="J477">
        <v>3.8703207392245531E-3</v>
      </c>
      <c r="K477">
        <v>3.6780248046852648E-4</v>
      </c>
      <c r="L477" s="8" t="s">
        <v>32</v>
      </c>
      <c r="M477" s="3"/>
    </row>
    <row r="478" spans="1:13">
      <c r="A478">
        <v>477</v>
      </c>
      <c r="B478" t="s">
        <v>118</v>
      </c>
      <c r="C478" t="s">
        <v>317</v>
      </c>
      <c r="D478" s="15" t="str">
        <f t="shared" si="7"/>
        <v>upstream</v>
      </c>
      <c r="E478" s="99">
        <v>42597</v>
      </c>
      <c r="F478">
        <v>31.865032196044922</v>
      </c>
      <c r="G478">
        <v>31.841314315795898</v>
      </c>
      <c r="H478">
        <v>0.14760036766529083</v>
      </c>
      <c r="I478">
        <v>3.8009192794561386E-3</v>
      </c>
      <c r="J478">
        <v>3.8703207392245531E-3</v>
      </c>
      <c r="K478">
        <v>3.6780248046852648E-4</v>
      </c>
      <c r="L478" s="8" t="s">
        <v>32</v>
      </c>
      <c r="M478" s="3"/>
    </row>
    <row r="479" spans="1:13">
      <c r="A479">
        <v>478</v>
      </c>
      <c r="B479" t="s">
        <v>119</v>
      </c>
      <c r="C479" t="s">
        <v>318</v>
      </c>
      <c r="D479" s="15" t="str">
        <f t="shared" si="7"/>
        <v>upstream</v>
      </c>
      <c r="E479" s="99">
        <v>42597</v>
      </c>
      <c r="F479">
        <v>31.26209831237793</v>
      </c>
      <c r="G479">
        <v>31.480667114257812</v>
      </c>
      <c r="H479">
        <v>0.28121033310890198</v>
      </c>
      <c r="I479">
        <v>5.582605954259634E-3</v>
      </c>
      <c r="J479">
        <v>4.9071609973907471E-3</v>
      </c>
      <c r="K479">
        <v>8.3963910583406687E-4</v>
      </c>
      <c r="L479" s="8" t="s">
        <v>32</v>
      </c>
      <c r="M479" s="3"/>
    </row>
    <row r="480" spans="1:13">
      <c r="A480">
        <v>479</v>
      </c>
      <c r="B480" t="s">
        <v>121</v>
      </c>
      <c r="C480" t="s">
        <v>318</v>
      </c>
      <c r="D480" s="15" t="str">
        <f t="shared" si="7"/>
        <v>upstream</v>
      </c>
      <c r="E480" s="99">
        <v>42597</v>
      </c>
      <c r="F480">
        <v>31.797918319702148</v>
      </c>
      <c r="G480">
        <v>31.480667114257812</v>
      </c>
      <c r="H480">
        <v>0.28121033310890198</v>
      </c>
      <c r="I480">
        <v>3.9670895785093307E-3</v>
      </c>
      <c r="J480">
        <v>4.9071609973907471E-3</v>
      </c>
      <c r="K480">
        <v>8.3963910583406687E-4</v>
      </c>
      <c r="L480" s="8" t="s">
        <v>32</v>
      </c>
      <c r="M480" s="3"/>
    </row>
    <row r="481" spans="1:13">
      <c r="A481">
        <v>480</v>
      </c>
      <c r="B481" t="s">
        <v>122</v>
      </c>
      <c r="C481" t="s">
        <v>318</v>
      </c>
      <c r="D481" s="15" t="str">
        <f t="shared" si="7"/>
        <v>upstream</v>
      </c>
      <c r="E481" s="99">
        <v>42597</v>
      </c>
      <c r="F481">
        <v>31.381986618041992</v>
      </c>
      <c r="G481">
        <v>31.480667114257812</v>
      </c>
      <c r="H481">
        <v>0.28121033310890198</v>
      </c>
      <c r="I481">
        <v>5.1717879250645638E-3</v>
      </c>
      <c r="J481">
        <v>4.9071609973907471E-3</v>
      </c>
      <c r="K481">
        <v>8.3963910583406687E-4</v>
      </c>
      <c r="L481" s="8" t="s">
        <v>32</v>
      </c>
      <c r="M481" s="3"/>
    </row>
    <row r="482" spans="1:13">
      <c r="A482">
        <v>481</v>
      </c>
      <c r="B482" t="s">
        <v>123</v>
      </c>
      <c r="C482" t="s">
        <v>319</v>
      </c>
      <c r="D482" s="15" t="str">
        <f t="shared" si="7"/>
        <v>upstream</v>
      </c>
      <c r="E482" s="99">
        <v>42598</v>
      </c>
      <c r="F482">
        <v>31.880474090576172</v>
      </c>
      <c r="G482">
        <v>32.050949096679688</v>
      </c>
      <c r="H482">
        <v>0.14858393371105194</v>
      </c>
      <c r="I482">
        <v>3.763681510463357E-3</v>
      </c>
      <c r="J482">
        <v>3.3863380085676908E-3</v>
      </c>
      <c r="K482">
        <v>3.2857237965799868E-4</v>
      </c>
      <c r="L482" s="8" t="s">
        <v>32</v>
      </c>
      <c r="M482" s="3"/>
    </row>
    <row r="483" spans="1:13">
      <c r="A483">
        <v>482</v>
      </c>
      <c r="B483" t="s">
        <v>125</v>
      </c>
      <c r="C483" t="s">
        <v>319</v>
      </c>
      <c r="D483" s="15" t="str">
        <f t="shared" si="7"/>
        <v>upstream</v>
      </c>
      <c r="E483" s="99">
        <v>42598</v>
      </c>
      <c r="F483">
        <v>32.119415283203125</v>
      </c>
      <c r="G483">
        <v>32.050949096679688</v>
      </c>
      <c r="H483">
        <v>0.14858393371105194</v>
      </c>
      <c r="I483">
        <v>3.2318534795194864E-3</v>
      </c>
      <c r="J483">
        <v>3.3863380085676908E-3</v>
      </c>
      <c r="K483">
        <v>3.2857237965799868E-4</v>
      </c>
      <c r="L483" s="8" t="s">
        <v>32</v>
      </c>
      <c r="M483" s="3"/>
    </row>
    <row r="484" spans="1:13">
      <c r="A484">
        <v>483</v>
      </c>
      <c r="B484" t="s">
        <v>126</v>
      </c>
      <c r="C484" t="s">
        <v>319</v>
      </c>
      <c r="D484" s="15" t="str">
        <f t="shared" si="7"/>
        <v>upstream</v>
      </c>
      <c r="E484" s="99">
        <v>42598</v>
      </c>
      <c r="F484">
        <v>32.1529541015625</v>
      </c>
      <c r="G484">
        <v>32.050949096679688</v>
      </c>
      <c r="H484">
        <v>0.14858393371105194</v>
      </c>
      <c r="I484">
        <v>3.1634792685508728E-3</v>
      </c>
      <c r="J484">
        <v>3.3863380085676908E-3</v>
      </c>
      <c r="K484">
        <v>3.2857237965799868E-4</v>
      </c>
      <c r="L484" s="8" t="s">
        <v>32</v>
      </c>
      <c r="M484" s="3"/>
    </row>
    <row r="485" spans="1:13">
      <c r="A485">
        <v>484</v>
      </c>
      <c r="B485" t="s">
        <v>127</v>
      </c>
      <c r="C485" t="s">
        <v>320</v>
      </c>
      <c r="D485" s="15" t="str">
        <f t="shared" si="7"/>
        <v>upstream</v>
      </c>
      <c r="E485" s="99">
        <v>42598</v>
      </c>
      <c r="F485">
        <v>32.337451934814453</v>
      </c>
      <c r="G485">
        <v>32.480098724365234</v>
      </c>
      <c r="H485">
        <v>0.12620651721954346</v>
      </c>
      <c r="I485">
        <v>2.8124109376221895E-3</v>
      </c>
      <c r="J485">
        <v>2.5735355447977781E-3</v>
      </c>
      <c r="K485">
        <v>2.1078440477140248E-4</v>
      </c>
      <c r="L485" s="8" t="s">
        <v>32</v>
      </c>
      <c r="M485" s="3"/>
    </row>
    <row r="486" spans="1:13">
      <c r="A486">
        <v>485</v>
      </c>
      <c r="B486" t="s">
        <v>129</v>
      </c>
      <c r="C486" t="s">
        <v>320</v>
      </c>
      <c r="D486" s="15" t="str">
        <f t="shared" si="7"/>
        <v>upstream</v>
      </c>
      <c r="E486" s="99">
        <v>42598</v>
      </c>
      <c r="F486">
        <v>32.577255249023438</v>
      </c>
      <c r="G486">
        <v>32.480098724365234</v>
      </c>
      <c r="H486">
        <v>0.12620651721954346</v>
      </c>
      <c r="I486">
        <v>2.4136754218488932E-3</v>
      </c>
      <c r="J486">
        <v>2.5735355447977781E-3</v>
      </c>
      <c r="K486">
        <v>2.1078440477140248E-4</v>
      </c>
      <c r="L486" s="8" t="s">
        <v>32</v>
      </c>
      <c r="M486" s="3"/>
    </row>
    <row r="487" spans="1:13">
      <c r="A487">
        <v>486</v>
      </c>
      <c r="B487" t="s">
        <v>81</v>
      </c>
      <c r="C487" t="s">
        <v>320</v>
      </c>
      <c r="D487" s="15" t="str">
        <f t="shared" si="7"/>
        <v>upstream</v>
      </c>
      <c r="E487" s="99">
        <v>42598</v>
      </c>
      <c r="F487">
        <v>32.525581359863281</v>
      </c>
      <c r="G487">
        <v>32.480098724365234</v>
      </c>
      <c r="H487">
        <v>0.12620651721954346</v>
      </c>
      <c r="I487">
        <v>2.4945202749222517E-3</v>
      </c>
      <c r="J487">
        <v>2.5735355447977781E-3</v>
      </c>
      <c r="K487">
        <v>2.1078440477140248E-4</v>
      </c>
      <c r="L487" s="8" t="s">
        <v>32</v>
      </c>
      <c r="M487" s="3"/>
    </row>
    <row r="488" spans="1:13">
      <c r="A488">
        <v>487</v>
      </c>
      <c r="B488" t="s">
        <v>130</v>
      </c>
      <c r="C488" t="s">
        <v>321</v>
      </c>
      <c r="D488" s="15" t="str">
        <f t="shared" si="7"/>
        <v>upstream</v>
      </c>
      <c r="E488" s="99">
        <v>42599</v>
      </c>
      <c r="F488">
        <v>32.154914855957031</v>
      </c>
      <c r="G488">
        <v>32.344577789306641</v>
      </c>
      <c r="H488">
        <v>0.18443953990936279</v>
      </c>
      <c r="I488">
        <v>3.1595269683748484E-3</v>
      </c>
      <c r="J488">
        <v>2.8126293327659369E-3</v>
      </c>
      <c r="K488">
        <v>3.3188294037245214E-4</v>
      </c>
      <c r="L488" s="8" t="s">
        <v>32</v>
      </c>
      <c r="M488" s="3"/>
    </row>
    <row r="489" spans="1:13">
      <c r="A489">
        <v>488</v>
      </c>
      <c r="B489" t="s">
        <v>132</v>
      </c>
      <c r="C489" t="s">
        <v>321</v>
      </c>
      <c r="D489" s="15" t="str">
        <f t="shared" si="7"/>
        <v>upstream</v>
      </c>
      <c r="E489" s="99">
        <v>42599</v>
      </c>
      <c r="F489">
        <v>32.523307800292969</v>
      </c>
      <c r="G489">
        <v>32.344577789306641</v>
      </c>
      <c r="H489">
        <v>0.18443953990936279</v>
      </c>
      <c r="I489">
        <v>2.4981386959552765E-3</v>
      </c>
      <c r="J489">
        <v>2.8126293327659369E-3</v>
      </c>
      <c r="K489">
        <v>3.3188294037245214E-4</v>
      </c>
      <c r="L489" s="8" t="s">
        <v>32</v>
      </c>
      <c r="M489" s="3"/>
    </row>
    <row r="490" spans="1:13">
      <c r="A490">
        <v>489</v>
      </c>
      <c r="B490" t="s">
        <v>85</v>
      </c>
      <c r="C490" t="s">
        <v>321</v>
      </c>
      <c r="D490" s="15" t="str">
        <f t="shared" si="7"/>
        <v>upstream</v>
      </c>
      <c r="E490" s="99">
        <v>42599</v>
      </c>
      <c r="F490">
        <v>32.355506896972656</v>
      </c>
      <c r="G490">
        <v>32.344577789306641</v>
      </c>
      <c r="H490">
        <v>0.18443953990936279</v>
      </c>
      <c r="I490">
        <v>2.780222101137042E-3</v>
      </c>
      <c r="J490">
        <v>2.8126293327659369E-3</v>
      </c>
      <c r="K490">
        <v>3.3188294037245214E-4</v>
      </c>
      <c r="L490" s="8" t="s">
        <v>32</v>
      </c>
      <c r="M490" s="3"/>
    </row>
    <row r="491" spans="1:13">
      <c r="A491">
        <v>490</v>
      </c>
      <c r="B491" t="s">
        <v>133</v>
      </c>
      <c r="C491" t="s">
        <v>322</v>
      </c>
      <c r="D491" s="15" t="str">
        <f t="shared" si="7"/>
        <v>upstream</v>
      </c>
      <c r="E491" s="99">
        <v>42599</v>
      </c>
      <c r="F491">
        <v>31.988595962524414</v>
      </c>
      <c r="G491">
        <v>32.179634094238281</v>
      </c>
      <c r="H491">
        <v>0.16546045243740082</v>
      </c>
      <c r="I491">
        <v>3.5129718016833067E-3</v>
      </c>
      <c r="J491">
        <v>3.1219010706990957E-3</v>
      </c>
      <c r="K491">
        <v>3.3870275365188718E-4</v>
      </c>
      <c r="L491" s="8" t="s">
        <v>32</v>
      </c>
      <c r="M491" s="3"/>
    </row>
    <row r="492" spans="1:13">
      <c r="A492">
        <v>491</v>
      </c>
      <c r="B492" t="s">
        <v>88</v>
      </c>
      <c r="C492" t="s">
        <v>322</v>
      </c>
      <c r="D492" s="15" t="str">
        <f t="shared" si="7"/>
        <v>upstream</v>
      </c>
      <c r="E492" s="99">
        <v>42599</v>
      </c>
      <c r="F492">
        <v>32.272933959960938</v>
      </c>
      <c r="G492">
        <v>32.179634094238281</v>
      </c>
      <c r="H492">
        <v>0.16546045243740082</v>
      </c>
      <c r="I492">
        <v>2.9305112548172474E-3</v>
      </c>
      <c r="J492">
        <v>3.1219010706990957E-3</v>
      </c>
      <c r="K492">
        <v>3.3870275365188718E-4</v>
      </c>
      <c r="L492" s="8" t="s">
        <v>32</v>
      </c>
      <c r="M492" s="3"/>
    </row>
    <row r="493" spans="1:13">
      <c r="A493">
        <v>492</v>
      </c>
      <c r="B493" t="s">
        <v>89</v>
      </c>
      <c r="C493" t="s">
        <v>322</v>
      </c>
      <c r="D493" s="15" t="str">
        <f t="shared" si="7"/>
        <v>upstream</v>
      </c>
      <c r="E493" s="99">
        <v>42599</v>
      </c>
      <c r="F493">
        <v>32.277378082275391</v>
      </c>
      <c r="G493">
        <v>32.179634094238281</v>
      </c>
      <c r="H493">
        <v>0.16546045243740082</v>
      </c>
      <c r="I493">
        <v>2.9222194571048021E-3</v>
      </c>
      <c r="J493">
        <v>3.1219010706990957E-3</v>
      </c>
      <c r="K493">
        <v>3.3870275365188718E-4</v>
      </c>
      <c r="L493" s="8" t="s">
        <v>32</v>
      </c>
      <c r="M493" s="3"/>
    </row>
    <row r="494" spans="1:13">
      <c r="A494">
        <v>493</v>
      </c>
      <c r="B494" t="s">
        <v>135</v>
      </c>
      <c r="C494" t="s">
        <v>323</v>
      </c>
      <c r="D494" s="15" t="str">
        <f t="shared" si="7"/>
        <v>upstream</v>
      </c>
      <c r="E494" s="99">
        <v>42600</v>
      </c>
      <c r="F494">
        <v>31.653467178344727</v>
      </c>
      <c r="G494">
        <v>31.854818344116211</v>
      </c>
      <c r="H494">
        <v>0.17465130984783173</v>
      </c>
      <c r="I494">
        <v>4.3498026207089424E-3</v>
      </c>
      <c r="J494">
        <v>3.8419130723923445E-3</v>
      </c>
      <c r="K494">
        <v>4.4041688670404255E-4</v>
      </c>
      <c r="L494" s="8" t="s">
        <v>32</v>
      </c>
      <c r="M494" s="3"/>
    </row>
    <row r="495" spans="1:13">
      <c r="A495">
        <v>494</v>
      </c>
      <c r="B495" t="s">
        <v>137</v>
      </c>
      <c r="C495" t="s">
        <v>323</v>
      </c>
      <c r="D495" s="15" t="str">
        <f t="shared" si="7"/>
        <v>upstream</v>
      </c>
      <c r="E495" s="99">
        <v>42600</v>
      </c>
      <c r="F495">
        <v>31.945688247680664</v>
      </c>
      <c r="G495">
        <v>31.854818344116211</v>
      </c>
      <c r="H495">
        <v>0.17465130984783173</v>
      </c>
      <c r="I495">
        <v>3.6104016471654177E-3</v>
      </c>
      <c r="J495">
        <v>3.8419130723923445E-3</v>
      </c>
      <c r="K495">
        <v>4.4041688670404255E-4</v>
      </c>
      <c r="L495" s="8" t="s">
        <v>32</v>
      </c>
      <c r="M495" s="3"/>
    </row>
    <row r="496" spans="1:13">
      <c r="A496">
        <v>495</v>
      </c>
      <c r="B496" t="s">
        <v>93</v>
      </c>
      <c r="C496" t="s">
        <v>323</v>
      </c>
      <c r="D496" s="15" t="str">
        <f t="shared" si="7"/>
        <v>upstream</v>
      </c>
      <c r="E496" s="99">
        <v>42600</v>
      </c>
      <c r="F496">
        <v>31.965301513671875</v>
      </c>
      <c r="G496">
        <v>31.854818344116211</v>
      </c>
      <c r="H496">
        <v>0.17465130984783173</v>
      </c>
      <c r="I496">
        <v>3.565535182133317E-3</v>
      </c>
      <c r="J496">
        <v>3.8419130723923445E-3</v>
      </c>
      <c r="K496">
        <v>4.4041688670404255E-4</v>
      </c>
      <c r="L496" s="8" t="s">
        <v>32</v>
      </c>
      <c r="M496" s="3"/>
    </row>
    <row r="497" spans="1:13">
      <c r="A497">
        <v>496</v>
      </c>
      <c r="B497" t="s">
        <v>138</v>
      </c>
      <c r="C497" t="s">
        <v>324</v>
      </c>
      <c r="D497" s="15" t="str">
        <f t="shared" si="7"/>
        <v>upstream</v>
      </c>
      <c r="E497" s="99">
        <v>42600</v>
      </c>
      <c r="F497">
        <v>32.906368255615234</v>
      </c>
      <c r="G497">
        <v>32.60955810546875</v>
      </c>
      <c r="H497">
        <v>0.32635298371315002</v>
      </c>
      <c r="I497">
        <v>1.9568146672099829E-3</v>
      </c>
      <c r="J497">
        <v>2.3992797359824181E-3</v>
      </c>
      <c r="K497">
        <v>5.0840474432334304E-4</v>
      </c>
      <c r="L497" s="8" t="s">
        <v>32</v>
      </c>
      <c r="M497" s="3"/>
    </row>
    <row r="498" spans="1:13">
      <c r="A498">
        <v>497</v>
      </c>
      <c r="B498" t="s">
        <v>140</v>
      </c>
      <c r="C498" t="s">
        <v>324</v>
      </c>
      <c r="D498" s="15" t="str">
        <f t="shared" si="7"/>
        <v>upstream</v>
      </c>
      <c r="E498" s="99">
        <v>42600</v>
      </c>
      <c r="F498">
        <v>32.662235260009766</v>
      </c>
      <c r="G498">
        <v>32.60955810546875</v>
      </c>
      <c r="H498">
        <v>0.32635298371315002</v>
      </c>
      <c r="I498">
        <v>2.2863803897053003E-3</v>
      </c>
      <c r="J498">
        <v>2.3992797359824181E-3</v>
      </c>
      <c r="K498">
        <v>5.0840474432334304E-4</v>
      </c>
      <c r="L498" s="8" t="s">
        <v>32</v>
      </c>
      <c r="M498" s="3"/>
    </row>
    <row r="499" spans="1:13">
      <c r="A499">
        <v>498</v>
      </c>
      <c r="B499" t="s">
        <v>141</v>
      </c>
      <c r="C499" t="s">
        <v>324</v>
      </c>
      <c r="D499" s="15" t="str">
        <f t="shared" si="7"/>
        <v>upstream</v>
      </c>
      <c r="E499" s="99">
        <v>42600</v>
      </c>
      <c r="F499">
        <v>32.26007080078125</v>
      </c>
      <c r="G499">
        <v>32.60955810546875</v>
      </c>
      <c r="H499">
        <v>0.32635298371315002</v>
      </c>
      <c r="I499">
        <v>2.9546436853706837E-3</v>
      </c>
      <c r="J499">
        <v>2.3992797359824181E-3</v>
      </c>
      <c r="K499">
        <v>5.0840474432334304E-4</v>
      </c>
      <c r="L499" s="8" t="s">
        <v>32</v>
      </c>
      <c r="M499" s="3"/>
    </row>
    <row r="500" spans="1:13">
      <c r="A500">
        <v>499</v>
      </c>
      <c r="B500" t="s">
        <v>146</v>
      </c>
      <c r="C500" t="s">
        <v>325</v>
      </c>
      <c r="D500" s="15" t="str">
        <f t="shared" si="7"/>
        <v>upstream</v>
      </c>
      <c r="E500" s="99">
        <v>42601</v>
      </c>
      <c r="F500">
        <v>31.765781402587891</v>
      </c>
      <c r="G500">
        <v>31.839828491210938</v>
      </c>
      <c r="H500">
        <v>0.17475743591785431</v>
      </c>
      <c r="I500">
        <v>4.0492117404937744E-3</v>
      </c>
      <c r="J500">
        <v>3.8781834300607443E-3</v>
      </c>
      <c r="K500">
        <v>4.1876905015669763E-4</v>
      </c>
      <c r="L500" s="8" t="s">
        <v>32</v>
      </c>
      <c r="M500" s="3"/>
    </row>
    <row r="501" spans="1:13">
      <c r="A501">
        <v>500</v>
      </c>
      <c r="B501" t="s">
        <v>148</v>
      </c>
      <c r="C501" t="s">
        <v>325</v>
      </c>
      <c r="D501" s="15" t="str">
        <f t="shared" si="7"/>
        <v>upstream</v>
      </c>
      <c r="E501" s="99">
        <v>42601</v>
      </c>
      <c r="F501">
        <v>32.039417266845703</v>
      </c>
      <c r="G501">
        <v>31.839828491210938</v>
      </c>
      <c r="H501">
        <v>0.17475743591785431</v>
      </c>
      <c r="I501">
        <v>3.4009683877229691E-3</v>
      </c>
      <c r="J501">
        <v>3.8781834300607443E-3</v>
      </c>
      <c r="K501">
        <v>4.1876905015669763E-4</v>
      </c>
      <c r="L501" s="8" t="s">
        <v>32</v>
      </c>
      <c r="M501" s="3"/>
    </row>
    <row r="502" spans="1:13">
      <c r="A502">
        <v>501</v>
      </c>
      <c r="B502" t="s">
        <v>149</v>
      </c>
      <c r="C502" t="s">
        <v>325</v>
      </c>
      <c r="D502" s="15" t="str">
        <f t="shared" si="7"/>
        <v>upstream</v>
      </c>
      <c r="E502" s="99">
        <v>42601</v>
      </c>
      <c r="F502">
        <v>31.714282989501953</v>
      </c>
      <c r="G502">
        <v>31.839828491210938</v>
      </c>
      <c r="H502">
        <v>0.17475743591785431</v>
      </c>
      <c r="I502">
        <v>4.1843699291348457E-3</v>
      </c>
      <c r="J502">
        <v>3.8781834300607443E-3</v>
      </c>
      <c r="K502">
        <v>4.1876905015669763E-4</v>
      </c>
      <c r="L502" s="8" t="s">
        <v>32</v>
      </c>
      <c r="M502" s="3"/>
    </row>
    <row r="503" spans="1:13">
      <c r="A503">
        <v>502</v>
      </c>
      <c r="B503" t="s">
        <v>150</v>
      </c>
      <c r="C503" t="s">
        <v>326</v>
      </c>
      <c r="D503" s="15" t="str">
        <f t="shared" si="7"/>
        <v>upstream</v>
      </c>
      <c r="E503" s="99">
        <v>42601</v>
      </c>
      <c r="F503">
        <v>31.523405075073242</v>
      </c>
      <c r="G503">
        <v>31.722784042358398</v>
      </c>
      <c r="H503">
        <v>0.17384336888790131</v>
      </c>
      <c r="I503">
        <v>4.725881852209568E-3</v>
      </c>
      <c r="J503">
        <v>4.1791568510234356E-3</v>
      </c>
      <c r="K503">
        <v>4.7614114009775221E-4</v>
      </c>
      <c r="L503" s="8" t="s">
        <v>32</v>
      </c>
      <c r="M503" s="3"/>
    </row>
    <row r="504" spans="1:13">
      <c r="A504">
        <v>503</v>
      </c>
      <c r="B504" t="s">
        <v>152</v>
      </c>
      <c r="C504" t="s">
        <v>326</v>
      </c>
      <c r="D504" s="15" t="str">
        <f t="shared" si="7"/>
        <v>upstream</v>
      </c>
      <c r="E504" s="99">
        <v>42601</v>
      </c>
      <c r="F504">
        <v>31.802274703979492</v>
      </c>
      <c r="G504">
        <v>31.722784042358398</v>
      </c>
      <c r="H504">
        <v>0.17384336888790131</v>
      </c>
      <c r="I504">
        <v>3.9560864679515362E-3</v>
      </c>
      <c r="J504">
        <v>4.1791568510234356E-3</v>
      </c>
      <c r="K504">
        <v>4.7614114009775221E-4</v>
      </c>
      <c r="L504" s="8" t="s">
        <v>32</v>
      </c>
      <c r="M504" s="3"/>
    </row>
    <row r="505" spans="1:13">
      <c r="A505">
        <v>504</v>
      </c>
      <c r="B505" t="s">
        <v>153</v>
      </c>
      <c r="C505" t="s">
        <v>326</v>
      </c>
      <c r="D505" s="15" t="str">
        <f t="shared" si="7"/>
        <v>upstream</v>
      </c>
      <c r="E505" s="99">
        <v>42601</v>
      </c>
      <c r="F505">
        <v>31.842668533325195</v>
      </c>
      <c r="G505">
        <v>31.722784042358398</v>
      </c>
      <c r="H505">
        <v>0.17384336888790131</v>
      </c>
      <c r="I505">
        <v>3.8555024657398462E-3</v>
      </c>
      <c r="J505">
        <v>4.1791568510234356E-3</v>
      </c>
      <c r="K505">
        <v>4.7614114009775221E-4</v>
      </c>
      <c r="L505" s="8" t="s">
        <v>32</v>
      </c>
      <c r="M505" s="3"/>
    </row>
    <row r="506" spans="1:13">
      <c r="A506">
        <v>505</v>
      </c>
      <c r="B506" t="s">
        <v>154</v>
      </c>
      <c r="C506" t="s">
        <v>327</v>
      </c>
      <c r="D506" s="15" t="str">
        <f t="shared" si="7"/>
        <v>upstream</v>
      </c>
      <c r="E506" s="99">
        <v>42602</v>
      </c>
      <c r="F506">
        <v>30.965600967407227</v>
      </c>
      <c r="G506">
        <v>31.151443481445312</v>
      </c>
      <c r="H506">
        <v>0.16857558488845825</v>
      </c>
      <c r="I506">
        <v>6.7442720755934715E-3</v>
      </c>
      <c r="J506">
        <v>6.0140728019177914E-3</v>
      </c>
      <c r="K506">
        <v>6.5764185274019837E-4</v>
      </c>
      <c r="L506" s="8" t="s">
        <v>32</v>
      </c>
      <c r="M506" s="3"/>
    </row>
    <row r="507" spans="1:13">
      <c r="A507">
        <v>506</v>
      </c>
      <c r="B507" t="s">
        <v>80</v>
      </c>
      <c r="C507" t="s">
        <v>327</v>
      </c>
      <c r="D507" s="15" t="str">
        <f t="shared" si="7"/>
        <v>upstream</v>
      </c>
      <c r="E507" s="99">
        <v>42602</v>
      </c>
      <c r="F507">
        <v>31.194215774536133</v>
      </c>
      <c r="G507">
        <v>31.151443481445312</v>
      </c>
      <c r="H507">
        <v>0.16857558488845825</v>
      </c>
      <c r="I507">
        <v>5.8295251801609993E-3</v>
      </c>
      <c r="J507">
        <v>6.0140728019177914E-3</v>
      </c>
      <c r="K507">
        <v>6.5764185274019837E-4</v>
      </c>
      <c r="L507" s="8" t="s">
        <v>32</v>
      </c>
      <c r="M507" s="3"/>
    </row>
    <row r="508" spans="1:13">
      <c r="A508">
        <v>507</v>
      </c>
      <c r="B508" t="s">
        <v>156</v>
      </c>
      <c r="C508" t="s">
        <v>327</v>
      </c>
      <c r="D508" s="15" t="str">
        <f t="shared" si="7"/>
        <v>upstream</v>
      </c>
      <c r="E508" s="99">
        <v>42602</v>
      </c>
      <c r="F508">
        <v>31.294511795043945</v>
      </c>
      <c r="G508">
        <v>31.151443481445312</v>
      </c>
      <c r="H508">
        <v>0.16857558488845825</v>
      </c>
      <c r="I508">
        <v>5.4684202186763287E-3</v>
      </c>
      <c r="J508">
        <v>6.0140728019177914E-3</v>
      </c>
      <c r="K508">
        <v>6.5764185274019837E-4</v>
      </c>
      <c r="L508" s="8" t="s">
        <v>32</v>
      </c>
      <c r="M508" s="3"/>
    </row>
    <row r="509" spans="1:13">
      <c r="A509">
        <v>508</v>
      </c>
      <c r="B509" t="s">
        <v>157</v>
      </c>
      <c r="C509" t="s">
        <v>328</v>
      </c>
      <c r="D509" s="15" t="str">
        <f t="shared" si="7"/>
        <v>upstream</v>
      </c>
      <c r="E509" s="99">
        <v>42602</v>
      </c>
      <c r="F509">
        <v>31.01542854309082</v>
      </c>
      <c r="G509">
        <v>31.146324157714844</v>
      </c>
      <c r="H509">
        <v>0.12308700382709503</v>
      </c>
      <c r="I509">
        <v>6.5333833917975426E-3</v>
      </c>
      <c r="J509">
        <v>6.0226782225072384E-3</v>
      </c>
      <c r="K509">
        <v>4.7612236812710762E-4</v>
      </c>
      <c r="L509" s="8" t="s">
        <v>32</v>
      </c>
      <c r="M509" s="3"/>
    </row>
    <row r="510" spans="1:13">
      <c r="A510">
        <v>509</v>
      </c>
      <c r="B510" t="s">
        <v>84</v>
      </c>
      <c r="C510" t="s">
        <v>328</v>
      </c>
      <c r="D510" s="15" t="str">
        <f t="shared" si="7"/>
        <v>upstream</v>
      </c>
      <c r="E510" s="99">
        <v>42602</v>
      </c>
      <c r="F510">
        <v>31.163816452026367</v>
      </c>
      <c r="G510">
        <v>31.146324157714844</v>
      </c>
      <c r="H510">
        <v>0.12308700382709503</v>
      </c>
      <c r="I510">
        <v>5.94361312687397E-3</v>
      </c>
      <c r="J510">
        <v>6.0226782225072384E-3</v>
      </c>
      <c r="K510">
        <v>4.7612236812710762E-4</v>
      </c>
      <c r="L510" s="8" t="s">
        <v>32</v>
      </c>
      <c r="M510" s="3"/>
    </row>
    <row r="511" spans="1:13">
      <c r="A511">
        <v>510</v>
      </c>
      <c r="B511" t="s">
        <v>159</v>
      </c>
      <c r="C511" t="s">
        <v>328</v>
      </c>
      <c r="D511" s="15" t="str">
        <f t="shared" si="7"/>
        <v>upstream</v>
      </c>
      <c r="E511" s="99">
        <v>42602</v>
      </c>
      <c r="F511">
        <v>31.259731292724609</v>
      </c>
      <c r="G511">
        <v>31.146324157714844</v>
      </c>
      <c r="H511">
        <v>0.12308700382709503</v>
      </c>
      <c r="I511">
        <v>5.5910372175276279E-3</v>
      </c>
      <c r="J511">
        <v>6.0226782225072384E-3</v>
      </c>
      <c r="K511">
        <v>4.7612236812710762E-4</v>
      </c>
      <c r="L511" s="8" t="s">
        <v>32</v>
      </c>
      <c r="M511" s="3"/>
    </row>
    <row r="512" spans="1:13">
      <c r="A512">
        <v>511</v>
      </c>
      <c r="B512" t="s">
        <v>160</v>
      </c>
      <c r="C512" t="s">
        <v>329</v>
      </c>
      <c r="D512" s="15" t="str">
        <f t="shared" si="7"/>
        <v>upstream</v>
      </c>
      <c r="E512" s="99">
        <v>42603</v>
      </c>
      <c r="F512">
        <v>31.254953384399414</v>
      </c>
      <c r="G512">
        <v>31.343099594116211</v>
      </c>
      <c r="H512">
        <v>0.18995089828968048</v>
      </c>
      <c r="I512">
        <v>5.6080948561429977E-3</v>
      </c>
      <c r="J512">
        <v>5.3269951604306698E-3</v>
      </c>
      <c r="K512">
        <v>6.2239839462563396E-4</v>
      </c>
      <c r="L512" s="8" t="s">
        <v>32</v>
      </c>
      <c r="M512" s="3"/>
    </row>
    <row r="513" spans="1:13">
      <c r="A513">
        <v>512</v>
      </c>
      <c r="B513" t="s">
        <v>162</v>
      </c>
      <c r="C513" t="s">
        <v>329</v>
      </c>
      <c r="D513" s="15" t="str">
        <f t="shared" si="7"/>
        <v>upstream</v>
      </c>
      <c r="E513" s="99">
        <v>42603</v>
      </c>
      <c r="F513">
        <v>31.56110954284668</v>
      </c>
      <c r="G513">
        <v>31.343099594116211</v>
      </c>
      <c r="H513">
        <v>0.18995089828968048</v>
      </c>
      <c r="I513">
        <v>4.6136300079524517E-3</v>
      </c>
      <c r="J513">
        <v>5.3269951604306698E-3</v>
      </c>
      <c r="K513">
        <v>6.2239839462563396E-4</v>
      </c>
      <c r="L513" s="8" t="s">
        <v>32</v>
      </c>
      <c r="M513" s="3"/>
    </row>
    <row r="514" spans="1:13">
      <c r="A514">
        <v>513</v>
      </c>
      <c r="B514" t="s">
        <v>163</v>
      </c>
      <c r="C514" t="s">
        <v>329</v>
      </c>
      <c r="D514" s="15" t="str">
        <f t="shared" si="7"/>
        <v>upstream</v>
      </c>
      <c r="E514" s="99">
        <v>42603</v>
      </c>
      <c r="F514">
        <v>31.213235855102539</v>
      </c>
      <c r="G514">
        <v>31.343099594116211</v>
      </c>
      <c r="H514">
        <v>0.18995089828968048</v>
      </c>
      <c r="I514">
        <v>5.7592596858739853E-3</v>
      </c>
      <c r="J514">
        <v>5.3269951604306698E-3</v>
      </c>
      <c r="K514">
        <v>6.2239839462563396E-4</v>
      </c>
      <c r="L514" s="8" t="s">
        <v>32</v>
      </c>
      <c r="M514" s="3"/>
    </row>
    <row r="515" spans="1:13">
      <c r="A515">
        <v>514</v>
      </c>
      <c r="B515" t="s">
        <v>164</v>
      </c>
      <c r="C515" t="s">
        <v>330</v>
      </c>
      <c r="D515" s="15" t="str">
        <f t="shared" ref="D515:D578" si="8">IF(RIGHT(C515,1)="d","downstream","upstream")</f>
        <v>upstream</v>
      </c>
      <c r="E515" s="99">
        <v>42603</v>
      </c>
      <c r="F515">
        <v>31.284370422363281</v>
      </c>
      <c r="G515">
        <v>31.506088256835938</v>
      </c>
      <c r="H515">
        <v>0.20136344432830811</v>
      </c>
      <c r="I515">
        <v>5.5038928985595703E-3</v>
      </c>
      <c r="J515">
        <v>4.8050279729068279E-3</v>
      </c>
      <c r="K515">
        <v>6.2925234669819474E-4</v>
      </c>
      <c r="L515" s="8" t="s">
        <v>32</v>
      </c>
      <c r="M515" s="3"/>
    </row>
    <row r="516" spans="1:13">
      <c r="A516">
        <v>515</v>
      </c>
      <c r="B516" t="s">
        <v>92</v>
      </c>
      <c r="C516" t="s">
        <v>330</v>
      </c>
      <c r="D516" s="15" t="str">
        <f t="shared" si="8"/>
        <v>upstream</v>
      </c>
      <c r="E516" s="99">
        <v>42603</v>
      </c>
      <c r="F516">
        <v>31.677593231201172</v>
      </c>
      <c r="G516">
        <v>31.506088256835938</v>
      </c>
      <c r="H516">
        <v>0.20136344432830811</v>
      </c>
      <c r="I516">
        <v>4.2834058403968811E-3</v>
      </c>
      <c r="J516">
        <v>4.8050279729068279E-3</v>
      </c>
      <c r="K516">
        <v>6.2925234669819474E-4</v>
      </c>
      <c r="L516" s="8" t="s">
        <v>32</v>
      </c>
      <c r="M516" s="3"/>
    </row>
    <row r="517" spans="1:13">
      <c r="A517">
        <v>516</v>
      </c>
      <c r="B517" t="s">
        <v>166</v>
      </c>
      <c r="C517" t="s">
        <v>330</v>
      </c>
      <c r="D517" s="15" t="str">
        <f t="shared" si="8"/>
        <v>upstream</v>
      </c>
      <c r="E517" s="99">
        <v>42603</v>
      </c>
      <c r="F517">
        <v>31.556304931640625</v>
      </c>
      <c r="G517">
        <v>31.506088256835938</v>
      </c>
      <c r="H517">
        <v>0.20136344432830811</v>
      </c>
      <c r="I517">
        <v>4.6277847141027451E-3</v>
      </c>
      <c r="J517">
        <v>4.8050279729068279E-3</v>
      </c>
      <c r="K517">
        <v>6.2925234669819474E-4</v>
      </c>
      <c r="L517" s="8" t="s">
        <v>32</v>
      </c>
      <c r="M517" s="3"/>
    </row>
    <row r="518" spans="1:13">
      <c r="A518">
        <v>517</v>
      </c>
      <c r="B518" t="s">
        <v>167</v>
      </c>
      <c r="C518" t="s">
        <v>331</v>
      </c>
      <c r="D518" s="15" t="str">
        <f t="shared" si="8"/>
        <v>upstream</v>
      </c>
      <c r="E518" s="99">
        <v>42604</v>
      </c>
      <c r="F518">
        <v>31.878835678100586</v>
      </c>
      <c r="G518">
        <v>31.98048210144043</v>
      </c>
      <c r="H518">
        <v>0.21627293527126312</v>
      </c>
      <c r="I518">
        <v>3.7676151841878891E-3</v>
      </c>
      <c r="J518">
        <v>3.5530447494238615E-3</v>
      </c>
      <c r="K518">
        <v>4.7000905033200979E-4</v>
      </c>
      <c r="L518" s="8" t="s">
        <v>32</v>
      </c>
      <c r="M518" s="3"/>
    </row>
    <row r="519" spans="1:13">
      <c r="A519">
        <v>518</v>
      </c>
      <c r="B519" t="s">
        <v>169</v>
      </c>
      <c r="C519" t="s">
        <v>331</v>
      </c>
      <c r="D519" s="15" t="str">
        <f t="shared" si="8"/>
        <v>upstream</v>
      </c>
      <c r="E519" s="99">
        <v>42604</v>
      </c>
      <c r="F519">
        <v>32.228851318359375</v>
      </c>
      <c r="G519">
        <v>31.98048210144043</v>
      </c>
      <c r="H519">
        <v>0.21627293527126312</v>
      </c>
      <c r="I519">
        <v>3.0140439048409462E-3</v>
      </c>
      <c r="J519">
        <v>3.5530447494238615E-3</v>
      </c>
      <c r="K519">
        <v>4.7000905033200979E-4</v>
      </c>
      <c r="L519" s="8" t="s">
        <v>32</v>
      </c>
      <c r="M519" s="3"/>
    </row>
    <row r="520" spans="1:13">
      <c r="A520">
        <v>519</v>
      </c>
      <c r="B520" t="s">
        <v>170</v>
      </c>
      <c r="C520" t="s">
        <v>331</v>
      </c>
      <c r="D520" s="15" t="str">
        <f t="shared" si="8"/>
        <v>upstream</v>
      </c>
      <c r="E520" s="99">
        <v>42604</v>
      </c>
      <c r="F520">
        <v>31.833755493164062</v>
      </c>
      <c r="G520">
        <v>31.98048210144043</v>
      </c>
      <c r="H520">
        <v>0.21627293527126312</v>
      </c>
      <c r="I520">
        <v>3.8774744607508183E-3</v>
      </c>
      <c r="J520">
        <v>3.5530447494238615E-3</v>
      </c>
      <c r="K520">
        <v>4.7000905033200979E-4</v>
      </c>
      <c r="L520" s="8" t="s">
        <v>32</v>
      </c>
      <c r="M520" s="3"/>
    </row>
    <row r="521" spans="1:13">
      <c r="A521">
        <v>520</v>
      </c>
      <c r="B521" t="s">
        <v>171</v>
      </c>
      <c r="C521" t="s">
        <v>332</v>
      </c>
      <c r="D521" s="15" t="str">
        <f t="shared" si="8"/>
        <v>upstream</v>
      </c>
      <c r="E521" s="99">
        <v>42604</v>
      </c>
      <c r="F521">
        <v>32.090034484863281</v>
      </c>
      <c r="G521">
        <v>31.988809585571289</v>
      </c>
      <c r="H521">
        <v>0.22613687813282013</v>
      </c>
      <c r="I521">
        <v>3.2929643057286739E-3</v>
      </c>
      <c r="J521">
        <v>3.5375014413148165E-3</v>
      </c>
      <c r="K521">
        <v>5.2789604524150491E-4</v>
      </c>
      <c r="L521" s="8" t="s">
        <v>32</v>
      </c>
      <c r="M521" s="3"/>
    </row>
    <row r="522" spans="1:13">
      <c r="A522">
        <v>521</v>
      </c>
      <c r="B522" t="s">
        <v>173</v>
      </c>
      <c r="C522" t="s">
        <v>332</v>
      </c>
      <c r="D522" s="15" t="str">
        <f t="shared" si="8"/>
        <v>upstream</v>
      </c>
      <c r="E522" s="99">
        <v>42604</v>
      </c>
      <c r="F522">
        <v>32.146652221679688</v>
      </c>
      <c r="G522">
        <v>31.988809585571289</v>
      </c>
      <c r="H522">
        <v>0.22613687813282013</v>
      </c>
      <c r="I522">
        <v>3.1762153375893831E-3</v>
      </c>
      <c r="J522">
        <v>3.5375014413148165E-3</v>
      </c>
      <c r="K522">
        <v>5.2789604524150491E-4</v>
      </c>
      <c r="L522" s="8" t="s">
        <v>32</v>
      </c>
      <c r="M522" s="3"/>
    </row>
    <row r="523" spans="1:13">
      <c r="A523">
        <v>522</v>
      </c>
      <c r="B523" t="s">
        <v>174</v>
      </c>
      <c r="C523" t="s">
        <v>332</v>
      </c>
      <c r="D523" s="15" t="str">
        <f t="shared" si="8"/>
        <v>upstream</v>
      </c>
      <c r="E523" s="99">
        <v>42604</v>
      </c>
      <c r="F523">
        <v>31.729743957519531</v>
      </c>
      <c r="G523">
        <v>31.988809585571289</v>
      </c>
      <c r="H523">
        <v>0.22613687813282013</v>
      </c>
      <c r="I523">
        <v>4.1433251462876797E-3</v>
      </c>
      <c r="J523">
        <v>3.5375014413148165E-3</v>
      </c>
      <c r="K523">
        <v>5.2789604524150491E-4</v>
      </c>
      <c r="L523" s="8" t="s">
        <v>32</v>
      </c>
      <c r="M523" s="3"/>
    </row>
    <row r="524" spans="1:13">
      <c r="A524">
        <v>523</v>
      </c>
      <c r="B524" t="s">
        <v>195</v>
      </c>
      <c r="C524" t="s">
        <v>333</v>
      </c>
      <c r="D524" s="15" t="str">
        <f t="shared" si="8"/>
        <v>upstream</v>
      </c>
      <c r="E524" s="99">
        <v>42605</v>
      </c>
      <c r="F524">
        <v>31.86467170715332</v>
      </c>
      <c r="G524">
        <v>31.915010452270508</v>
      </c>
      <c r="H524">
        <v>0.13453739881515503</v>
      </c>
      <c r="I524">
        <v>3.8017928600311279E-3</v>
      </c>
      <c r="J524">
        <v>3.6906225141137838E-3</v>
      </c>
      <c r="K524">
        <v>3.0967927887104452E-4</v>
      </c>
      <c r="L524" s="8" t="s">
        <v>32</v>
      </c>
      <c r="M524" s="3"/>
    </row>
    <row r="525" spans="1:13">
      <c r="A525">
        <v>524</v>
      </c>
      <c r="B525" t="s">
        <v>223</v>
      </c>
      <c r="C525" t="s">
        <v>333</v>
      </c>
      <c r="D525" s="15" t="str">
        <f t="shared" si="8"/>
        <v>upstream</v>
      </c>
      <c r="E525" s="99">
        <v>42605</v>
      </c>
      <c r="F525">
        <v>32.067459106445312</v>
      </c>
      <c r="G525">
        <v>31.915010452270508</v>
      </c>
      <c r="H525">
        <v>0.13453739881515503</v>
      </c>
      <c r="I525">
        <v>3.3407039009034634E-3</v>
      </c>
      <c r="J525">
        <v>3.6906225141137838E-3</v>
      </c>
      <c r="K525">
        <v>3.0967927887104452E-4</v>
      </c>
      <c r="L525" s="8" t="s">
        <v>32</v>
      </c>
      <c r="M525" s="3"/>
    </row>
    <row r="526" spans="1:13">
      <c r="A526">
        <v>525</v>
      </c>
      <c r="B526" t="s">
        <v>224</v>
      </c>
      <c r="C526" t="s">
        <v>333</v>
      </c>
      <c r="D526" s="15" t="str">
        <f t="shared" si="8"/>
        <v>upstream</v>
      </c>
      <c r="E526" s="99">
        <v>42605</v>
      </c>
      <c r="F526">
        <v>31.812902450561523</v>
      </c>
      <c r="G526">
        <v>31.915010452270508</v>
      </c>
      <c r="H526">
        <v>0.13453739881515503</v>
      </c>
      <c r="I526">
        <v>3.9293705485761166E-3</v>
      </c>
      <c r="J526">
        <v>3.6906225141137838E-3</v>
      </c>
      <c r="K526">
        <v>3.0967927887104452E-4</v>
      </c>
      <c r="L526" s="8" t="s">
        <v>32</v>
      </c>
      <c r="M526" s="3"/>
    </row>
    <row r="527" spans="1:13">
      <c r="A527">
        <v>526</v>
      </c>
      <c r="B527" t="s">
        <v>175</v>
      </c>
      <c r="C527" t="s">
        <v>334</v>
      </c>
      <c r="D527" s="15" t="str">
        <f t="shared" si="8"/>
        <v>upstream</v>
      </c>
      <c r="E527" s="99">
        <v>42605</v>
      </c>
      <c r="F527">
        <v>31.87321662902832</v>
      </c>
      <c r="G527">
        <v>31.913536071777344</v>
      </c>
      <c r="H527">
        <v>5.602717399597168E-2</v>
      </c>
      <c r="I527">
        <v>3.7811370566487312E-3</v>
      </c>
      <c r="J527">
        <v>3.6867309827357531E-3</v>
      </c>
      <c r="K527">
        <v>1.3044454681221396E-4</v>
      </c>
      <c r="L527" s="8" t="s">
        <v>32</v>
      </c>
      <c r="M527" s="3"/>
    </row>
    <row r="528" spans="1:13">
      <c r="A528">
        <v>527</v>
      </c>
      <c r="B528" t="s">
        <v>177</v>
      </c>
      <c r="C528" t="s">
        <v>334</v>
      </c>
      <c r="D528" s="15" t="str">
        <f t="shared" si="8"/>
        <v>upstream</v>
      </c>
      <c r="E528" s="99">
        <v>42605</v>
      </c>
      <c r="F528">
        <v>31.977512359619141</v>
      </c>
      <c r="G528">
        <v>31.913536071777344</v>
      </c>
      <c r="H528">
        <v>5.602717399597168E-2</v>
      </c>
      <c r="I528">
        <v>3.5378844477236271E-3</v>
      </c>
      <c r="J528">
        <v>3.6867309827357531E-3</v>
      </c>
      <c r="K528">
        <v>1.3044454681221396E-4</v>
      </c>
      <c r="L528" s="8" t="s">
        <v>32</v>
      </c>
      <c r="M528" s="3"/>
    </row>
    <row r="529" spans="1:13">
      <c r="A529">
        <v>528</v>
      </c>
      <c r="B529" t="s">
        <v>178</v>
      </c>
      <c r="C529" t="s">
        <v>334</v>
      </c>
      <c r="D529" s="15" t="str">
        <f t="shared" si="8"/>
        <v>upstream</v>
      </c>
      <c r="E529" s="99">
        <v>42605</v>
      </c>
      <c r="F529">
        <v>31.889883041381836</v>
      </c>
      <c r="G529">
        <v>31.913536071777344</v>
      </c>
      <c r="H529">
        <v>5.602717399597168E-2</v>
      </c>
      <c r="I529">
        <v>3.7411714438349009E-3</v>
      </c>
      <c r="J529">
        <v>3.6867309827357531E-3</v>
      </c>
      <c r="K529">
        <v>1.3044454681221396E-4</v>
      </c>
      <c r="L529" s="8" t="s">
        <v>32</v>
      </c>
      <c r="M529" s="3"/>
    </row>
    <row r="530" spans="1:13">
      <c r="A530">
        <v>529</v>
      </c>
      <c r="B530" t="s">
        <v>77</v>
      </c>
      <c r="C530" t="s">
        <v>335</v>
      </c>
      <c r="D530" s="15" t="str">
        <f t="shared" si="8"/>
        <v>upstream</v>
      </c>
      <c r="E530" s="99">
        <v>42606</v>
      </c>
      <c r="F530">
        <v>31.61262321472168</v>
      </c>
      <c r="G530">
        <v>31.569925308227539</v>
      </c>
      <c r="H530">
        <v>0.15729443728923798</v>
      </c>
      <c r="I530">
        <v>4.4645634479820728E-3</v>
      </c>
      <c r="J530">
        <v>4.6033561229705811E-3</v>
      </c>
      <c r="K530">
        <v>4.6968384413048625E-4</v>
      </c>
      <c r="L530" s="8" t="s">
        <v>32</v>
      </c>
      <c r="M530" s="3"/>
    </row>
    <row r="531" spans="1:13">
      <c r="A531">
        <v>530</v>
      </c>
      <c r="B531" t="s">
        <v>180</v>
      </c>
      <c r="C531" t="s">
        <v>335</v>
      </c>
      <c r="D531" s="15" t="str">
        <f t="shared" si="8"/>
        <v>upstream</v>
      </c>
      <c r="E531" s="99">
        <v>42606</v>
      </c>
      <c r="F531">
        <v>31.70146369934082</v>
      </c>
      <c r="G531">
        <v>31.569925308227539</v>
      </c>
      <c r="H531">
        <v>0.15729443728923798</v>
      </c>
      <c r="I531">
        <v>4.2187096551060677E-3</v>
      </c>
      <c r="J531">
        <v>4.6033561229705811E-3</v>
      </c>
      <c r="K531">
        <v>4.6968384413048625E-4</v>
      </c>
      <c r="L531" s="8" t="s">
        <v>32</v>
      </c>
      <c r="M531" s="3"/>
    </row>
    <row r="532" spans="1:13">
      <c r="A532">
        <v>531</v>
      </c>
      <c r="B532" t="s">
        <v>181</v>
      </c>
      <c r="C532" t="s">
        <v>335</v>
      </c>
      <c r="D532" s="15" t="str">
        <f t="shared" si="8"/>
        <v>upstream</v>
      </c>
      <c r="E532" s="99">
        <v>42606</v>
      </c>
      <c r="F532">
        <v>31.39569091796875</v>
      </c>
      <c r="G532">
        <v>31.569925308227539</v>
      </c>
      <c r="H532">
        <v>0.15729443728923798</v>
      </c>
      <c r="I532">
        <v>5.1267961971461773E-3</v>
      </c>
      <c r="J532">
        <v>4.6033561229705811E-3</v>
      </c>
      <c r="K532">
        <v>4.6968384413048625E-4</v>
      </c>
      <c r="L532" s="8" t="s">
        <v>32</v>
      </c>
      <c r="M532" s="3"/>
    </row>
    <row r="533" spans="1:13">
      <c r="A533">
        <v>532</v>
      </c>
      <c r="B533" t="s">
        <v>82</v>
      </c>
      <c r="C533" t="s">
        <v>336</v>
      </c>
      <c r="D533" s="15" t="str">
        <f t="shared" si="8"/>
        <v>upstream</v>
      </c>
      <c r="E533" s="99">
        <v>42606</v>
      </c>
      <c r="F533">
        <v>31.365808486938477</v>
      </c>
      <c r="G533">
        <v>31.440559387207031</v>
      </c>
      <c r="H533">
        <v>0.14976179599761963</v>
      </c>
      <c r="I533">
        <v>5.2254092879593372E-3</v>
      </c>
      <c r="J533">
        <v>4.997089970856905E-3</v>
      </c>
      <c r="K533">
        <v>4.6366837341338396E-4</v>
      </c>
      <c r="L533" s="8" t="s">
        <v>32</v>
      </c>
      <c r="M533" s="3"/>
    </row>
    <row r="534" spans="1:13">
      <c r="A534">
        <v>533</v>
      </c>
      <c r="B534" t="s">
        <v>183</v>
      </c>
      <c r="C534" t="s">
        <v>336</v>
      </c>
      <c r="D534" s="15" t="str">
        <f t="shared" si="8"/>
        <v>upstream</v>
      </c>
      <c r="E534" s="99">
        <v>42606</v>
      </c>
      <c r="F534">
        <v>31.612983703613281</v>
      </c>
      <c r="G534">
        <v>31.440559387207031</v>
      </c>
      <c r="H534">
        <v>0.14976179599761963</v>
      </c>
      <c r="I534">
        <v>4.4635371305048466E-3</v>
      </c>
      <c r="J534">
        <v>4.997089970856905E-3</v>
      </c>
      <c r="K534">
        <v>4.6366837341338396E-4</v>
      </c>
      <c r="L534" s="8" t="s">
        <v>32</v>
      </c>
      <c r="M534" s="3"/>
    </row>
    <row r="535" spans="1:13">
      <c r="A535">
        <v>534</v>
      </c>
      <c r="B535" t="s">
        <v>184</v>
      </c>
      <c r="C535" t="s">
        <v>336</v>
      </c>
      <c r="D535" s="15" t="str">
        <f t="shared" si="8"/>
        <v>upstream</v>
      </c>
      <c r="E535" s="99">
        <v>42606</v>
      </c>
      <c r="F535">
        <v>31.342889785766602</v>
      </c>
      <c r="G535">
        <v>31.440559387207031</v>
      </c>
      <c r="H535">
        <v>0.14976179599761963</v>
      </c>
      <c r="I535">
        <v>5.3023248910903931E-3</v>
      </c>
      <c r="J535">
        <v>4.997089970856905E-3</v>
      </c>
      <c r="K535">
        <v>4.6366837341338396E-4</v>
      </c>
      <c r="L535" s="8" t="s">
        <v>32</v>
      </c>
      <c r="M535" s="3"/>
    </row>
    <row r="536" spans="1:13">
      <c r="A536">
        <v>535</v>
      </c>
      <c r="B536" t="s">
        <v>86</v>
      </c>
      <c r="C536" t="s">
        <v>337</v>
      </c>
      <c r="D536" s="15" t="str">
        <f t="shared" si="8"/>
        <v>upstream</v>
      </c>
      <c r="E536" s="99">
        <v>42607</v>
      </c>
      <c r="F536">
        <v>32.210227966308594</v>
      </c>
      <c r="G536">
        <v>32.251049041748047</v>
      </c>
      <c r="H536">
        <v>0.20765027403831482</v>
      </c>
      <c r="I536">
        <v>3.0500451102852821E-3</v>
      </c>
      <c r="J536">
        <v>2.9888527933508158E-3</v>
      </c>
      <c r="K536">
        <v>3.8739730371162295E-4</v>
      </c>
      <c r="L536" s="8" t="s">
        <v>32</v>
      </c>
      <c r="M536" s="3"/>
    </row>
    <row r="537" spans="1:13">
      <c r="A537">
        <v>536</v>
      </c>
      <c r="B537" t="s">
        <v>186</v>
      </c>
      <c r="C537" t="s">
        <v>337</v>
      </c>
      <c r="D537" s="15" t="str">
        <f t="shared" si="8"/>
        <v>upstream</v>
      </c>
      <c r="E537" s="99">
        <v>42607</v>
      </c>
      <c r="F537">
        <v>32.476081848144531</v>
      </c>
      <c r="G537">
        <v>32.251049041748047</v>
      </c>
      <c r="H537">
        <v>0.20765027403831482</v>
      </c>
      <c r="I537">
        <v>2.5745013263076544E-3</v>
      </c>
      <c r="J537">
        <v>2.9888527933508158E-3</v>
      </c>
      <c r="K537">
        <v>3.8739730371162295E-4</v>
      </c>
      <c r="L537" s="8" t="s">
        <v>32</v>
      </c>
      <c r="M537" s="3"/>
    </row>
    <row r="538" spans="1:13">
      <c r="A538">
        <v>537</v>
      </c>
      <c r="B538" t="s">
        <v>187</v>
      </c>
      <c r="C538" t="s">
        <v>337</v>
      </c>
      <c r="D538" s="15" t="str">
        <f t="shared" si="8"/>
        <v>upstream</v>
      </c>
      <c r="E538" s="99">
        <v>42607</v>
      </c>
      <c r="F538">
        <v>32.066844940185547</v>
      </c>
      <c r="G538">
        <v>32.251049041748047</v>
      </c>
      <c r="H538">
        <v>0.20765027403831482</v>
      </c>
      <c r="I538">
        <v>3.3420124091207981E-3</v>
      </c>
      <c r="J538">
        <v>2.9888527933508158E-3</v>
      </c>
      <c r="K538">
        <v>3.8739730371162295E-4</v>
      </c>
      <c r="L538" s="8" t="s">
        <v>32</v>
      </c>
      <c r="M538" s="3"/>
    </row>
    <row r="539" spans="1:13">
      <c r="A539">
        <v>538</v>
      </c>
      <c r="B539" t="s">
        <v>90</v>
      </c>
      <c r="C539" t="s">
        <v>338</v>
      </c>
      <c r="D539" s="15" t="str">
        <f t="shared" si="8"/>
        <v>upstream</v>
      </c>
      <c r="E539" s="99">
        <v>42607</v>
      </c>
      <c r="F539">
        <v>31.840286254882812</v>
      </c>
      <c r="G539">
        <v>32.059383392333984</v>
      </c>
      <c r="H539">
        <v>0.2365775853395462</v>
      </c>
      <c r="I539">
        <v>3.8613628130406141E-3</v>
      </c>
      <c r="J539">
        <v>3.3832096960395575E-3</v>
      </c>
      <c r="K539">
        <v>5.0127261783927679E-4</v>
      </c>
      <c r="L539" s="8" t="s">
        <v>32</v>
      </c>
      <c r="M539" s="3"/>
    </row>
    <row r="540" spans="1:13">
      <c r="A540">
        <v>539</v>
      </c>
      <c r="B540" t="s">
        <v>189</v>
      </c>
      <c r="C540" t="s">
        <v>338</v>
      </c>
      <c r="D540" s="15" t="str">
        <f t="shared" si="8"/>
        <v>upstream</v>
      </c>
      <c r="E540" s="99">
        <v>42607</v>
      </c>
      <c r="F540">
        <v>32.310234069824219</v>
      </c>
      <c r="G540">
        <v>32.059383392333984</v>
      </c>
      <c r="H540">
        <v>0.2365775853395462</v>
      </c>
      <c r="I540">
        <v>2.8616415802389383E-3</v>
      </c>
      <c r="J540">
        <v>3.3832096960395575E-3</v>
      </c>
      <c r="K540">
        <v>5.0127261783927679E-4</v>
      </c>
      <c r="L540" s="8" t="s">
        <v>32</v>
      </c>
      <c r="M540" s="3"/>
    </row>
    <row r="541" spans="1:13">
      <c r="A541">
        <v>540</v>
      </c>
      <c r="B541" t="s">
        <v>190</v>
      </c>
      <c r="C541" t="s">
        <v>338</v>
      </c>
      <c r="D541" s="15" t="str">
        <f t="shared" si="8"/>
        <v>upstream</v>
      </c>
      <c r="E541" s="99">
        <v>42607</v>
      </c>
      <c r="F541">
        <v>32.027629852294922</v>
      </c>
      <c r="G541">
        <v>32.059383392333984</v>
      </c>
      <c r="H541">
        <v>0.2365775853395462</v>
      </c>
      <c r="I541">
        <v>3.4266239963471889E-3</v>
      </c>
      <c r="J541">
        <v>3.3832096960395575E-3</v>
      </c>
      <c r="K541">
        <v>5.0127261783927679E-4</v>
      </c>
      <c r="L541" s="8" t="s">
        <v>32</v>
      </c>
      <c r="M541" s="3"/>
    </row>
    <row r="542" spans="1:13">
      <c r="A542">
        <v>541</v>
      </c>
      <c r="B542" t="s">
        <v>191</v>
      </c>
      <c r="C542" t="s">
        <v>339</v>
      </c>
      <c r="D542" s="15" t="str">
        <f t="shared" si="8"/>
        <v>upstream</v>
      </c>
      <c r="E542" s="99">
        <v>42608</v>
      </c>
      <c r="F542">
        <v>31.498693466186523</v>
      </c>
      <c r="G542">
        <v>31.657007217407227</v>
      </c>
      <c r="H542">
        <v>0.24766997992992401</v>
      </c>
      <c r="I542">
        <v>4.8009296879172325E-3</v>
      </c>
      <c r="J542">
        <v>4.3750605545938015E-3</v>
      </c>
      <c r="K542">
        <v>6.574055296368897E-4</v>
      </c>
      <c r="L542" s="8" t="s">
        <v>32</v>
      </c>
      <c r="M542" s="3"/>
    </row>
    <row r="543" spans="1:13">
      <c r="A543">
        <v>542</v>
      </c>
      <c r="B543" t="s">
        <v>193</v>
      </c>
      <c r="C543" t="s">
        <v>339</v>
      </c>
      <c r="D543" s="15" t="str">
        <f t="shared" si="8"/>
        <v>upstream</v>
      </c>
      <c r="E543" s="99">
        <v>42608</v>
      </c>
      <c r="F543">
        <v>31.942424774169922</v>
      </c>
      <c r="G543">
        <v>31.657007217407227</v>
      </c>
      <c r="H543">
        <v>0.24766997992992401</v>
      </c>
      <c r="I543">
        <v>3.6179216112941504E-3</v>
      </c>
      <c r="J543">
        <v>4.3750605545938015E-3</v>
      </c>
      <c r="K543">
        <v>6.574055296368897E-4</v>
      </c>
      <c r="L543" s="8" t="s">
        <v>32</v>
      </c>
      <c r="M543" s="3"/>
    </row>
    <row r="544" spans="1:13">
      <c r="A544">
        <v>543</v>
      </c>
      <c r="B544" t="s">
        <v>194</v>
      </c>
      <c r="C544" t="s">
        <v>339</v>
      </c>
      <c r="D544" s="15" t="str">
        <f t="shared" si="8"/>
        <v>upstream</v>
      </c>
      <c r="E544" s="99">
        <v>42608</v>
      </c>
      <c r="F544">
        <v>31.5299072265625</v>
      </c>
      <c r="G544">
        <v>31.657007217407227</v>
      </c>
      <c r="H544">
        <v>0.24766997992992401</v>
      </c>
      <c r="I544">
        <v>4.7063310630619526E-3</v>
      </c>
      <c r="J544">
        <v>4.3750605545938015E-3</v>
      </c>
      <c r="K544">
        <v>6.574055296368897E-4</v>
      </c>
      <c r="L544" s="8" t="s">
        <v>32</v>
      </c>
      <c r="M544" s="3"/>
    </row>
    <row r="545" spans="1:13">
      <c r="A545">
        <v>544</v>
      </c>
      <c r="B545" t="s">
        <v>94</v>
      </c>
      <c r="C545" t="s">
        <v>340</v>
      </c>
      <c r="D545" s="15" t="str">
        <f t="shared" si="8"/>
        <v>upstream</v>
      </c>
      <c r="E545" s="99">
        <v>42608</v>
      </c>
      <c r="F545">
        <v>31.164896011352539</v>
      </c>
      <c r="G545">
        <v>31.15321159362793</v>
      </c>
      <c r="H545">
        <v>7.347588986158371E-2</v>
      </c>
      <c r="I545">
        <v>5.9395236894488335E-3</v>
      </c>
      <c r="J545">
        <v>5.9883282519876957E-3</v>
      </c>
      <c r="K545">
        <v>2.8197449864819646E-4</v>
      </c>
      <c r="L545" s="8" t="s">
        <v>32</v>
      </c>
      <c r="M545" s="3"/>
    </row>
    <row r="546" spans="1:13">
      <c r="A546">
        <v>545</v>
      </c>
      <c r="B546" t="s">
        <v>97</v>
      </c>
      <c r="C546" t="s">
        <v>340</v>
      </c>
      <c r="D546" s="15" t="str">
        <f t="shared" si="8"/>
        <v>upstream</v>
      </c>
      <c r="E546" s="99">
        <v>42608</v>
      </c>
      <c r="F546">
        <v>31.220146179199219</v>
      </c>
      <c r="G546">
        <v>31.15321159362793</v>
      </c>
      <c r="H546">
        <v>7.347588986158371E-2</v>
      </c>
      <c r="I546">
        <v>5.7339412160217762E-3</v>
      </c>
      <c r="J546">
        <v>5.9883282519876957E-3</v>
      </c>
      <c r="K546">
        <v>2.8197449864819646E-4</v>
      </c>
      <c r="L546" s="8" t="s">
        <v>32</v>
      </c>
      <c r="M546" s="3"/>
    </row>
    <row r="547" spans="1:13">
      <c r="A547">
        <v>546</v>
      </c>
      <c r="B547" t="s">
        <v>98</v>
      </c>
      <c r="C547" t="s">
        <v>340</v>
      </c>
      <c r="D547" s="15" t="str">
        <f t="shared" si="8"/>
        <v>upstream</v>
      </c>
      <c r="E547" s="99">
        <v>42608</v>
      </c>
      <c r="F547">
        <v>31.074594497680664</v>
      </c>
      <c r="G547">
        <v>31.15321159362793</v>
      </c>
      <c r="H547">
        <v>7.347588986158371E-2</v>
      </c>
      <c r="I547">
        <v>6.2915189191699028E-3</v>
      </c>
      <c r="J547">
        <v>5.9883282519876957E-3</v>
      </c>
      <c r="K547">
        <v>2.8197449864819646E-4</v>
      </c>
      <c r="L547" s="8" t="s">
        <v>32</v>
      </c>
      <c r="M547" s="3"/>
    </row>
    <row r="548" spans="1:13">
      <c r="A548">
        <v>547</v>
      </c>
      <c r="B548" t="s">
        <v>99</v>
      </c>
      <c r="C548" t="s">
        <v>341</v>
      </c>
      <c r="D548" s="15" t="str">
        <f t="shared" si="8"/>
        <v>upstream</v>
      </c>
      <c r="E548" s="99">
        <v>42609</v>
      </c>
      <c r="F548">
        <v>31.748624801635742</v>
      </c>
      <c r="G548">
        <v>31.646232604980469</v>
      </c>
      <c r="H548">
        <v>0.15366899967193604</v>
      </c>
      <c r="I548">
        <v>4.0937475860118866E-3</v>
      </c>
      <c r="J548">
        <v>4.3841586448252201E-3</v>
      </c>
      <c r="K548">
        <v>4.4050998985767365E-4</v>
      </c>
      <c r="L548" s="8" t="s">
        <v>32</v>
      </c>
      <c r="M548" s="3"/>
    </row>
    <row r="549" spans="1:13">
      <c r="A549">
        <v>548</v>
      </c>
      <c r="B549" t="s">
        <v>101</v>
      </c>
      <c r="C549" t="s">
        <v>341</v>
      </c>
      <c r="D549" s="15" t="str">
        <f t="shared" si="8"/>
        <v>upstream</v>
      </c>
      <c r="E549" s="99">
        <v>42609</v>
      </c>
      <c r="F549">
        <v>31.720541000366211</v>
      </c>
      <c r="G549">
        <v>31.646232604980469</v>
      </c>
      <c r="H549">
        <v>0.15366899967193604</v>
      </c>
      <c r="I549">
        <v>4.1677081026136875E-3</v>
      </c>
      <c r="J549">
        <v>4.3841586448252201E-3</v>
      </c>
      <c r="K549">
        <v>4.4050998985767365E-4</v>
      </c>
      <c r="L549" s="8" t="s">
        <v>32</v>
      </c>
      <c r="M549" s="3"/>
    </row>
    <row r="550" spans="1:13">
      <c r="A550">
        <v>549</v>
      </c>
      <c r="B550" t="s">
        <v>102</v>
      </c>
      <c r="C550" t="s">
        <v>341</v>
      </c>
      <c r="D550" s="15" t="str">
        <f t="shared" si="8"/>
        <v>upstream</v>
      </c>
      <c r="E550" s="99">
        <v>42609</v>
      </c>
      <c r="F550">
        <v>31.469533920288086</v>
      </c>
      <c r="G550">
        <v>31.646232604980469</v>
      </c>
      <c r="H550">
        <v>0.15366899967193604</v>
      </c>
      <c r="I550">
        <v>4.8910202458500862E-3</v>
      </c>
      <c r="J550">
        <v>4.3841586448252201E-3</v>
      </c>
      <c r="K550">
        <v>4.4050998985767365E-4</v>
      </c>
      <c r="L550" s="8" t="s">
        <v>32</v>
      </c>
      <c r="M550" s="3"/>
    </row>
    <row r="551" spans="1:13">
      <c r="A551">
        <v>550</v>
      </c>
      <c r="B551" s="3" t="s">
        <v>115</v>
      </c>
      <c r="C551" s="3" t="s">
        <v>342</v>
      </c>
      <c r="D551" s="15" t="str">
        <f t="shared" si="8"/>
        <v>upstream</v>
      </c>
      <c r="E551" s="105">
        <v>42609</v>
      </c>
      <c r="F551">
        <v>31.717798233032227</v>
      </c>
      <c r="G551">
        <v>31.864873886108398</v>
      </c>
      <c r="H551">
        <v>0.13752631843090057</v>
      </c>
      <c r="I551">
        <v>5.3455973975360394E-3</v>
      </c>
      <c r="J551">
        <v>4.9217934720218182E-3</v>
      </c>
      <c r="K551">
        <v>3.930527891498059E-4</v>
      </c>
      <c r="L551" s="3" t="s">
        <v>34</v>
      </c>
      <c r="M551" s="3"/>
    </row>
    <row r="552" spans="1:13">
      <c r="A552">
        <v>551</v>
      </c>
      <c r="B552" s="3" t="s">
        <v>117</v>
      </c>
      <c r="C552" s="3" t="s">
        <v>342</v>
      </c>
      <c r="D552" s="15" t="str">
        <f t="shared" si="8"/>
        <v>upstream</v>
      </c>
      <c r="E552" s="105">
        <v>42609</v>
      </c>
      <c r="F552">
        <v>31.886541366577148</v>
      </c>
      <c r="G552">
        <v>31.864873886108398</v>
      </c>
      <c r="H552">
        <v>0.13752631843090057</v>
      </c>
      <c r="I552">
        <v>4.8505435697734356E-3</v>
      </c>
      <c r="J552">
        <v>4.9217934720218182E-3</v>
      </c>
      <c r="K552">
        <v>3.930527891498059E-4</v>
      </c>
      <c r="L552" s="3" t="s">
        <v>34</v>
      </c>
      <c r="M552" s="3"/>
    </row>
    <row r="553" spans="1:13">
      <c r="A553">
        <v>552</v>
      </c>
      <c r="B553" s="3" t="s">
        <v>118</v>
      </c>
      <c r="C553" s="3" t="s">
        <v>342</v>
      </c>
      <c r="D553" s="15" t="str">
        <f t="shared" si="8"/>
        <v>upstream</v>
      </c>
      <c r="E553" s="105">
        <v>42609</v>
      </c>
      <c r="F553">
        <v>31.990278244018555</v>
      </c>
      <c r="G553">
        <v>31.864873886108398</v>
      </c>
      <c r="H553">
        <v>0.13752631843090057</v>
      </c>
      <c r="I553">
        <v>4.5692389830946922E-3</v>
      </c>
      <c r="J553">
        <v>4.9217934720218182E-3</v>
      </c>
      <c r="K553">
        <v>3.930527891498059E-4</v>
      </c>
      <c r="L553" s="3" t="s">
        <v>34</v>
      </c>
      <c r="M553" s="3"/>
    </row>
    <row r="554" spans="1:13">
      <c r="A554">
        <v>553</v>
      </c>
      <c r="B554" s="3" t="s">
        <v>119</v>
      </c>
      <c r="C554" s="3" t="s">
        <v>343</v>
      </c>
      <c r="D554" s="15" t="str">
        <f t="shared" si="8"/>
        <v>upstream</v>
      </c>
      <c r="E554" s="105">
        <v>42610</v>
      </c>
      <c r="F554">
        <v>31.663640975952148</v>
      </c>
      <c r="G554">
        <v>31.803062438964844</v>
      </c>
      <c r="H554">
        <v>0.13595028221607208</v>
      </c>
      <c r="I554">
        <v>5.514955148100853E-3</v>
      </c>
      <c r="J554">
        <v>5.0998716615140438E-3</v>
      </c>
      <c r="K554">
        <v>4.0023386827670038E-4</v>
      </c>
      <c r="L554" s="3" t="s">
        <v>34</v>
      </c>
      <c r="M554" s="3"/>
    </row>
    <row r="555" spans="1:13">
      <c r="A555">
        <v>554</v>
      </c>
      <c r="B555" s="3" t="s">
        <v>121</v>
      </c>
      <c r="C555" s="3" t="s">
        <v>343</v>
      </c>
      <c r="D555" s="15" t="str">
        <f t="shared" si="8"/>
        <v>upstream</v>
      </c>
      <c r="E555" s="105">
        <v>42610</v>
      </c>
      <c r="F555">
        <v>31.935253143310547</v>
      </c>
      <c r="G555">
        <v>31.803062438964844</v>
      </c>
      <c r="H555">
        <v>0.13595028221607208</v>
      </c>
      <c r="I555">
        <v>4.7163572162389755E-3</v>
      </c>
      <c r="J555">
        <v>5.0998716615140438E-3</v>
      </c>
      <c r="K555">
        <v>4.0023386827670038E-4</v>
      </c>
      <c r="L555" s="3" t="s">
        <v>34</v>
      </c>
      <c r="M555" s="3"/>
    </row>
    <row r="556" spans="1:13">
      <c r="A556">
        <v>555</v>
      </c>
      <c r="B556" s="3" t="s">
        <v>122</v>
      </c>
      <c r="C556" s="3" t="s">
        <v>343</v>
      </c>
      <c r="D556" s="15" t="str">
        <f t="shared" si="8"/>
        <v>upstream</v>
      </c>
      <c r="E556" s="105">
        <v>42610</v>
      </c>
      <c r="F556">
        <v>31.81028938293457</v>
      </c>
      <c r="G556">
        <v>31.803062438964844</v>
      </c>
      <c r="H556">
        <v>0.13595028221607208</v>
      </c>
      <c r="I556">
        <v>5.0683016888797283E-3</v>
      </c>
      <c r="J556">
        <v>5.0998716615140438E-3</v>
      </c>
      <c r="K556">
        <v>4.0023386827670038E-4</v>
      </c>
      <c r="L556" s="3" t="s">
        <v>34</v>
      </c>
      <c r="M556" s="3"/>
    </row>
    <row r="557" spans="1:13">
      <c r="A557">
        <v>556</v>
      </c>
      <c r="B557" s="3" t="s">
        <v>123</v>
      </c>
      <c r="C557" s="3" t="s">
        <v>344</v>
      </c>
      <c r="D557" s="15" t="str">
        <f t="shared" si="8"/>
        <v>upstream</v>
      </c>
      <c r="E557" s="105">
        <v>42610</v>
      </c>
      <c r="F557">
        <v>30.997959136962891</v>
      </c>
      <c r="G557">
        <v>31.144014358520508</v>
      </c>
      <c r="H557">
        <v>0.15981495380401611</v>
      </c>
      <c r="I557">
        <v>8.0917328596115112E-3</v>
      </c>
      <c r="J557">
        <v>7.4598006904125214E-3</v>
      </c>
      <c r="K557">
        <v>6.7873136140406132E-4</v>
      </c>
      <c r="L557" s="3" t="s">
        <v>34</v>
      </c>
      <c r="M557" s="3"/>
    </row>
    <row r="558" spans="1:13">
      <c r="A558">
        <v>557</v>
      </c>
      <c r="B558" s="3" t="s">
        <v>125</v>
      </c>
      <c r="C558" s="3" t="s">
        <v>344</v>
      </c>
      <c r="D558" s="15" t="str">
        <f t="shared" si="8"/>
        <v>upstream</v>
      </c>
      <c r="E558" s="105">
        <v>42610</v>
      </c>
      <c r="F558">
        <v>31.314723968505859</v>
      </c>
      <c r="G558">
        <v>31.144014358520508</v>
      </c>
      <c r="H558">
        <v>0.15981495380401611</v>
      </c>
      <c r="I558">
        <v>6.7423717118799686E-3</v>
      </c>
      <c r="J558">
        <v>7.4598006904125214E-3</v>
      </c>
      <c r="K558">
        <v>6.7873136140406132E-4</v>
      </c>
      <c r="L558" s="3" t="s">
        <v>34</v>
      </c>
      <c r="M558" s="3"/>
    </row>
    <row r="559" spans="1:13">
      <c r="A559">
        <v>558</v>
      </c>
      <c r="B559" s="3" t="s">
        <v>126</v>
      </c>
      <c r="C559" s="3" t="s">
        <v>344</v>
      </c>
      <c r="D559" s="15" t="str">
        <f t="shared" si="8"/>
        <v>upstream</v>
      </c>
      <c r="E559" s="105">
        <v>42610</v>
      </c>
      <c r="F559">
        <v>31.119361877441406</v>
      </c>
      <c r="G559">
        <v>31.144014358520508</v>
      </c>
      <c r="H559">
        <v>0.15981495380401611</v>
      </c>
      <c r="I559">
        <v>7.5452984310686588E-3</v>
      </c>
      <c r="J559">
        <v>7.4598006904125214E-3</v>
      </c>
      <c r="K559">
        <v>6.7873136140406132E-4</v>
      </c>
      <c r="L559" s="3" t="s">
        <v>34</v>
      </c>
      <c r="M559" s="3"/>
    </row>
    <row r="560" spans="1:13">
      <c r="A560">
        <v>559</v>
      </c>
      <c r="B560" s="3" t="s">
        <v>127</v>
      </c>
      <c r="C560" s="3" t="s">
        <v>345</v>
      </c>
      <c r="D560" s="15" t="str">
        <f t="shared" si="8"/>
        <v>upstream</v>
      </c>
      <c r="E560" s="105">
        <v>42611</v>
      </c>
      <c r="F560">
        <v>32.747951507568359</v>
      </c>
      <c r="G560">
        <v>32.9864501953125</v>
      </c>
      <c r="H560">
        <v>0.21288232505321503</v>
      </c>
      <c r="I560">
        <v>2.9534902423620224E-3</v>
      </c>
      <c r="J560">
        <v>2.5875840801745653E-3</v>
      </c>
      <c r="K560">
        <v>3.2482505775988102E-4</v>
      </c>
      <c r="L560" s="3" t="s">
        <v>34</v>
      </c>
      <c r="M560" s="3"/>
    </row>
    <row r="561" spans="1:13">
      <c r="A561">
        <v>560</v>
      </c>
      <c r="B561" s="3" t="s">
        <v>129</v>
      </c>
      <c r="C561" s="3" t="s">
        <v>345</v>
      </c>
      <c r="D561" s="15" t="str">
        <f t="shared" si="8"/>
        <v>upstream</v>
      </c>
      <c r="E561" s="105">
        <v>42611</v>
      </c>
      <c r="F561">
        <v>33.054134368896484</v>
      </c>
      <c r="G561">
        <v>32.9864501953125</v>
      </c>
      <c r="H561">
        <v>0.21288232505321503</v>
      </c>
      <c r="I561">
        <v>2.4760160595178604E-3</v>
      </c>
      <c r="J561">
        <v>2.5875840801745653E-3</v>
      </c>
      <c r="K561">
        <v>3.2482505775988102E-4</v>
      </c>
      <c r="L561" s="3" t="s">
        <v>34</v>
      </c>
      <c r="M561" s="3"/>
    </row>
    <row r="562" spans="1:13">
      <c r="A562">
        <v>561</v>
      </c>
      <c r="B562" s="3" t="s">
        <v>81</v>
      </c>
      <c r="C562" s="3" t="s">
        <v>345</v>
      </c>
      <c r="D562" s="15" t="str">
        <f t="shared" si="8"/>
        <v>upstream</v>
      </c>
      <c r="E562" s="105">
        <v>42611</v>
      </c>
      <c r="F562">
        <v>33.157257080078125</v>
      </c>
      <c r="G562">
        <v>32.9864501953125</v>
      </c>
      <c r="H562">
        <v>0.21288232505321503</v>
      </c>
      <c r="I562">
        <v>2.3332459386438131E-3</v>
      </c>
      <c r="J562">
        <v>2.5875840801745653E-3</v>
      </c>
      <c r="K562">
        <v>3.2482505775988102E-4</v>
      </c>
      <c r="L562" s="3" t="s">
        <v>34</v>
      </c>
      <c r="M562" s="3"/>
    </row>
    <row r="563" spans="1:13">
      <c r="A563">
        <v>562</v>
      </c>
      <c r="B563" s="3" t="s">
        <v>130</v>
      </c>
      <c r="C563" s="3" t="s">
        <v>346</v>
      </c>
      <c r="D563" s="15" t="str">
        <f t="shared" si="8"/>
        <v>upstream</v>
      </c>
      <c r="E563" s="105">
        <v>42611</v>
      </c>
      <c r="F563">
        <v>32.730709075927734</v>
      </c>
      <c r="G563">
        <v>32.983028411865234</v>
      </c>
      <c r="H563">
        <v>0.21856476366519928</v>
      </c>
      <c r="I563">
        <v>2.9829652048647404E-3</v>
      </c>
      <c r="J563">
        <v>2.5934905279427767E-3</v>
      </c>
      <c r="K563">
        <v>3.3735798206180334E-4</v>
      </c>
      <c r="L563" s="3" t="s">
        <v>34</v>
      </c>
      <c r="M563" s="3"/>
    </row>
    <row r="564" spans="1:13">
      <c r="A564">
        <v>563</v>
      </c>
      <c r="B564" s="3" t="s">
        <v>132</v>
      </c>
      <c r="C564" s="3" t="s">
        <v>346</v>
      </c>
      <c r="D564" s="15" t="str">
        <f t="shared" si="8"/>
        <v>upstream</v>
      </c>
      <c r="E564" s="105">
        <v>42611</v>
      </c>
      <c r="F564">
        <v>33.104469299316406</v>
      </c>
      <c r="G564">
        <v>32.983028411865234</v>
      </c>
      <c r="H564">
        <v>0.21856476366519928</v>
      </c>
      <c r="I564">
        <v>2.4052693042904139E-3</v>
      </c>
      <c r="J564">
        <v>2.5934905279427767E-3</v>
      </c>
      <c r="K564">
        <v>3.3735798206180334E-4</v>
      </c>
      <c r="L564" s="3" t="s">
        <v>34</v>
      </c>
      <c r="M564" s="3"/>
    </row>
    <row r="565" spans="1:13">
      <c r="A565">
        <v>564</v>
      </c>
      <c r="B565" s="3" t="s">
        <v>85</v>
      </c>
      <c r="C565" s="3" t="s">
        <v>346</v>
      </c>
      <c r="D565" s="15" t="str">
        <f t="shared" si="8"/>
        <v>upstream</v>
      </c>
      <c r="E565" s="105">
        <v>42611</v>
      </c>
      <c r="F565">
        <v>33.113903045654297</v>
      </c>
      <c r="G565">
        <v>32.983028411865234</v>
      </c>
      <c r="H565">
        <v>0.21856476366519928</v>
      </c>
      <c r="I565">
        <v>2.3922368418425322E-3</v>
      </c>
      <c r="J565">
        <v>2.5934905279427767E-3</v>
      </c>
      <c r="K565">
        <v>3.3735798206180334E-4</v>
      </c>
      <c r="L565" s="3" t="s">
        <v>34</v>
      </c>
      <c r="M565" s="3"/>
    </row>
    <row r="566" spans="1:13">
      <c r="A566">
        <v>565</v>
      </c>
      <c r="B566" s="3" t="s">
        <v>133</v>
      </c>
      <c r="C566" s="3" t="s">
        <v>347</v>
      </c>
      <c r="D566" s="15" t="str">
        <f t="shared" si="8"/>
        <v>upstream</v>
      </c>
      <c r="E566" s="105">
        <v>42612</v>
      </c>
      <c r="F566">
        <v>32.425556182861328</v>
      </c>
      <c r="G566">
        <v>32.47149658203125</v>
      </c>
      <c r="H566">
        <v>4.0136255323886871E-2</v>
      </c>
      <c r="I566">
        <v>3.5560894757509232E-3</v>
      </c>
      <c r="J566">
        <v>3.4638505894690752E-3</v>
      </c>
      <c r="K566">
        <v>8.0553923908155411E-5</v>
      </c>
      <c r="L566" s="3" t="s">
        <v>34</v>
      </c>
      <c r="M566" s="3"/>
    </row>
    <row r="567" spans="1:13">
      <c r="A567">
        <v>566</v>
      </c>
      <c r="B567" s="3" t="s">
        <v>88</v>
      </c>
      <c r="C567" s="3" t="s">
        <v>347</v>
      </c>
      <c r="D567" s="15" t="str">
        <f t="shared" si="8"/>
        <v>upstream</v>
      </c>
      <c r="E567" s="105">
        <v>42612</v>
      </c>
      <c r="F567">
        <v>32.489192962646484</v>
      </c>
      <c r="G567">
        <v>32.47149658203125</v>
      </c>
      <c r="H567">
        <v>4.0136255323886871E-2</v>
      </c>
      <c r="I567">
        <v>3.4281192347407341E-3</v>
      </c>
      <c r="J567">
        <v>3.4638505894690752E-3</v>
      </c>
      <c r="K567">
        <v>8.0553923908155411E-5</v>
      </c>
      <c r="L567" s="3" t="s">
        <v>34</v>
      </c>
      <c r="M567" s="3"/>
    </row>
    <row r="568" spans="1:13">
      <c r="A568">
        <v>567</v>
      </c>
      <c r="B568" s="3" t="s">
        <v>89</v>
      </c>
      <c r="C568" s="3" t="s">
        <v>347</v>
      </c>
      <c r="D568" s="15" t="str">
        <f t="shared" si="8"/>
        <v>upstream</v>
      </c>
      <c r="E568" s="105">
        <v>42612</v>
      </c>
      <c r="F568">
        <v>32.499748229980469</v>
      </c>
      <c r="G568">
        <v>32.47149658203125</v>
      </c>
      <c r="H568">
        <v>4.0136255323886871E-2</v>
      </c>
      <c r="I568">
        <v>3.4073428250849247E-3</v>
      </c>
      <c r="J568">
        <v>3.4638505894690752E-3</v>
      </c>
      <c r="K568">
        <v>8.0553923908155411E-5</v>
      </c>
      <c r="L568" s="3" t="s">
        <v>34</v>
      </c>
      <c r="M568" s="3"/>
    </row>
    <row r="569" spans="1:13">
      <c r="A569">
        <v>568</v>
      </c>
      <c r="B569" s="3" t="s">
        <v>135</v>
      </c>
      <c r="C569" s="3" t="s">
        <v>348</v>
      </c>
      <c r="D569" s="15" t="str">
        <f t="shared" si="8"/>
        <v>upstream</v>
      </c>
      <c r="E569" s="105">
        <v>42612</v>
      </c>
      <c r="F569">
        <v>32.604667663574219</v>
      </c>
      <c r="G569">
        <v>32.669219970703125</v>
      </c>
      <c r="H569">
        <v>0.11623607575893402</v>
      </c>
      <c r="I569">
        <v>3.2075506169348955E-3</v>
      </c>
      <c r="J569">
        <v>3.0950519721955061E-3</v>
      </c>
      <c r="K569">
        <v>2.0304860663600266E-4</v>
      </c>
      <c r="L569" s="3" t="s">
        <v>34</v>
      </c>
      <c r="M569" s="3"/>
    </row>
    <row r="570" spans="1:13">
      <c r="A570">
        <v>569</v>
      </c>
      <c r="B570" s="3" t="s">
        <v>137</v>
      </c>
      <c r="C570" s="3" t="s">
        <v>348</v>
      </c>
      <c r="D570" s="15" t="str">
        <f t="shared" si="8"/>
        <v>upstream</v>
      </c>
      <c r="E570" s="105">
        <v>42612</v>
      </c>
      <c r="F570">
        <v>32.80340576171875</v>
      </c>
      <c r="G570">
        <v>32.669219970703125</v>
      </c>
      <c r="H570">
        <v>0.11623607575893402</v>
      </c>
      <c r="I570">
        <v>2.8606543783098459E-3</v>
      </c>
      <c r="J570">
        <v>3.0950519721955061E-3</v>
      </c>
      <c r="K570">
        <v>2.0304860663600266E-4</v>
      </c>
      <c r="L570" s="3" t="s">
        <v>34</v>
      </c>
      <c r="M570" s="3"/>
    </row>
    <row r="571" spans="1:13">
      <c r="A571">
        <v>570</v>
      </c>
      <c r="B571" s="3" t="s">
        <v>93</v>
      </c>
      <c r="C571" s="3" t="s">
        <v>348</v>
      </c>
      <c r="D571" s="15" t="str">
        <f t="shared" si="8"/>
        <v>upstream</v>
      </c>
      <c r="E571" s="105">
        <v>42612</v>
      </c>
      <c r="F571">
        <v>32.599586486816406</v>
      </c>
      <c r="G571">
        <v>32.669219970703125</v>
      </c>
      <c r="H571">
        <v>0.11623607575893402</v>
      </c>
      <c r="I571">
        <v>3.2169506885111332E-3</v>
      </c>
      <c r="J571">
        <v>3.0950519721955061E-3</v>
      </c>
      <c r="K571">
        <v>2.0304860663600266E-4</v>
      </c>
      <c r="L571" s="3" t="s">
        <v>34</v>
      </c>
      <c r="M571" s="3"/>
    </row>
    <row r="572" spans="1:13">
      <c r="A572">
        <v>571</v>
      </c>
      <c r="B572" s="3" t="s">
        <v>138</v>
      </c>
      <c r="C572" s="5" t="s">
        <v>349</v>
      </c>
      <c r="D572" s="15" t="str">
        <f t="shared" si="8"/>
        <v>upstream</v>
      </c>
      <c r="E572" s="105">
        <v>42613</v>
      </c>
      <c r="F572">
        <v>34.088363647460938</v>
      </c>
      <c r="G572">
        <v>34.1424560546875</v>
      </c>
      <c r="H572">
        <v>6.4462117850780487E-2</v>
      </c>
      <c r="I572">
        <v>1.3648133026435971E-3</v>
      </c>
      <c r="J572">
        <v>1.3235568767413497E-3</v>
      </c>
      <c r="K572">
        <v>4.8787969717523083E-5</v>
      </c>
      <c r="L572" s="3" t="s">
        <v>34</v>
      </c>
      <c r="M572" s="3"/>
    </row>
    <row r="573" spans="1:13">
      <c r="A573">
        <v>572</v>
      </c>
      <c r="B573" s="3" t="s">
        <v>140</v>
      </c>
      <c r="C573" s="5" t="s">
        <v>349</v>
      </c>
      <c r="D573" s="15" t="str">
        <f t="shared" si="8"/>
        <v>upstream</v>
      </c>
      <c r="E573" s="105">
        <v>42613</v>
      </c>
      <c r="F573">
        <v>34.125217437744141</v>
      </c>
      <c r="G573">
        <v>34.1424560546875</v>
      </c>
      <c r="H573">
        <v>6.4462117850780487E-2</v>
      </c>
      <c r="I573">
        <v>1.3361506862565875E-3</v>
      </c>
      <c r="J573">
        <v>1.3235568767413497E-3</v>
      </c>
      <c r="K573">
        <v>4.8787969717523083E-5</v>
      </c>
      <c r="L573" s="3" t="s">
        <v>34</v>
      </c>
      <c r="M573" s="3"/>
    </row>
    <row r="574" spans="1:13">
      <c r="A574">
        <v>573</v>
      </c>
      <c r="B574" s="3" t="s">
        <v>141</v>
      </c>
      <c r="C574" s="5" t="s">
        <v>349</v>
      </c>
      <c r="D574" s="15" t="str">
        <f t="shared" si="8"/>
        <v>upstream</v>
      </c>
      <c r="E574" s="105">
        <v>42613</v>
      </c>
      <c r="F574">
        <v>34.213783264160156</v>
      </c>
      <c r="G574">
        <v>34.1424560546875</v>
      </c>
      <c r="H574">
        <v>6.4462117850780487E-2</v>
      </c>
      <c r="I574">
        <v>1.2697067577391863E-3</v>
      </c>
      <c r="J574">
        <v>1.3235568767413497E-3</v>
      </c>
      <c r="K574">
        <v>4.8787969717523083E-5</v>
      </c>
      <c r="L574" s="3" t="s">
        <v>34</v>
      </c>
      <c r="M574" s="3"/>
    </row>
    <row r="575" spans="1:13">
      <c r="A575">
        <v>574</v>
      </c>
      <c r="B575" s="3" t="s">
        <v>142</v>
      </c>
      <c r="C575" s="3" t="s">
        <v>350</v>
      </c>
      <c r="D575" s="15" t="str">
        <f t="shared" si="8"/>
        <v>upstream</v>
      </c>
      <c r="E575" s="105">
        <v>42613</v>
      </c>
      <c r="F575">
        <v>33.801464080810547</v>
      </c>
      <c r="G575">
        <v>33.810420989990234</v>
      </c>
      <c r="H575">
        <v>0.45681864023208618</v>
      </c>
      <c r="I575">
        <v>1.610023551620543E-3</v>
      </c>
      <c r="J575">
        <v>1.6388132935389876E-3</v>
      </c>
      <c r="K575">
        <v>4.2585108894854784E-4</v>
      </c>
      <c r="L575" s="3" t="s">
        <v>34</v>
      </c>
      <c r="M575" s="3"/>
    </row>
    <row r="576" spans="1:13">
      <c r="A576">
        <v>575</v>
      </c>
      <c r="B576" s="3" t="s">
        <v>144</v>
      </c>
      <c r="C576" s="3" t="s">
        <v>350</v>
      </c>
      <c r="D576" s="15" t="str">
        <f t="shared" si="8"/>
        <v>upstream</v>
      </c>
      <c r="E576" s="105">
        <v>42613</v>
      </c>
      <c r="F576">
        <v>33.358146667480469</v>
      </c>
      <c r="G576">
        <v>33.810420989990234</v>
      </c>
      <c r="H576">
        <v>0.45681864023208618</v>
      </c>
      <c r="I576">
        <v>2.0783287473022938E-3</v>
      </c>
      <c r="J576">
        <v>1.6388132935389876E-3</v>
      </c>
      <c r="K576">
        <v>4.2585108894854784E-4</v>
      </c>
      <c r="L576" s="3" t="s">
        <v>34</v>
      </c>
      <c r="M576" s="3"/>
    </row>
    <row r="577" spans="1:13">
      <c r="A577">
        <v>576</v>
      </c>
      <c r="B577" s="3" t="s">
        <v>145</v>
      </c>
      <c r="C577" s="3" t="s">
        <v>350</v>
      </c>
      <c r="D577" s="15" t="str">
        <f t="shared" si="8"/>
        <v>upstream</v>
      </c>
      <c r="E577" s="105">
        <v>42613</v>
      </c>
      <c r="F577">
        <v>34.271652221679688</v>
      </c>
      <c r="G577">
        <v>33.810420989990234</v>
      </c>
      <c r="H577">
        <v>0.45681864023208618</v>
      </c>
      <c r="I577">
        <v>1.2280875816941261E-3</v>
      </c>
      <c r="J577">
        <v>1.6388132935389876E-3</v>
      </c>
      <c r="K577">
        <v>4.2585108894854784E-4</v>
      </c>
      <c r="L577" s="3" t="s">
        <v>34</v>
      </c>
      <c r="M577" s="3"/>
    </row>
    <row r="578" spans="1:13">
      <c r="A578">
        <v>577</v>
      </c>
      <c r="B578" s="3" t="s">
        <v>146</v>
      </c>
      <c r="C578" s="3" t="s">
        <v>351</v>
      </c>
      <c r="D578" s="15" t="str">
        <f t="shared" si="8"/>
        <v>upstream</v>
      </c>
      <c r="E578" s="105">
        <v>42614</v>
      </c>
      <c r="F578">
        <v>33.507373809814453</v>
      </c>
      <c r="G578">
        <v>33.498950958251953</v>
      </c>
      <c r="H578">
        <v>0.20777739584445953</v>
      </c>
      <c r="I578">
        <v>1.9071714486926794E-3</v>
      </c>
      <c r="J578">
        <v>1.9256286323070526E-3</v>
      </c>
      <c r="K578">
        <v>2.3084551503416151E-4</v>
      </c>
      <c r="L578" s="3" t="s">
        <v>34</v>
      </c>
      <c r="M578" s="3"/>
    </row>
    <row r="579" spans="1:13">
      <c r="A579">
        <v>578</v>
      </c>
      <c r="B579" s="3" t="s">
        <v>148</v>
      </c>
      <c r="C579" s="3" t="s">
        <v>351</v>
      </c>
      <c r="D579" s="15" t="str">
        <f t="shared" ref="D579:D642" si="9">IF(RIGHT(C579,1)="d","downstream","upstream")</f>
        <v>upstream</v>
      </c>
      <c r="E579" s="105">
        <v>42614</v>
      </c>
      <c r="F579">
        <v>33.287086486816406</v>
      </c>
      <c r="G579">
        <v>33.498950958251953</v>
      </c>
      <c r="H579">
        <v>0.20777739584445953</v>
      </c>
      <c r="I579">
        <v>2.1651487331837416E-3</v>
      </c>
      <c r="J579">
        <v>1.9256286323070526E-3</v>
      </c>
      <c r="K579">
        <v>2.3084551503416151E-4</v>
      </c>
      <c r="L579" s="3" t="s">
        <v>34</v>
      </c>
      <c r="M579" s="3"/>
    </row>
    <row r="580" spans="1:13">
      <c r="A580">
        <v>579</v>
      </c>
      <c r="B580" s="3" t="s">
        <v>149</v>
      </c>
      <c r="C580" s="3" t="s">
        <v>351</v>
      </c>
      <c r="D580" s="15" t="str">
        <f t="shared" si="9"/>
        <v>upstream</v>
      </c>
      <c r="E580" s="105">
        <v>42614</v>
      </c>
      <c r="F580">
        <v>33.702384948730469</v>
      </c>
      <c r="G580">
        <v>33.498950958251953</v>
      </c>
      <c r="H580">
        <v>0.20777739584445953</v>
      </c>
      <c r="I580">
        <v>1.7045658314600587E-3</v>
      </c>
      <c r="J580">
        <v>1.9256286323070526E-3</v>
      </c>
      <c r="K580">
        <v>2.3084551503416151E-4</v>
      </c>
      <c r="L580" s="3" t="s">
        <v>34</v>
      </c>
      <c r="M580" s="3"/>
    </row>
    <row r="581" spans="1:13">
      <c r="A581">
        <v>580</v>
      </c>
      <c r="B581" s="3" t="s">
        <v>150</v>
      </c>
      <c r="C581" s="3" t="s">
        <v>352</v>
      </c>
      <c r="D581" s="15" t="str">
        <f t="shared" si="9"/>
        <v>upstream</v>
      </c>
      <c r="E581" s="105">
        <v>42614</v>
      </c>
      <c r="F581">
        <v>33.427112579345703</v>
      </c>
      <c r="G581">
        <v>33.323352813720703</v>
      </c>
      <c r="H581">
        <v>0.1878502368927002</v>
      </c>
      <c r="I581">
        <v>1.9973977468907833E-3</v>
      </c>
      <c r="J581">
        <v>2.1288464777171612E-3</v>
      </c>
      <c r="K581">
        <v>2.37002779613249E-4</v>
      </c>
      <c r="L581" s="3" t="s">
        <v>34</v>
      </c>
      <c r="M581" s="3"/>
    </row>
    <row r="582" spans="1:13">
      <c r="A582">
        <v>581</v>
      </c>
      <c r="B582" s="3" t="s">
        <v>152</v>
      </c>
      <c r="C582" s="3" t="s">
        <v>352</v>
      </c>
      <c r="D582" s="15" t="str">
        <f t="shared" si="9"/>
        <v>upstream</v>
      </c>
      <c r="E582" s="105">
        <v>42614</v>
      </c>
      <c r="F582">
        <v>33.106510162353516</v>
      </c>
      <c r="G582">
        <v>33.323352813720703</v>
      </c>
      <c r="H582">
        <v>0.1878502368927002</v>
      </c>
      <c r="I582">
        <v>2.4024439044296741E-3</v>
      </c>
      <c r="J582">
        <v>2.1288464777171612E-3</v>
      </c>
      <c r="K582">
        <v>2.37002779613249E-4</v>
      </c>
      <c r="L582" s="3" t="s">
        <v>34</v>
      </c>
      <c r="M582" s="3"/>
    </row>
    <row r="583" spans="1:13">
      <c r="A583">
        <v>582</v>
      </c>
      <c r="B583" s="3" t="s">
        <v>153</v>
      </c>
      <c r="C583" s="3" t="s">
        <v>352</v>
      </c>
      <c r="D583" s="15" t="str">
        <f t="shared" si="9"/>
        <v>upstream</v>
      </c>
      <c r="E583" s="105">
        <v>42614</v>
      </c>
      <c r="F583">
        <v>33.436439514160156</v>
      </c>
      <c r="G583">
        <v>33.323352813720703</v>
      </c>
      <c r="H583">
        <v>0.1878502368927002</v>
      </c>
      <c r="I583">
        <v>1.9866975490003824E-3</v>
      </c>
      <c r="J583">
        <v>2.1288464777171612E-3</v>
      </c>
      <c r="K583">
        <v>2.37002779613249E-4</v>
      </c>
      <c r="L583" s="3" t="s">
        <v>34</v>
      </c>
      <c r="M583" s="3"/>
    </row>
    <row r="584" spans="1:13">
      <c r="A584">
        <v>583</v>
      </c>
      <c r="B584" s="3" t="s">
        <v>154</v>
      </c>
      <c r="C584" s="3" t="s">
        <v>353</v>
      </c>
      <c r="D584" s="15" t="str">
        <f t="shared" si="9"/>
        <v>upstream</v>
      </c>
      <c r="E584" s="105">
        <v>42615</v>
      </c>
      <c r="F584">
        <v>33.878406524658203</v>
      </c>
      <c r="G584">
        <v>34.098209381103516</v>
      </c>
      <c r="H584">
        <v>0.37917014956474304</v>
      </c>
      <c r="I584">
        <v>1.5402367571368814E-3</v>
      </c>
      <c r="J584">
        <v>1.377845648676157E-3</v>
      </c>
      <c r="K584">
        <v>2.7990882517769933E-4</v>
      </c>
      <c r="L584" s="3" t="s">
        <v>34</v>
      </c>
      <c r="M584" s="3"/>
    </row>
    <row r="585" spans="1:13">
      <c r="A585">
        <v>584</v>
      </c>
      <c r="B585" s="3" t="s">
        <v>80</v>
      </c>
      <c r="C585" s="3" t="s">
        <v>353</v>
      </c>
      <c r="D585" s="15" t="str">
        <f t="shared" si="9"/>
        <v>upstream</v>
      </c>
      <c r="E585" s="105">
        <v>42615</v>
      </c>
      <c r="F585">
        <v>33.880180358886719</v>
      </c>
      <c r="G585">
        <v>34.098209381103516</v>
      </c>
      <c r="H585">
        <v>0.37917014956474304</v>
      </c>
      <c r="I585">
        <v>1.5386639861389995E-3</v>
      </c>
      <c r="J585">
        <v>1.377845648676157E-3</v>
      </c>
      <c r="K585">
        <v>2.7990882517769933E-4</v>
      </c>
      <c r="L585" s="3" t="s">
        <v>34</v>
      </c>
      <c r="M585" s="3"/>
    </row>
    <row r="586" spans="1:13">
      <c r="A586">
        <v>585</v>
      </c>
      <c r="B586" s="3" t="s">
        <v>156</v>
      </c>
      <c r="C586" s="3" t="s">
        <v>353</v>
      </c>
      <c r="D586" s="15" t="str">
        <f t="shared" si="9"/>
        <v>upstream</v>
      </c>
      <c r="E586" s="105">
        <v>42615</v>
      </c>
      <c r="F586">
        <v>34.536033630371094</v>
      </c>
      <c r="G586">
        <v>34.098209381103516</v>
      </c>
      <c r="H586">
        <v>0.37917014956474304</v>
      </c>
      <c r="I586">
        <v>1.0546359699219465E-3</v>
      </c>
      <c r="J586">
        <v>1.377845648676157E-3</v>
      </c>
      <c r="K586">
        <v>2.7990882517769933E-4</v>
      </c>
      <c r="L586" s="3" t="s">
        <v>34</v>
      </c>
      <c r="M586" s="3"/>
    </row>
    <row r="587" spans="1:13">
      <c r="A587">
        <v>586</v>
      </c>
      <c r="B587" s="3" t="s">
        <v>157</v>
      </c>
      <c r="C587" s="3" t="s">
        <v>354</v>
      </c>
      <c r="D587" s="15" t="str">
        <f t="shared" si="9"/>
        <v>upstream</v>
      </c>
      <c r="E587" s="105">
        <v>42615</v>
      </c>
      <c r="F587">
        <v>33.809215545654297</v>
      </c>
      <c r="G587">
        <v>33.806484222412109</v>
      </c>
      <c r="H587">
        <v>2.9373198747634888E-2</v>
      </c>
      <c r="I587">
        <v>1.6028520185500383E-3</v>
      </c>
      <c r="J587">
        <v>1.6055285232141614E-3</v>
      </c>
      <c r="K587">
        <v>2.7190864784643054E-5</v>
      </c>
      <c r="L587" s="3" t="s">
        <v>34</v>
      </c>
      <c r="M587" s="3"/>
    </row>
    <row r="588" spans="1:13">
      <c r="A588">
        <v>587</v>
      </c>
      <c r="B588" s="3" t="s">
        <v>84</v>
      </c>
      <c r="C588" s="3" t="s">
        <v>354</v>
      </c>
      <c r="D588" s="15" t="str">
        <f t="shared" si="9"/>
        <v>upstream</v>
      </c>
      <c r="E588" s="105">
        <v>42615</v>
      </c>
      <c r="F588">
        <v>33.834396362304688</v>
      </c>
      <c r="G588">
        <v>33.806484222412109</v>
      </c>
      <c r="H588">
        <v>2.9373198747634888E-2</v>
      </c>
      <c r="I588">
        <v>1.579775009304285E-3</v>
      </c>
      <c r="J588">
        <v>1.6055285232141614E-3</v>
      </c>
      <c r="K588">
        <v>2.7190864784643054E-5</v>
      </c>
      <c r="L588" s="3" t="s">
        <v>34</v>
      </c>
      <c r="M588" s="3"/>
    </row>
    <row r="589" spans="1:13">
      <c r="A589">
        <v>588</v>
      </c>
      <c r="B589" s="3" t="s">
        <v>159</v>
      </c>
      <c r="C589" s="3" t="s">
        <v>354</v>
      </c>
      <c r="D589" s="15" t="str">
        <f t="shared" si="9"/>
        <v>upstream</v>
      </c>
      <c r="E589" s="105">
        <v>42615</v>
      </c>
      <c r="F589">
        <v>33.775840759277344</v>
      </c>
      <c r="G589">
        <v>33.806484222412109</v>
      </c>
      <c r="H589">
        <v>2.9373198747634888E-2</v>
      </c>
      <c r="I589">
        <v>1.6339587746188045E-3</v>
      </c>
      <c r="J589">
        <v>1.6055285232141614E-3</v>
      </c>
      <c r="K589">
        <v>2.7190864784643054E-5</v>
      </c>
      <c r="L589" s="3" t="s">
        <v>34</v>
      </c>
      <c r="M589" s="3"/>
    </row>
    <row r="590" spans="1:13">
      <c r="A590">
        <v>589</v>
      </c>
      <c r="B590" s="3" t="s">
        <v>160</v>
      </c>
      <c r="C590" s="3" t="s">
        <v>355</v>
      </c>
      <c r="D590" s="15" t="str">
        <f t="shared" si="9"/>
        <v>upstream</v>
      </c>
      <c r="E590" s="105">
        <v>42616</v>
      </c>
      <c r="F590">
        <v>34.698493957519531</v>
      </c>
      <c r="G590">
        <v>34.567134857177734</v>
      </c>
      <c r="H590">
        <v>0.1582597941160202</v>
      </c>
      <c r="I590">
        <v>9.6043542725965381E-4</v>
      </c>
      <c r="J590">
        <v>1.0388180380687118E-3</v>
      </c>
      <c r="K590">
        <v>9.6235111413989216E-5</v>
      </c>
      <c r="L590" s="3" t="s">
        <v>34</v>
      </c>
      <c r="M590" s="3"/>
    </row>
    <row r="591" spans="1:13">
      <c r="A591">
        <v>590</v>
      </c>
      <c r="B591" s="3" t="s">
        <v>162</v>
      </c>
      <c r="C591" s="3" t="s">
        <v>355</v>
      </c>
      <c r="D591" s="15" t="str">
        <f t="shared" si="9"/>
        <v>upstream</v>
      </c>
      <c r="E591" s="105">
        <v>42616</v>
      </c>
      <c r="F591">
        <v>34.391433715820312</v>
      </c>
      <c r="G591">
        <v>34.567134857177734</v>
      </c>
      <c r="H591">
        <v>0.1582597941160202</v>
      </c>
      <c r="I591">
        <v>1.1462245602160692E-3</v>
      </c>
      <c r="J591">
        <v>1.0388180380687118E-3</v>
      </c>
      <c r="K591">
        <v>9.6235111413989216E-5</v>
      </c>
      <c r="L591" s="3" t="s">
        <v>34</v>
      </c>
      <c r="M591" s="3"/>
    </row>
    <row r="592" spans="1:13">
      <c r="A592">
        <v>591</v>
      </c>
      <c r="B592" s="3" t="s">
        <v>163</v>
      </c>
      <c r="C592" s="3" t="s">
        <v>355</v>
      </c>
      <c r="D592" s="15" t="str">
        <f t="shared" si="9"/>
        <v>upstream</v>
      </c>
      <c r="E592" s="105">
        <v>42616</v>
      </c>
      <c r="F592">
        <v>34.611476898193359</v>
      </c>
      <c r="G592">
        <v>34.567134857177734</v>
      </c>
      <c r="H592">
        <v>0.1582597941160202</v>
      </c>
      <c r="I592">
        <v>1.0097939521074295E-3</v>
      </c>
      <c r="J592">
        <v>1.0388180380687118E-3</v>
      </c>
      <c r="K592">
        <v>9.6235111413989216E-5</v>
      </c>
      <c r="L592" s="3" t="s">
        <v>34</v>
      </c>
      <c r="M592" s="3"/>
    </row>
    <row r="593" spans="1:13">
      <c r="A593">
        <v>592</v>
      </c>
      <c r="B593" s="3" t="s">
        <v>164</v>
      </c>
      <c r="C593" s="3" t="s">
        <v>356</v>
      </c>
      <c r="D593" s="15" t="str">
        <f t="shared" si="9"/>
        <v>upstream</v>
      </c>
      <c r="E593" s="105">
        <v>42616</v>
      </c>
      <c r="F593">
        <v>34.993015289306641</v>
      </c>
      <c r="G593">
        <v>35.08026123046875</v>
      </c>
      <c r="H593">
        <v>0.38666525483131409</v>
      </c>
      <c r="I593">
        <v>8.1059301737695932E-4</v>
      </c>
      <c r="J593">
        <v>7.8336050501093268E-4</v>
      </c>
      <c r="K593">
        <v>1.6715798119548708E-4</v>
      </c>
      <c r="L593" s="3" t="s">
        <v>34</v>
      </c>
      <c r="M593" s="3"/>
    </row>
    <row r="594" spans="1:13">
      <c r="A594">
        <v>593</v>
      </c>
      <c r="B594" s="3" t="s">
        <v>92</v>
      </c>
      <c r="C594" s="3" t="s">
        <v>356</v>
      </c>
      <c r="D594" s="15" t="str">
        <f t="shared" si="9"/>
        <v>upstream</v>
      </c>
      <c r="E594" s="105">
        <v>42616</v>
      </c>
      <c r="F594">
        <v>34.744670867919922</v>
      </c>
      <c r="G594">
        <v>35.08026123046875</v>
      </c>
      <c r="H594">
        <v>0.38666525483131409</v>
      </c>
      <c r="I594">
        <v>9.352301131002605E-4</v>
      </c>
      <c r="J594">
        <v>7.8336050501093268E-4</v>
      </c>
      <c r="K594">
        <v>1.6715798119548708E-4</v>
      </c>
      <c r="L594" s="3" t="s">
        <v>34</v>
      </c>
      <c r="M594" s="3"/>
    </row>
    <row r="595" spans="1:13">
      <c r="A595">
        <v>594</v>
      </c>
      <c r="B595" s="3" t="s">
        <v>166</v>
      </c>
      <c r="C595" s="5" t="s">
        <v>356</v>
      </c>
      <c r="D595" s="15" t="str">
        <f t="shared" si="9"/>
        <v>upstream</v>
      </c>
      <c r="E595" s="105">
        <v>42616</v>
      </c>
      <c r="F595">
        <v>35.503093719482422</v>
      </c>
      <c r="G595">
        <v>35.08026123046875</v>
      </c>
      <c r="H595">
        <v>0.38666525483131409</v>
      </c>
      <c r="I595">
        <v>6.0425832634791732E-4</v>
      </c>
      <c r="J595">
        <v>7.8336050501093268E-4</v>
      </c>
      <c r="K595">
        <v>1.6715798119548708E-4</v>
      </c>
      <c r="L595" s="3" t="s">
        <v>34</v>
      </c>
      <c r="M595" s="3"/>
    </row>
    <row r="596" spans="1:13">
      <c r="A596">
        <v>595</v>
      </c>
      <c r="B596" s="3" t="s">
        <v>167</v>
      </c>
      <c r="C596" s="5" t="s">
        <v>357</v>
      </c>
      <c r="D596" s="15" t="str">
        <f t="shared" si="9"/>
        <v>upstream</v>
      </c>
      <c r="E596" s="105">
        <v>42617</v>
      </c>
      <c r="F596">
        <v>33.619842529296875</v>
      </c>
      <c r="G596">
        <v>33.805385589599609</v>
      </c>
      <c r="H596">
        <v>0.32422080636024475</v>
      </c>
      <c r="I596">
        <v>1.7875541234388947E-3</v>
      </c>
      <c r="J596">
        <v>1.6244449652731419E-3</v>
      </c>
      <c r="K596">
        <v>2.8545610257424414E-4</v>
      </c>
      <c r="L596" s="3" t="s">
        <v>34</v>
      </c>
      <c r="M596" s="3"/>
    </row>
    <row r="597" spans="1:13">
      <c r="A597">
        <v>596</v>
      </c>
      <c r="B597" s="3" t="s">
        <v>169</v>
      </c>
      <c r="C597" s="5" t="s">
        <v>357</v>
      </c>
      <c r="D597" s="15" t="str">
        <f t="shared" si="9"/>
        <v>upstream</v>
      </c>
      <c r="E597" s="105">
        <v>42617</v>
      </c>
      <c r="F597">
        <v>33.616550445556641</v>
      </c>
      <c r="G597">
        <v>33.805385589599609</v>
      </c>
      <c r="H597">
        <v>0.32422080636024475</v>
      </c>
      <c r="I597">
        <v>1.7909464659169316E-3</v>
      </c>
      <c r="J597">
        <v>1.6244449652731419E-3</v>
      </c>
      <c r="K597">
        <v>2.8545610257424414E-4</v>
      </c>
      <c r="L597" s="3" t="s">
        <v>34</v>
      </c>
      <c r="M597" s="3"/>
    </row>
    <row r="598" spans="1:13">
      <c r="A598">
        <v>597</v>
      </c>
      <c r="B598" s="3" t="s">
        <v>170</v>
      </c>
      <c r="C598" s="5" t="s">
        <v>357</v>
      </c>
      <c r="D598" s="15" t="str">
        <f t="shared" si="9"/>
        <v>upstream</v>
      </c>
      <c r="E598" s="105">
        <v>42617</v>
      </c>
      <c r="F598">
        <v>34.179756164550781</v>
      </c>
      <c r="G598">
        <v>33.805385589599609</v>
      </c>
      <c r="H598">
        <v>0.32422080636024475</v>
      </c>
      <c r="I598">
        <v>1.2948345392942429E-3</v>
      </c>
      <c r="J598">
        <v>1.6244449652731419E-3</v>
      </c>
      <c r="K598">
        <v>2.8545610257424414E-4</v>
      </c>
      <c r="L598" s="3" t="s">
        <v>34</v>
      </c>
      <c r="M598" s="3"/>
    </row>
    <row r="599" spans="1:13">
      <c r="A599">
        <v>598</v>
      </c>
      <c r="B599" s="3" t="s">
        <v>171</v>
      </c>
      <c r="C599" s="3" t="s">
        <v>358</v>
      </c>
      <c r="D599" s="15" t="str">
        <f t="shared" si="9"/>
        <v>upstream</v>
      </c>
      <c r="E599" s="105">
        <v>42617</v>
      </c>
      <c r="F599">
        <v>33.434909820556641</v>
      </c>
      <c r="G599">
        <v>33.778678894042969</v>
      </c>
      <c r="H599">
        <v>0.35023707151412964</v>
      </c>
      <c r="I599">
        <v>1.9884484354406595E-3</v>
      </c>
      <c r="J599">
        <v>1.6534086316823959E-3</v>
      </c>
      <c r="K599">
        <v>3.300383104942739E-4</v>
      </c>
      <c r="L599" s="3" t="s">
        <v>34</v>
      </c>
      <c r="M599" s="3"/>
    </row>
    <row r="600" spans="1:13">
      <c r="A600">
        <v>599</v>
      </c>
      <c r="B600" s="3" t="s">
        <v>173</v>
      </c>
      <c r="C600" s="3" t="s">
        <v>358</v>
      </c>
      <c r="D600" s="15" t="str">
        <f t="shared" si="9"/>
        <v>upstream</v>
      </c>
      <c r="E600" s="105">
        <v>42617</v>
      </c>
      <c r="F600">
        <v>33.766082763671875</v>
      </c>
      <c r="G600">
        <v>33.778678894042969</v>
      </c>
      <c r="H600">
        <v>0.35023707151412964</v>
      </c>
      <c r="I600">
        <v>1.643167226575315E-3</v>
      </c>
      <c r="J600">
        <v>1.6534086316823959E-3</v>
      </c>
      <c r="K600">
        <v>3.300383104942739E-4</v>
      </c>
      <c r="L600" s="3" t="s">
        <v>34</v>
      </c>
      <c r="M600" s="3"/>
    </row>
    <row r="601" spans="1:13">
      <c r="A601">
        <v>600</v>
      </c>
      <c r="B601" s="3" t="s">
        <v>174</v>
      </c>
      <c r="C601" s="3" t="s">
        <v>358</v>
      </c>
      <c r="D601" s="15" t="str">
        <f t="shared" si="9"/>
        <v>upstream</v>
      </c>
      <c r="E601" s="105">
        <v>42617</v>
      </c>
      <c r="F601">
        <v>34.135044097900391</v>
      </c>
      <c r="G601">
        <v>33.778678894042969</v>
      </c>
      <c r="H601">
        <v>0.35023707151412964</v>
      </c>
      <c r="I601">
        <v>1.3286102330312133E-3</v>
      </c>
      <c r="J601">
        <v>1.6534086316823959E-3</v>
      </c>
      <c r="K601">
        <v>3.300383104942739E-4</v>
      </c>
      <c r="L601" s="3" t="s">
        <v>34</v>
      </c>
      <c r="M601" s="3"/>
    </row>
    <row r="602" spans="1:13">
      <c r="A602">
        <v>601</v>
      </c>
      <c r="B602" s="3" t="s">
        <v>195</v>
      </c>
      <c r="C602" s="3" t="s">
        <v>359</v>
      </c>
      <c r="D602" s="15" t="str">
        <f t="shared" si="9"/>
        <v>upstream</v>
      </c>
      <c r="E602" s="99">
        <v>42618</v>
      </c>
      <c r="F602">
        <v>34.981895446777344</v>
      </c>
      <c r="G602">
        <v>35.008968353271484</v>
      </c>
      <c r="H602">
        <v>0.31073847413063049</v>
      </c>
      <c r="I602">
        <v>8.1580079859122634E-4</v>
      </c>
      <c r="J602">
        <v>8.1170984776690602E-4</v>
      </c>
      <c r="K602">
        <v>1.4301433111540973E-4</v>
      </c>
      <c r="L602" s="3" t="s">
        <v>34</v>
      </c>
      <c r="M602" s="3"/>
    </row>
    <row r="603" spans="1:13">
      <c r="A603">
        <v>602</v>
      </c>
      <c r="B603" s="3" t="s">
        <v>223</v>
      </c>
      <c r="C603" s="3" t="s">
        <v>359</v>
      </c>
      <c r="D603" s="15" t="str">
        <f t="shared" si="9"/>
        <v>upstream</v>
      </c>
      <c r="E603" s="99">
        <v>42618</v>
      </c>
      <c r="F603">
        <v>34.712654113769531</v>
      </c>
      <c r="G603">
        <v>35.008968353271484</v>
      </c>
      <c r="H603">
        <v>0.31073847413063049</v>
      </c>
      <c r="I603">
        <v>9.526348439976573E-4</v>
      </c>
      <c r="J603">
        <v>8.1170984776690602E-4</v>
      </c>
      <c r="K603">
        <v>1.4301433111540973E-4</v>
      </c>
      <c r="L603" s="3" t="s">
        <v>34</v>
      </c>
      <c r="M603" s="3"/>
    </row>
    <row r="604" spans="1:13">
      <c r="A604">
        <v>603</v>
      </c>
      <c r="B604" s="3" t="s">
        <v>224</v>
      </c>
      <c r="C604" s="3" t="s">
        <v>359</v>
      </c>
      <c r="D604" s="15" t="str">
        <f t="shared" si="9"/>
        <v>upstream</v>
      </c>
      <c r="E604" s="99">
        <v>42618</v>
      </c>
      <c r="F604">
        <v>35.332359313964844</v>
      </c>
      <c r="G604">
        <v>35.008968353271484</v>
      </c>
      <c r="H604">
        <v>0.31073847413063049</v>
      </c>
      <c r="I604">
        <v>6.6669395891949534E-4</v>
      </c>
      <c r="J604">
        <v>8.1170984776690602E-4</v>
      </c>
      <c r="K604">
        <v>1.4301433111540973E-4</v>
      </c>
      <c r="L604" s="3" t="s">
        <v>34</v>
      </c>
      <c r="M604" s="3"/>
    </row>
    <row r="605" spans="1:13">
      <c r="A605">
        <v>604</v>
      </c>
      <c r="B605" s="3" t="s">
        <v>175</v>
      </c>
      <c r="C605" s="3" t="s">
        <v>360</v>
      </c>
      <c r="D605" s="15" t="str">
        <f t="shared" si="9"/>
        <v>upstream</v>
      </c>
      <c r="E605" s="99">
        <v>42618</v>
      </c>
      <c r="F605">
        <v>34.624576568603516</v>
      </c>
      <c r="G605">
        <v>34.485996246337891</v>
      </c>
      <c r="H605">
        <v>0.24240294098854065</v>
      </c>
      <c r="I605">
        <v>1.0022043716162443E-3</v>
      </c>
      <c r="J605">
        <v>1.0927213588729501E-3</v>
      </c>
      <c r="K605">
        <v>1.5815199003554881E-4</v>
      </c>
      <c r="L605" s="3" t="s">
        <v>34</v>
      </c>
      <c r="M605" s="3"/>
    </row>
    <row r="606" spans="1:13">
      <c r="A606">
        <v>605</v>
      </c>
      <c r="B606" s="3" t="s">
        <v>177</v>
      </c>
      <c r="C606" s="3" t="s">
        <v>360</v>
      </c>
      <c r="D606" s="15" t="str">
        <f t="shared" si="9"/>
        <v>upstream</v>
      </c>
      <c r="E606" s="99">
        <v>42618</v>
      </c>
      <c r="F606">
        <v>34.206100463867188</v>
      </c>
      <c r="G606">
        <v>34.485996246337891</v>
      </c>
      <c r="H606">
        <v>0.24240294098854065</v>
      </c>
      <c r="I606">
        <v>1.2753373011946678E-3</v>
      </c>
      <c r="J606">
        <v>1.0927213588729501E-3</v>
      </c>
      <c r="K606">
        <v>1.5815199003554881E-4</v>
      </c>
      <c r="L606" s="3" t="s">
        <v>34</v>
      </c>
      <c r="M606" s="3"/>
    </row>
    <row r="607" spans="1:13">
      <c r="A607">
        <v>606</v>
      </c>
      <c r="B607" s="3" t="s">
        <v>178</v>
      </c>
      <c r="C607" s="3" t="s">
        <v>360</v>
      </c>
      <c r="D607" s="15" t="str">
        <f t="shared" si="9"/>
        <v>upstream</v>
      </c>
      <c r="E607" s="99">
        <v>42618</v>
      </c>
      <c r="F607">
        <v>34.6273193359375</v>
      </c>
      <c r="G607">
        <v>34.485996246337891</v>
      </c>
      <c r="H607">
        <v>0.24240294098854065</v>
      </c>
      <c r="I607">
        <v>1.0006225202232599E-3</v>
      </c>
      <c r="J607">
        <v>1.0927213588729501E-3</v>
      </c>
      <c r="K607">
        <v>1.5815199003554881E-4</v>
      </c>
      <c r="L607" s="3" t="s">
        <v>34</v>
      </c>
      <c r="M607" s="3"/>
    </row>
    <row r="608" spans="1:13">
      <c r="A608">
        <v>607</v>
      </c>
      <c r="B608" s="3" t="s">
        <v>77</v>
      </c>
      <c r="C608" s="3" t="s">
        <v>361</v>
      </c>
      <c r="D608" s="15" t="str">
        <f t="shared" si="9"/>
        <v>upstream</v>
      </c>
      <c r="E608" s="99">
        <v>42619</v>
      </c>
      <c r="F608">
        <v>32.749385833740234</v>
      </c>
      <c r="G608">
        <v>32.676662445068359</v>
      </c>
      <c r="H608">
        <v>0.12683707475662231</v>
      </c>
      <c r="I608">
        <v>2.9510513413697481E-3</v>
      </c>
      <c r="J608">
        <v>3.0828274320811033E-3</v>
      </c>
      <c r="K608">
        <v>2.2973210434429348E-4</v>
      </c>
      <c r="L608" s="3" t="s">
        <v>34</v>
      </c>
      <c r="M608" s="3"/>
    </row>
    <row r="609" spans="1:13">
      <c r="A609">
        <v>608</v>
      </c>
      <c r="B609" s="3" t="s">
        <v>180</v>
      </c>
      <c r="C609" s="3" t="s">
        <v>361</v>
      </c>
      <c r="D609" s="15" t="str">
        <f t="shared" si="9"/>
        <v>upstream</v>
      </c>
      <c r="E609" s="99">
        <v>42619</v>
      </c>
      <c r="F609">
        <v>32.530204772949219</v>
      </c>
      <c r="G609">
        <v>32.676662445068359</v>
      </c>
      <c r="H609">
        <v>0.12683707475662231</v>
      </c>
      <c r="I609">
        <v>3.348097437992692E-3</v>
      </c>
      <c r="J609">
        <v>3.0828274320811033E-3</v>
      </c>
      <c r="K609">
        <v>2.2973210434429348E-4</v>
      </c>
      <c r="L609" s="3" t="s">
        <v>34</v>
      </c>
      <c r="M609" s="3"/>
    </row>
    <row r="610" spans="1:13">
      <c r="A610">
        <v>609</v>
      </c>
      <c r="B610" s="3" t="s">
        <v>181</v>
      </c>
      <c r="C610" s="3" t="s">
        <v>361</v>
      </c>
      <c r="D610" s="15" t="str">
        <f t="shared" si="9"/>
        <v>upstream</v>
      </c>
      <c r="E610" s="99">
        <v>42619</v>
      </c>
      <c r="F610">
        <v>32.750396728515625</v>
      </c>
      <c r="G610">
        <v>32.676662445068359</v>
      </c>
      <c r="H610">
        <v>0.12683707475662231</v>
      </c>
      <c r="I610">
        <v>2.9493337497115135E-3</v>
      </c>
      <c r="J610">
        <v>3.0828274320811033E-3</v>
      </c>
      <c r="K610">
        <v>2.2973210434429348E-4</v>
      </c>
      <c r="L610" s="3" t="s">
        <v>34</v>
      </c>
      <c r="M610" s="3"/>
    </row>
    <row r="611" spans="1:13">
      <c r="A611">
        <v>610</v>
      </c>
      <c r="B611" s="3" t="s">
        <v>82</v>
      </c>
      <c r="C611" s="3" t="s">
        <v>362</v>
      </c>
      <c r="D611" s="15" t="str">
        <f t="shared" si="9"/>
        <v>upstream</v>
      </c>
      <c r="E611" s="99">
        <v>42619</v>
      </c>
      <c r="F611">
        <v>32.476345062255859</v>
      </c>
      <c r="G611">
        <v>32.542518615722656</v>
      </c>
      <c r="H611">
        <v>0.16772548854351044</v>
      </c>
      <c r="I611">
        <v>3.4535790327936411E-3</v>
      </c>
      <c r="J611">
        <v>3.3346165437251329E-3</v>
      </c>
      <c r="K611">
        <v>3.1390017829835415E-4</v>
      </c>
      <c r="L611" s="3" t="s">
        <v>34</v>
      </c>
      <c r="M611" s="3"/>
    </row>
    <row r="612" spans="1:13">
      <c r="A612">
        <v>611</v>
      </c>
      <c r="B612" s="3" t="s">
        <v>183</v>
      </c>
      <c r="C612" s="3" t="s">
        <v>362</v>
      </c>
      <c r="D612" s="15" t="str">
        <f t="shared" si="9"/>
        <v>upstream</v>
      </c>
      <c r="E612" s="99">
        <v>42619</v>
      </c>
      <c r="F612">
        <v>32.417976379394531</v>
      </c>
      <c r="G612">
        <v>32.542518615722656</v>
      </c>
      <c r="H612">
        <v>0.16772548854351044</v>
      </c>
      <c r="I612">
        <v>3.5716469865292311E-3</v>
      </c>
      <c r="J612">
        <v>3.3346165437251329E-3</v>
      </c>
      <c r="K612">
        <v>3.1390017829835415E-4</v>
      </c>
      <c r="L612" s="3" t="s">
        <v>34</v>
      </c>
      <c r="M612" s="3"/>
    </row>
    <row r="613" spans="1:13">
      <c r="A613">
        <v>612</v>
      </c>
      <c r="B613" s="3" t="s">
        <v>184</v>
      </c>
      <c r="C613" s="3" t="s">
        <v>362</v>
      </c>
      <c r="D613" s="15" t="str">
        <f t="shared" si="9"/>
        <v>upstream</v>
      </c>
      <c r="E613" s="99">
        <v>42619</v>
      </c>
      <c r="F613">
        <v>32.733238220214844</v>
      </c>
      <c r="G613">
        <v>32.542518615722656</v>
      </c>
      <c r="H613">
        <v>0.16772548854351044</v>
      </c>
      <c r="I613">
        <v>2.978623379021883E-3</v>
      </c>
      <c r="J613">
        <v>3.3346165437251329E-3</v>
      </c>
      <c r="K613">
        <v>3.1390017829835415E-4</v>
      </c>
      <c r="L613" s="3" t="s">
        <v>34</v>
      </c>
      <c r="M613" s="3"/>
    </row>
    <row r="614" spans="1:13">
      <c r="A614">
        <v>613</v>
      </c>
      <c r="B614" s="3" t="s">
        <v>86</v>
      </c>
      <c r="C614" s="3" t="s">
        <v>363</v>
      </c>
      <c r="D614" s="15" t="str">
        <f t="shared" si="9"/>
        <v>upstream</v>
      </c>
      <c r="E614" s="99">
        <v>42620</v>
      </c>
      <c r="F614">
        <v>34.008144378662109</v>
      </c>
      <c r="G614">
        <v>34.028049468994141</v>
      </c>
      <c r="H614">
        <v>0.30668863654136658</v>
      </c>
      <c r="I614">
        <v>1.4293467393144965E-3</v>
      </c>
      <c r="J614">
        <v>1.4277044683694839E-3</v>
      </c>
      <c r="K614">
        <v>2.4905684404075146E-4</v>
      </c>
      <c r="L614" s="3" t="s">
        <v>34</v>
      </c>
      <c r="M614" s="3"/>
    </row>
    <row r="615" spans="1:13">
      <c r="A615">
        <v>614</v>
      </c>
      <c r="B615" s="3" t="s">
        <v>186</v>
      </c>
      <c r="C615" s="3" t="s">
        <v>363</v>
      </c>
      <c r="D615" s="15" t="str">
        <f t="shared" si="9"/>
        <v>upstream</v>
      </c>
      <c r="E615" s="99">
        <v>42620</v>
      </c>
      <c r="F615">
        <v>33.731796264648438</v>
      </c>
      <c r="G615">
        <v>34.028049468994141</v>
      </c>
      <c r="H615">
        <v>0.30668863654136658</v>
      </c>
      <c r="I615">
        <v>1.6759360441938043E-3</v>
      </c>
      <c r="J615">
        <v>1.4277044683694839E-3</v>
      </c>
      <c r="K615">
        <v>2.4905684404075146E-4</v>
      </c>
      <c r="L615" s="3" t="s">
        <v>34</v>
      </c>
      <c r="M615" s="3"/>
    </row>
    <row r="616" spans="1:13">
      <c r="A616">
        <v>615</v>
      </c>
      <c r="B616" s="3" t="s">
        <v>187</v>
      </c>
      <c r="C616" s="3" t="s">
        <v>363</v>
      </c>
      <c r="D616" s="15" t="str">
        <f t="shared" si="9"/>
        <v>upstream</v>
      </c>
      <c r="E616" s="99">
        <v>42620</v>
      </c>
      <c r="F616">
        <v>34.344203948974609</v>
      </c>
      <c r="G616">
        <v>34.028049468994141</v>
      </c>
      <c r="H616">
        <v>0.30668863654136658</v>
      </c>
      <c r="I616">
        <v>1.1778305051848292E-3</v>
      </c>
      <c r="J616">
        <v>1.4277044683694839E-3</v>
      </c>
      <c r="K616">
        <v>2.4905684404075146E-4</v>
      </c>
      <c r="L616" s="3" t="s">
        <v>34</v>
      </c>
      <c r="M616" s="3"/>
    </row>
    <row r="617" spans="1:13">
      <c r="A617">
        <v>616</v>
      </c>
      <c r="B617" s="3" t="s">
        <v>90</v>
      </c>
      <c r="C617" s="3" t="s">
        <v>364</v>
      </c>
      <c r="D617" s="15" t="str">
        <f t="shared" si="9"/>
        <v>upstream</v>
      </c>
      <c r="E617" s="99">
        <v>42620</v>
      </c>
      <c r="F617">
        <v>33.527385711669922</v>
      </c>
      <c r="G617">
        <v>33.888904571533203</v>
      </c>
      <c r="H617">
        <v>0.34029695391654968</v>
      </c>
      <c r="I617">
        <v>1.8853170331567526E-3</v>
      </c>
      <c r="J617">
        <v>1.5508808428421617E-3</v>
      </c>
      <c r="K617">
        <v>3.0843561398796737E-4</v>
      </c>
      <c r="L617" s="3" t="s">
        <v>34</v>
      </c>
      <c r="M617" s="3"/>
    </row>
    <row r="618" spans="1:13">
      <c r="A618">
        <v>617</v>
      </c>
      <c r="B618" s="3" t="s">
        <v>189</v>
      </c>
      <c r="C618" s="3" t="s">
        <v>364</v>
      </c>
      <c r="D618" s="15" t="str">
        <f t="shared" si="9"/>
        <v>upstream</v>
      </c>
      <c r="E618" s="99">
        <v>42620</v>
      </c>
      <c r="F618">
        <v>33.936317443847656</v>
      </c>
      <c r="G618">
        <v>33.888904571533203</v>
      </c>
      <c r="H618">
        <v>0.34029695391654968</v>
      </c>
      <c r="I618">
        <v>1.4897139044478536E-3</v>
      </c>
      <c r="J618">
        <v>1.5508808428421617E-3</v>
      </c>
      <c r="K618">
        <v>3.0843561398796737E-4</v>
      </c>
      <c r="L618" s="3" t="s">
        <v>34</v>
      </c>
      <c r="M618" s="3"/>
    </row>
    <row r="619" spans="1:13">
      <c r="A619">
        <v>618</v>
      </c>
      <c r="B619" s="3" t="s">
        <v>190</v>
      </c>
      <c r="C619" s="5" t="s">
        <v>364</v>
      </c>
      <c r="D619" s="15" t="str">
        <f t="shared" si="9"/>
        <v>upstream</v>
      </c>
      <c r="E619" s="99">
        <v>42620</v>
      </c>
      <c r="F619">
        <v>34.203006744384766</v>
      </c>
      <c r="G619">
        <v>33.888904571533203</v>
      </c>
      <c r="H619">
        <v>0.34029695391654968</v>
      </c>
      <c r="I619">
        <v>1.2776115909218788E-3</v>
      </c>
      <c r="J619">
        <v>1.5508808428421617E-3</v>
      </c>
      <c r="K619">
        <v>3.0843561398796737E-4</v>
      </c>
      <c r="L619" s="3" t="s">
        <v>34</v>
      </c>
      <c r="M619" s="3"/>
    </row>
    <row r="620" spans="1:13">
      <c r="A620">
        <v>619</v>
      </c>
      <c r="B620" s="3" t="s">
        <v>191</v>
      </c>
      <c r="C620" s="5" t="s">
        <v>365</v>
      </c>
      <c r="D620" s="15" t="str">
        <f t="shared" si="9"/>
        <v>upstream</v>
      </c>
      <c r="E620" s="99">
        <v>42621</v>
      </c>
      <c r="F620">
        <v>34.574993133544922</v>
      </c>
      <c r="G620">
        <v>34.597675323486328</v>
      </c>
      <c r="H620">
        <v>0.2097364217042923</v>
      </c>
      <c r="I620">
        <v>1.0312360245734453E-3</v>
      </c>
      <c r="J620">
        <v>1.0227775201201439E-3</v>
      </c>
      <c r="K620">
        <v>1.2212390720378608E-4</v>
      </c>
      <c r="L620" s="3" t="s">
        <v>34</v>
      </c>
      <c r="M620" s="3"/>
    </row>
    <row r="621" spans="1:13">
      <c r="A621">
        <v>620</v>
      </c>
      <c r="B621" s="3" t="s">
        <v>193</v>
      </c>
      <c r="C621" s="5" t="s">
        <v>365</v>
      </c>
      <c r="D621" s="15" t="str">
        <f t="shared" si="9"/>
        <v>upstream</v>
      </c>
      <c r="E621" s="99">
        <v>42621</v>
      </c>
      <c r="F621">
        <v>34.400199890136719</v>
      </c>
      <c r="G621">
        <v>34.597675323486328</v>
      </c>
      <c r="H621">
        <v>0.2097364217042923</v>
      </c>
      <c r="I621">
        <v>1.1404523393139243E-3</v>
      </c>
      <c r="J621">
        <v>1.0227775201201439E-3</v>
      </c>
      <c r="K621">
        <v>1.2212390720378608E-4</v>
      </c>
      <c r="L621" s="3" t="s">
        <v>34</v>
      </c>
      <c r="M621" s="3"/>
    </row>
    <row r="622" spans="1:13">
      <c r="A622">
        <v>621</v>
      </c>
      <c r="B622" s="3" t="s">
        <v>194</v>
      </c>
      <c r="C622" s="5" t="s">
        <v>365</v>
      </c>
      <c r="D622" s="15" t="str">
        <f t="shared" si="9"/>
        <v>upstream</v>
      </c>
      <c r="E622" s="99">
        <v>42621</v>
      </c>
      <c r="F622">
        <v>34.817829132080078</v>
      </c>
      <c r="G622">
        <v>34.597675323486328</v>
      </c>
      <c r="H622">
        <v>0.2097364217042923</v>
      </c>
      <c r="I622">
        <v>8.9664431288838387E-4</v>
      </c>
      <c r="J622">
        <v>1.0227775201201439E-3</v>
      </c>
      <c r="K622">
        <v>1.2212390720378608E-4</v>
      </c>
      <c r="L622" s="3" t="s">
        <v>34</v>
      </c>
      <c r="M622" s="3"/>
    </row>
    <row r="623" spans="1:13">
      <c r="A623">
        <v>622</v>
      </c>
      <c r="B623" s="3" t="s">
        <v>94</v>
      </c>
      <c r="C623" s="3" t="s">
        <v>366</v>
      </c>
      <c r="D623" s="15" t="str">
        <f t="shared" si="9"/>
        <v>upstream</v>
      </c>
      <c r="E623" s="99">
        <v>42621</v>
      </c>
      <c r="F623">
        <v>33.795948028564453</v>
      </c>
      <c r="G623">
        <v>33.760482788085938</v>
      </c>
      <c r="H623">
        <v>3.093789704144001E-2</v>
      </c>
      <c r="I623">
        <v>1.6151464078575373E-3</v>
      </c>
      <c r="J623">
        <v>1.6486503882333636E-3</v>
      </c>
      <c r="K623">
        <v>2.9232336601126008E-5</v>
      </c>
      <c r="L623" s="3" t="s">
        <v>34</v>
      </c>
      <c r="M623" s="3"/>
    </row>
    <row r="624" spans="1:13">
      <c r="A624">
        <v>623</v>
      </c>
      <c r="B624" s="3" t="s">
        <v>97</v>
      </c>
      <c r="C624" s="3" t="s">
        <v>366</v>
      </c>
      <c r="D624" s="15" t="str">
        <f t="shared" si="9"/>
        <v>upstream</v>
      </c>
      <c r="E624" s="99">
        <v>42621</v>
      </c>
      <c r="F624">
        <v>33.746456146240234</v>
      </c>
      <c r="G624">
        <v>33.760482788085938</v>
      </c>
      <c r="H624">
        <v>3.093789704144001E-2</v>
      </c>
      <c r="I624">
        <v>1.661845832131803E-3</v>
      </c>
      <c r="J624">
        <v>1.6486503882333636E-3</v>
      </c>
      <c r="K624">
        <v>2.9232336601126008E-5</v>
      </c>
      <c r="L624" s="3" t="s">
        <v>34</v>
      </c>
      <c r="M624" s="3"/>
    </row>
    <row r="625" spans="1:13">
      <c r="A625">
        <v>624</v>
      </c>
      <c r="B625" s="3" t="s">
        <v>98</v>
      </c>
      <c r="C625" s="3" t="s">
        <v>366</v>
      </c>
      <c r="D625" s="15" t="str">
        <f t="shared" si="9"/>
        <v>upstream</v>
      </c>
      <c r="E625" s="99">
        <v>42621</v>
      </c>
      <c r="F625">
        <v>33.739040374755859</v>
      </c>
      <c r="G625">
        <v>33.760482788085938</v>
      </c>
      <c r="H625">
        <v>3.093789704144001E-2</v>
      </c>
      <c r="I625">
        <v>1.6689585754647851E-3</v>
      </c>
      <c r="J625">
        <v>1.6486503882333636E-3</v>
      </c>
      <c r="K625">
        <v>2.9232336601126008E-5</v>
      </c>
      <c r="L625" s="3" t="s">
        <v>34</v>
      </c>
      <c r="M625" s="3"/>
    </row>
    <row r="626" spans="1:13">
      <c r="A626">
        <v>625</v>
      </c>
      <c r="B626" s="3" t="s">
        <v>99</v>
      </c>
      <c r="C626" s="3" t="s">
        <v>367</v>
      </c>
      <c r="D626" s="15" t="str">
        <f t="shared" si="9"/>
        <v>upstream</v>
      </c>
      <c r="E626" s="99">
        <v>42622</v>
      </c>
      <c r="F626">
        <v>33.750259399414062</v>
      </c>
      <c r="G626">
        <v>33.840549468994141</v>
      </c>
      <c r="H626">
        <v>0.24676105380058289</v>
      </c>
      <c r="I626">
        <v>1.6582098323851824E-3</v>
      </c>
      <c r="J626">
        <v>1.5867684269323945E-3</v>
      </c>
      <c r="K626">
        <v>2.0770241098944098E-4</v>
      </c>
      <c r="L626" s="3" t="s">
        <v>34</v>
      </c>
      <c r="M626" s="3"/>
    </row>
    <row r="627" spans="1:13">
      <c r="A627">
        <v>626</v>
      </c>
      <c r="B627" s="3" t="s">
        <v>101</v>
      </c>
      <c r="C627" s="3" t="s">
        <v>367</v>
      </c>
      <c r="D627" s="15" t="str">
        <f t="shared" si="9"/>
        <v>upstream</v>
      </c>
      <c r="E627" s="99">
        <v>42622</v>
      </c>
      <c r="F627">
        <v>33.614360809326172</v>
      </c>
      <c r="G627">
        <v>33.840549468994141</v>
      </c>
      <c r="H627">
        <v>0.24676105380058289</v>
      </c>
      <c r="I627">
        <v>1.7932063201442361E-3</v>
      </c>
      <c r="J627">
        <v>1.5867684269323945E-3</v>
      </c>
      <c r="K627">
        <v>2.0770241098944098E-4</v>
      </c>
      <c r="L627" s="3" t="s">
        <v>34</v>
      </c>
      <c r="M627" s="3"/>
    </row>
    <row r="628" spans="1:13">
      <c r="A628">
        <v>627</v>
      </c>
      <c r="B628" s="3" t="s">
        <v>102</v>
      </c>
      <c r="C628" s="3" t="s">
        <v>367</v>
      </c>
      <c r="D628" s="15" t="str">
        <f t="shared" si="9"/>
        <v>upstream</v>
      </c>
      <c r="E628" s="99">
        <v>42622</v>
      </c>
      <c r="F628">
        <v>33.867877960205078</v>
      </c>
      <c r="G628">
        <v>33.840549468994141</v>
      </c>
      <c r="H628">
        <v>0.24676105380058289</v>
      </c>
      <c r="I628">
        <v>1.5496044652536511E-3</v>
      </c>
      <c r="J628">
        <v>1.5867684269323945E-3</v>
      </c>
      <c r="K628">
        <v>2.0770241098944098E-4</v>
      </c>
      <c r="L628" s="3" t="s">
        <v>34</v>
      </c>
      <c r="M628" s="3"/>
    </row>
    <row r="629" spans="1:13">
      <c r="A629">
        <v>628</v>
      </c>
      <c r="B629" s="30" t="s">
        <v>103</v>
      </c>
      <c r="C629" s="30" t="s">
        <v>367</v>
      </c>
      <c r="D629" s="15" t="str">
        <f t="shared" si="9"/>
        <v>upstream</v>
      </c>
      <c r="E629" s="111">
        <v>42622</v>
      </c>
      <c r="F629">
        <v>33.683872222900391</v>
      </c>
      <c r="G629">
        <v>33.840549468994098</v>
      </c>
      <c r="H629">
        <v>0.24676105380058289</v>
      </c>
      <c r="I629">
        <v>1.7228368669748306E-3</v>
      </c>
      <c r="J629">
        <v>1.5867684269323945E-3</v>
      </c>
      <c r="K629">
        <v>2.0770241098944098E-4</v>
      </c>
      <c r="L629" s="3" t="s">
        <v>34</v>
      </c>
      <c r="M629" s="3"/>
    </row>
    <row r="630" spans="1:13">
      <c r="A630">
        <v>629</v>
      </c>
      <c r="B630" s="30" t="s">
        <v>105</v>
      </c>
      <c r="C630" s="30" t="s">
        <v>367</v>
      </c>
      <c r="D630" s="15" t="str">
        <f t="shared" si="9"/>
        <v>upstream</v>
      </c>
      <c r="E630" s="111">
        <v>42622</v>
      </c>
      <c r="F630">
        <v>33.818046569824219</v>
      </c>
      <c r="G630">
        <v>33.840549468994141</v>
      </c>
      <c r="H630">
        <v>0.24676105380058289</v>
      </c>
      <c r="I630">
        <v>1.5947207575663924E-3</v>
      </c>
      <c r="J630">
        <v>1.5867684269323945E-3</v>
      </c>
      <c r="K630">
        <v>2.0770241098944098E-4</v>
      </c>
      <c r="L630" s="3" t="s">
        <v>34</v>
      </c>
      <c r="M630" s="3"/>
    </row>
    <row r="631" spans="1:13">
      <c r="A631">
        <v>630</v>
      </c>
      <c r="B631" s="30" t="s">
        <v>106</v>
      </c>
      <c r="C631" s="30" t="s">
        <v>367</v>
      </c>
      <c r="D631" s="15" t="str">
        <f t="shared" si="9"/>
        <v>upstream</v>
      </c>
      <c r="E631" s="111">
        <v>42622</v>
      </c>
      <c r="F631">
        <v>34.308887481689453</v>
      </c>
      <c r="G631">
        <v>33.840549468994141</v>
      </c>
      <c r="H631">
        <v>0.24676105380058289</v>
      </c>
      <c r="I631">
        <v>1.2020322028547525E-3</v>
      </c>
      <c r="J631">
        <v>1.5867684269323945E-3</v>
      </c>
      <c r="K631">
        <v>2.0770241098944098E-4</v>
      </c>
      <c r="L631" s="3" t="s">
        <v>34</v>
      </c>
      <c r="M631" s="3"/>
    </row>
    <row r="632" spans="1:13">
      <c r="A632">
        <v>631</v>
      </c>
      <c r="B632" t="s">
        <v>115</v>
      </c>
      <c r="C632" t="s">
        <v>368</v>
      </c>
      <c r="D632" s="15" t="str">
        <f t="shared" si="9"/>
        <v>upstream</v>
      </c>
      <c r="E632" s="99">
        <v>42623</v>
      </c>
      <c r="F632">
        <v>32.701892852783203</v>
      </c>
      <c r="G632">
        <v>32.627857208251953</v>
      </c>
      <c r="H632">
        <v>0.2891438901424408</v>
      </c>
      <c r="I632">
        <v>2.3414166644215584E-3</v>
      </c>
      <c r="J632">
        <v>2.4678448680788279E-3</v>
      </c>
      <c r="K632">
        <v>4.2530515929684043E-4</v>
      </c>
      <c r="L632" s="9" t="s">
        <v>36</v>
      </c>
      <c r="M632" s="3"/>
    </row>
    <row r="633" spans="1:13">
      <c r="A633">
        <v>632</v>
      </c>
      <c r="B633" t="s">
        <v>117</v>
      </c>
      <c r="C633" t="s">
        <v>368</v>
      </c>
      <c r="D633" s="15" t="str">
        <f t="shared" si="9"/>
        <v>upstream</v>
      </c>
      <c r="E633" s="99">
        <v>42623</v>
      </c>
      <c r="F633">
        <v>32.872791290283203</v>
      </c>
      <c r="G633">
        <v>32.627857208251953</v>
      </c>
      <c r="H633">
        <v>0.2891438901424408</v>
      </c>
      <c r="I633">
        <v>2.1200890187174082E-3</v>
      </c>
      <c r="J633">
        <v>2.4678448680788279E-3</v>
      </c>
      <c r="K633">
        <v>4.2530515929684043E-4</v>
      </c>
      <c r="L633" s="9" t="s">
        <v>36</v>
      </c>
      <c r="M633" s="3"/>
    </row>
    <row r="634" spans="1:13">
      <c r="A634">
        <v>633</v>
      </c>
      <c r="B634" t="s">
        <v>118</v>
      </c>
      <c r="C634" t="s">
        <v>368</v>
      </c>
      <c r="D634" s="15" t="str">
        <f t="shared" si="9"/>
        <v>upstream</v>
      </c>
      <c r="E634" s="99">
        <v>42623</v>
      </c>
      <c r="F634">
        <v>32.30889892578125</v>
      </c>
      <c r="G634">
        <v>32.627857208251953</v>
      </c>
      <c r="H634">
        <v>0.2891438901424408</v>
      </c>
      <c r="I634">
        <v>2.9420291539281607E-3</v>
      </c>
      <c r="J634">
        <v>2.4678448680788279E-3</v>
      </c>
      <c r="K634">
        <v>4.2530515929684043E-4</v>
      </c>
      <c r="L634" s="9" t="s">
        <v>36</v>
      </c>
      <c r="M634" s="3"/>
    </row>
    <row r="635" spans="1:13">
      <c r="A635">
        <v>634</v>
      </c>
      <c r="B635" t="s">
        <v>119</v>
      </c>
      <c r="C635" t="s">
        <v>369</v>
      </c>
      <c r="D635" s="15" t="str">
        <f t="shared" si="9"/>
        <v>upstream</v>
      </c>
      <c r="E635" s="99">
        <v>42623</v>
      </c>
      <c r="F635">
        <v>32.7978515625</v>
      </c>
      <c r="G635">
        <v>32.851375579833984</v>
      </c>
      <c r="H635">
        <v>9.8291821777820587E-2</v>
      </c>
      <c r="I635">
        <v>2.2144427057355642E-3</v>
      </c>
      <c r="J635">
        <v>2.1489439532160759E-3</v>
      </c>
      <c r="K635">
        <v>1.2065086048096418E-4</v>
      </c>
      <c r="L635" s="9" t="s">
        <v>36</v>
      </c>
      <c r="M635" s="3"/>
    </row>
    <row r="636" spans="1:13">
      <c r="A636">
        <v>635</v>
      </c>
      <c r="B636" t="s">
        <v>121</v>
      </c>
      <c r="C636" t="s">
        <v>369</v>
      </c>
      <c r="D636" s="15" t="str">
        <f t="shared" si="9"/>
        <v>upstream</v>
      </c>
      <c r="E636" s="99">
        <v>42623</v>
      </c>
      <c r="F636">
        <v>32.964813232421875</v>
      </c>
      <c r="G636">
        <v>32.851375579833984</v>
      </c>
      <c r="H636">
        <v>9.8291821777820587E-2</v>
      </c>
      <c r="I636">
        <v>2.0097093656659126E-3</v>
      </c>
      <c r="J636">
        <v>2.1489439532160759E-3</v>
      </c>
      <c r="K636">
        <v>1.2065086048096418E-4</v>
      </c>
      <c r="L636" s="9" t="s">
        <v>36</v>
      </c>
      <c r="M636" s="3"/>
    </row>
    <row r="637" spans="1:13">
      <c r="A637">
        <v>636</v>
      </c>
      <c r="B637" t="s">
        <v>122</v>
      </c>
      <c r="C637" t="s">
        <v>369</v>
      </c>
      <c r="D637" s="15" t="str">
        <f t="shared" si="9"/>
        <v>upstream</v>
      </c>
      <c r="E637" s="99">
        <v>42623</v>
      </c>
      <c r="F637">
        <v>32.791461944580078</v>
      </c>
      <c r="G637">
        <v>32.851375579833984</v>
      </c>
      <c r="H637">
        <v>9.8291821777820587E-2</v>
      </c>
      <c r="I637">
        <v>2.2226793225854635E-3</v>
      </c>
      <c r="J637">
        <v>2.1489439532160759E-3</v>
      </c>
      <c r="K637">
        <v>1.2065086048096418E-4</v>
      </c>
      <c r="L637" s="9" t="s">
        <v>36</v>
      </c>
      <c r="M637" s="3"/>
    </row>
    <row r="638" spans="1:13">
      <c r="A638">
        <v>637</v>
      </c>
      <c r="B638" t="s">
        <v>123</v>
      </c>
      <c r="C638" t="s">
        <v>370</v>
      </c>
      <c r="D638" s="15" t="str">
        <f t="shared" si="9"/>
        <v>upstream</v>
      </c>
      <c r="E638" s="99">
        <v>42624</v>
      </c>
      <c r="F638">
        <v>32.674922943115234</v>
      </c>
      <c r="G638">
        <v>32.577762603759766</v>
      </c>
      <c r="H638">
        <v>0.10969007760286331</v>
      </c>
      <c r="I638">
        <v>2.3783966898918152E-3</v>
      </c>
      <c r="J638">
        <v>2.5199593510478735E-3</v>
      </c>
      <c r="K638">
        <v>1.6198052617255598E-4</v>
      </c>
      <c r="L638" s="9" t="s">
        <v>36</v>
      </c>
      <c r="M638" s="3"/>
    </row>
    <row r="639" spans="1:13">
      <c r="A639">
        <v>638</v>
      </c>
      <c r="B639" t="s">
        <v>125</v>
      </c>
      <c r="C639" t="s">
        <v>370</v>
      </c>
      <c r="D639" s="15" t="str">
        <f t="shared" si="9"/>
        <v>upstream</v>
      </c>
      <c r="E639" s="99">
        <v>42624</v>
      </c>
      <c r="F639">
        <v>32.458812713623047</v>
      </c>
      <c r="G639">
        <v>32.577762603759766</v>
      </c>
      <c r="H639">
        <v>0.10969007760286331</v>
      </c>
      <c r="I639">
        <v>2.6966070290654898E-3</v>
      </c>
      <c r="J639">
        <v>2.5199593510478735E-3</v>
      </c>
      <c r="K639">
        <v>1.6198052617255598E-4</v>
      </c>
      <c r="L639" s="9" t="s">
        <v>36</v>
      </c>
      <c r="M639" s="3"/>
    </row>
    <row r="640" spans="1:13">
      <c r="A640">
        <v>639</v>
      </c>
      <c r="B640" t="s">
        <v>126</v>
      </c>
      <c r="C640" t="s">
        <v>370</v>
      </c>
      <c r="D640" s="15" t="str">
        <f t="shared" si="9"/>
        <v>upstream</v>
      </c>
      <c r="E640" s="99">
        <v>42624</v>
      </c>
      <c r="F640">
        <v>32.59954833984375</v>
      </c>
      <c r="G640">
        <v>32.577762603759766</v>
      </c>
      <c r="H640">
        <v>0.10969007760286331</v>
      </c>
      <c r="I640">
        <v>2.4848738685250282E-3</v>
      </c>
      <c r="J640">
        <v>2.5199593510478735E-3</v>
      </c>
      <c r="K640">
        <v>1.6198052617255598E-4</v>
      </c>
      <c r="L640" s="9" t="s">
        <v>36</v>
      </c>
      <c r="M640" s="3"/>
    </row>
    <row r="641" spans="1:13">
      <c r="A641">
        <v>640</v>
      </c>
      <c r="B641" t="s">
        <v>127</v>
      </c>
      <c r="C641" t="s">
        <v>371</v>
      </c>
      <c r="D641" s="15" t="str">
        <f t="shared" si="9"/>
        <v>upstream</v>
      </c>
      <c r="E641" s="99">
        <v>42624</v>
      </c>
      <c r="F641">
        <v>32.971439361572266</v>
      </c>
      <c r="G641">
        <v>33.230937957763672</v>
      </c>
      <c r="H641">
        <v>0.22484348714351654</v>
      </c>
      <c r="I641">
        <v>2.0019868388772011E-3</v>
      </c>
      <c r="J641">
        <v>1.7318398458883166E-3</v>
      </c>
      <c r="K641">
        <v>2.3404511739499867E-4</v>
      </c>
      <c r="L641" s="9" t="s">
        <v>36</v>
      </c>
      <c r="M641" s="3"/>
    </row>
    <row r="642" spans="1:13">
      <c r="A642">
        <v>641</v>
      </c>
      <c r="B642" t="s">
        <v>129</v>
      </c>
      <c r="C642" t="s">
        <v>371</v>
      </c>
      <c r="D642" s="15" t="str">
        <f t="shared" si="9"/>
        <v>upstream</v>
      </c>
      <c r="E642" s="99">
        <v>42624</v>
      </c>
      <c r="F642">
        <v>33.367721557617188</v>
      </c>
      <c r="G642">
        <v>33.230937957763672</v>
      </c>
      <c r="H642">
        <v>0.22484348714351654</v>
      </c>
      <c r="I642">
        <v>1.5902419108897448E-3</v>
      </c>
      <c r="J642">
        <v>1.7318398458883166E-3</v>
      </c>
      <c r="K642">
        <v>2.3404511739499867E-4</v>
      </c>
      <c r="L642" s="9" t="s">
        <v>36</v>
      </c>
      <c r="M642" s="3"/>
    </row>
    <row r="643" spans="1:13">
      <c r="A643">
        <v>642</v>
      </c>
      <c r="B643" t="s">
        <v>81</v>
      </c>
      <c r="C643" t="s">
        <v>371</v>
      </c>
      <c r="D643" s="15" t="str">
        <f t="shared" ref="D643:D706" si="10">IF(RIGHT(C643,1)="d","downstream","upstream")</f>
        <v>upstream</v>
      </c>
      <c r="E643" s="99">
        <v>42624</v>
      </c>
      <c r="F643">
        <v>33.353656768798828</v>
      </c>
      <c r="G643">
        <v>33.230937957763672</v>
      </c>
      <c r="H643">
        <v>0.22484348714351654</v>
      </c>
      <c r="I643">
        <v>1.6032907878980041E-3</v>
      </c>
      <c r="J643">
        <v>1.7318398458883166E-3</v>
      </c>
      <c r="K643">
        <v>2.3404511739499867E-4</v>
      </c>
      <c r="L643" s="9" t="s">
        <v>36</v>
      </c>
      <c r="M643" s="3"/>
    </row>
    <row r="644" spans="1:13">
      <c r="A644">
        <v>643</v>
      </c>
      <c r="B644" t="s">
        <v>130</v>
      </c>
      <c r="C644" t="s">
        <v>372</v>
      </c>
      <c r="D644" s="15" t="str">
        <f t="shared" si="10"/>
        <v>upstream</v>
      </c>
      <c r="E644" s="99">
        <v>42625</v>
      </c>
      <c r="F644">
        <v>33.836688995361328</v>
      </c>
      <c r="G644">
        <v>33.965091705322266</v>
      </c>
      <c r="H644">
        <v>0.14076812565326691</v>
      </c>
      <c r="I644">
        <v>1.2109430972486734E-3</v>
      </c>
      <c r="J644">
        <v>1.1263777269050479E-3</v>
      </c>
      <c r="K644">
        <v>9.1183654149062932E-5</v>
      </c>
      <c r="L644" s="9" t="s">
        <v>36</v>
      </c>
      <c r="M644" s="3"/>
    </row>
    <row r="645" spans="1:13">
      <c r="A645">
        <v>644</v>
      </c>
      <c r="B645" t="s">
        <v>132</v>
      </c>
      <c r="C645" t="s">
        <v>372</v>
      </c>
      <c r="D645" s="15" t="str">
        <f t="shared" si="10"/>
        <v>upstream</v>
      </c>
      <c r="E645" s="99">
        <v>42625</v>
      </c>
      <c r="F645">
        <v>34.115608215332031</v>
      </c>
      <c r="G645">
        <v>33.965091705322266</v>
      </c>
      <c r="H645">
        <v>0.14076812565326691</v>
      </c>
      <c r="I645">
        <v>1.0297721019014716E-3</v>
      </c>
      <c r="J645">
        <v>1.1263777269050479E-3</v>
      </c>
      <c r="K645">
        <v>9.1183654149062932E-5</v>
      </c>
      <c r="L645" s="9" t="s">
        <v>36</v>
      </c>
      <c r="M645" s="3"/>
    </row>
    <row r="646" spans="1:13">
      <c r="A646">
        <v>645</v>
      </c>
      <c r="B646" t="s">
        <v>85</v>
      </c>
      <c r="C646" t="s">
        <v>372</v>
      </c>
      <c r="D646" s="15" t="str">
        <f t="shared" si="10"/>
        <v>upstream</v>
      </c>
      <c r="E646" s="99">
        <v>42625</v>
      </c>
      <c r="F646">
        <v>33.942981719970703</v>
      </c>
      <c r="G646">
        <v>33.965091705322266</v>
      </c>
      <c r="H646">
        <v>0.14076812565326691</v>
      </c>
      <c r="I646">
        <v>1.1384179815649986E-3</v>
      </c>
      <c r="J646">
        <v>1.1263777269050479E-3</v>
      </c>
      <c r="K646">
        <v>9.1183654149062932E-5</v>
      </c>
      <c r="L646" s="9" t="s">
        <v>36</v>
      </c>
      <c r="M646" s="3"/>
    </row>
    <row r="647" spans="1:13">
      <c r="A647">
        <v>646</v>
      </c>
      <c r="B647" t="s">
        <v>133</v>
      </c>
      <c r="C647" t="s">
        <v>373</v>
      </c>
      <c r="D647" s="15" t="str">
        <f t="shared" si="10"/>
        <v>upstream</v>
      </c>
      <c r="E647" s="99">
        <v>42625</v>
      </c>
      <c r="F647">
        <v>33.729194641113281</v>
      </c>
      <c r="G647">
        <v>33.855354309082031</v>
      </c>
      <c r="H647">
        <v>0.11654013395309448</v>
      </c>
      <c r="I647">
        <v>1.2889880454167724E-3</v>
      </c>
      <c r="J647">
        <v>1.1997232213616371E-3</v>
      </c>
      <c r="K647">
        <v>8.1954116467386484E-5</v>
      </c>
      <c r="L647" s="9" t="s">
        <v>36</v>
      </c>
      <c r="M647" s="3"/>
    </row>
    <row r="648" spans="1:13">
      <c r="A648">
        <v>647</v>
      </c>
      <c r="B648" t="s">
        <v>88</v>
      </c>
      <c r="C648" t="s">
        <v>373</v>
      </c>
      <c r="D648" s="15" t="str">
        <f t="shared" si="10"/>
        <v>upstream</v>
      </c>
      <c r="E648" s="99">
        <v>42625</v>
      </c>
      <c r="F648">
        <v>33.877887725830078</v>
      </c>
      <c r="G648">
        <v>33.855354309082031</v>
      </c>
      <c r="H648">
        <v>0.11654013395309448</v>
      </c>
      <c r="I648">
        <v>1.1822998058050871E-3</v>
      </c>
      <c r="J648">
        <v>1.1997232213616371E-3</v>
      </c>
      <c r="K648">
        <v>8.1954116467386484E-5</v>
      </c>
      <c r="L648" s="9" t="s">
        <v>36</v>
      </c>
      <c r="M648" s="3"/>
    </row>
    <row r="649" spans="1:13">
      <c r="A649">
        <v>648</v>
      </c>
      <c r="B649" t="s">
        <v>89</v>
      </c>
      <c r="C649" t="s">
        <v>373</v>
      </c>
      <c r="D649" s="15" t="str">
        <f t="shared" si="10"/>
        <v>upstream</v>
      </c>
      <c r="E649" s="99">
        <v>42625</v>
      </c>
      <c r="F649">
        <v>33.958984375</v>
      </c>
      <c r="G649">
        <v>33.855354309082031</v>
      </c>
      <c r="H649">
        <v>0.11654013395309448</v>
      </c>
      <c r="I649">
        <v>1.1278819292783737E-3</v>
      </c>
      <c r="J649">
        <v>1.1997232213616371E-3</v>
      </c>
      <c r="K649">
        <v>8.1954116467386484E-5</v>
      </c>
      <c r="L649" s="9" t="s">
        <v>36</v>
      </c>
      <c r="M649" s="3"/>
    </row>
    <row r="650" spans="1:13">
      <c r="A650">
        <v>649</v>
      </c>
      <c r="B650" t="s">
        <v>135</v>
      </c>
      <c r="C650" t="s">
        <v>374</v>
      </c>
      <c r="D650" s="15" t="str">
        <f t="shared" si="10"/>
        <v>upstream</v>
      </c>
      <c r="E650" s="99">
        <v>42626</v>
      </c>
      <c r="F650">
        <v>33.768321990966797</v>
      </c>
      <c r="G650">
        <v>33.769149780273438</v>
      </c>
      <c r="H650">
        <v>9.6813946962356567E-2</v>
      </c>
      <c r="I650">
        <v>1.2600143672898412E-3</v>
      </c>
      <c r="J650">
        <v>1.2607368407770991E-3</v>
      </c>
      <c r="K650">
        <v>7.086576079018414E-5</v>
      </c>
      <c r="L650" s="9" t="s">
        <v>36</v>
      </c>
      <c r="M650" s="3"/>
    </row>
    <row r="651" spans="1:13">
      <c r="A651">
        <v>650</v>
      </c>
      <c r="B651" t="s">
        <v>137</v>
      </c>
      <c r="C651" t="s">
        <v>374</v>
      </c>
      <c r="D651" s="15" t="str">
        <f t="shared" si="10"/>
        <v>upstream</v>
      </c>
      <c r="E651" s="99">
        <v>42626</v>
      </c>
      <c r="F651">
        <v>33.672752380371094</v>
      </c>
      <c r="G651">
        <v>33.769149780273438</v>
      </c>
      <c r="H651">
        <v>9.6813946962356567E-2</v>
      </c>
      <c r="I651">
        <v>1.3319611316546798E-3</v>
      </c>
      <c r="J651">
        <v>1.2607368407770991E-3</v>
      </c>
      <c r="K651">
        <v>7.086576079018414E-5</v>
      </c>
      <c r="L651" s="9" t="s">
        <v>36</v>
      </c>
      <c r="M651" s="3"/>
    </row>
    <row r="652" spans="1:13">
      <c r="A652">
        <v>651</v>
      </c>
      <c r="B652" t="s">
        <v>93</v>
      </c>
      <c r="C652" t="s">
        <v>374</v>
      </c>
      <c r="D652" s="15" t="str">
        <f t="shared" si="10"/>
        <v>upstream</v>
      </c>
      <c r="E652" s="99">
        <v>42626</v>
      </c>
      <c r="F652">
        <v>33.866374969482422</v>
      </c>
      <c r="G652">
        <v>33.769149780273438</v>
      </c>
      <c r="H652">
        <v>9.6813946962356567E-2</v>
      </c>
      <c r="I652">
        <v>1.1902351398020983E-3</v>
      </c>
      <c r="J652">
        <v>1.2607368407770991E-3</v>
      </c>
      <c r="K652">
        <v>7.086576079018414E-5</v>
      </c>
      <c r="L652" s="9" t="s">
        <v>36</v>
      </c>
      <c r="M652" s="3"/>
    </row>
    <row r="653" spans="1:13">
      <c r="A653">
        <v>652</v>
      </c>
      <c r="B653" t="s">
        <v>142</v>
      </c>
      <c r="C653" t="s">
        <v>375</v>
      </c>
      <c r="D653" s="15" t="str">
        <f t="shared" si="10"/>
        <v>upstream</v>
      </c>
      <c r="E653" s="99">
        <v>42626</v>
      </c>
      <c r="F653">
        <v>33.8736572265625</v>
      </c>
      <c r="G653">
        <v>34.123165130615234</v>
      </c>
      <c r="H653">
        <v>0.56451958417892456</v>
      </c>
      <c r="I653">
        <v>1.1852096067741513E-3</v>
      </c>
      <c r="J653">
        <v>1.0601961985230446E-3</v>
      </c>
      <c r="K653">
        <v>3.1273785862140357E-4</v>
      </c>
      <c r="L653" s="9" t="s">
        <v>36</v>
      </c>
      <c r="M653" s="3"/>
    </row>
    <row r="654" spans="1:13">
      <c r="A654">
        <v>653</v>
      </c>
      <c r="B654" t="s">
        <v>144</v>
      </c>
      <c r="C654" t="s">
        <v>375</v>
      </c>
      <c r="D654" s="15" t="str">
        <f t="shared" si="10"/>
        <v>upstream</v>
      </c>
      <c r="E654" s="99">
        <v>42626</v>
      </c>
      <c r="F654">
        <v>34.769447326660156</v>
      </c>
      <c r="G654">
        <v>34.123165130615234</v>
      </c>
      <c r="H654">
        <v>0.56451958417892456</v>
      </c>
      <c r="I654">
        <v>7.042892393656075E-4</v>
      </c>
      <c r="J654">
        <v>1.0601961985230446E-3</v>
      </c>
      <c r="K654">
        <v>3.1273785862140357E-4</v>
      </c>
      <c r="L654" s="9" t="s">
        <v>36</v>
      </c>
      <c r="M654" s="3"/>
    </row>
    <row r="655" spans="1:13">
      <c r="A655">
        <v>654</v>
      </c>
      <c r="B655" t="s">
        <v>145</v>
      </c>
      <c r="C655" t="s">
        <v>375</v>
      </c>
      <c r="D655" s="15" t="str">
        <f t="shared" si="10"/>
        <v>upstream</v>
      </c>
      <c r="E655" s="99">
        <v>42626</v>
      </c>
      <c r="F655">
        <v>33.726390838623047</v>
      </c>
      <c r="G655">
        <v>34.123165130615234</v>
      </c>
      <c r="H655">
        <v>0.56451958417892456</v>
      </c>
      <c r="I655">
        <v>1.291089691221714E-3</v>
      </c>
      <c r="J655">
        <v>1.0601961985230446E-3</v>
      </c>
      <c r="K655">
        <v>3.1273785862140357E-4</v>
      </c>
      <c r="L655" s="9" t="s">
        <v>36</v>
      </c>
      <c r="M655" s="3"/>
    </row>
    <row r="656" spans="1:13">
      <c r="A656">
        <v>655</v>
      </c>
      <c r="B656" t="s">
        <v>146</v>
      </c>
      <c r="C656" t="s">
        <v>376</v>
      </c>
      <c r="D656" s="15" t="str">
        <f t="shared" si="10"/>
        <v>upstream</v>
      </c>
      <c r="E656" s="99">
        <v>42627</v>
      </c>
      <c r="F656">
        <v>33.595405578613281</v>
      </c>
      <c r="G656">
        <v>33.741977691650391</v>
      </c>
      <c r="H656">
        <v>0.32294410467147827</v>
      </c>
      <c r="I656">
        <v>1.3931866269558668E-3</v>
      </c>
      <c r="J656">
        <v>1.2939999578520656E-3</v>
      </c>
      <c r="K656">
        <v>2.293004363309592E-4</v>
      </c>
      <c r="L656" s="9" t="s">
        <v>36</v>
      </c>
      <c r="M656" s="3"/>
    </row>
    <row r="657" spans="1:13">
      <c r="A657">
        <v>656</v>
      </c>
      <c r="B657" t="s">
        <v>148</v>
      </c>
      <c r="C657" t="s">
        <v>376</v>
      </c>
      <c r="D657" s="15" t="str">
        <f t="shared" si="10"/>
        <v>upstream</v>
      </c>
      <c r="E657" s="99">
        <v>42627</v>
      </c>
      <c r="F657">
        <v>34.112216949462891</v>
      </c>
      <c r="G657">
        <v>33.741977691650391</v>
      </c>
      <c r="H657">
        <v>0.32294410467147827</v>
      </c>
      <c r="I657">
        <v>1.0318032000213861E-3</v>
      </c>
      <c r="J657">
        <v>1.2939999578520656E-3</v>
      </c>
      <c r="K657">
        <v>2.293004363309592E-4</v>
      </c>
      <c r="L657" s="9" t="s">
        <v>36</v>
      </c>
      <c r="M657" s="3"/>
    </row>
    <row r="658" spans="1:13">
      <c r="A658">
        <v>657</v>
      </c>
      <c r="B658" t="s">
        <v>149</v>
      </c>
      <c r="C658" t="s">
        <v>376</v>
      </c>
      <c r="D658" s="15" t="str">
        <f t="shared" si="10"/>
        <v>upstream</v>
      </c>
      <c r="E658" s="99">
        <v>42627</v>
      </c>
      <c r="F658">
        <v>33.518314361572266</v>
      </c>
      <c r="G658">
        <v>33.741977691650391</v>
      </c>
      <c r="H658">
        <v>0.32294410467147827</v>
      </c>
      <c r="I658">
        <v>1.4570099301636219E-3</v>
      </c>
      <c r="J658">
        <v>1.2939999578520656E-3</v>
      </c>
      <c r="K658">
        <v>2.293004363309592E-4</v>
      </c>
      <c r="L658" s="9" t="s">
        <v>36</v>
      </c>
      <c r="M658" s="3"/>
    </row>
    <row r="659" spans="1:13">
      <c r="A659">
        <v>658</v>
      </c>
      <c r="B659" t="s">
        <v>150</v>
      </c>
      <c r="C659" t="s">
        <v>377</v>
      </c>
      <c r="D659" s="15" t="str">
        <f t="shared" si="10"/>
        <v>upstream</v>
      </c>
      <c r="E659" s="99">
        <v>42627</v>
      </c>
      <c r="F659">
        <v>33.385494232177734</v>
      </c>
      <c r="G659">
        <v>33.473339080810547</v>
      </c>
      <c r="H659">
        <v>0.3881523609161377</v>
      </c>
      <c r="I659">
        <v>1.57390465028584E-3</v>
      </c>
      <c r="J659">
        <v>1.5204384690150619E-3</v>
      </c>
      <c r="K659">
        <v>3.2834146986715496E-4</v>
      </c>
      <c r="L659" s="9" t="s">
        <v>36</v>
      </c>
      <c r="M659" s="3"/>
    </row>
    <row r="660" spans="1:13">
      <c r="A660">
        <v>659</v>
      </c>
      <c r="B660" t="s">
        <v>152</v>
      </c>
      <c r="C660" t="s">
        <v>377</v>
      </c>
      <c r="D660" s="15" t="str">
        <f t="shared" si="10"/>
        <v>upstream</v>
      </c>
      <c r="E660" s="99">
        <v>42627</v>
      </c>
      <c r="F660">
        <v>33.136631011962891</v>
      </c>
      <c r="G660">
        <v>33.473339080810547</v>
      </c>
      <c r="H660">
        <v>0.3881523609161377</v>
      </c>
      <c r="I660">
        <v>1.8187654204666615E-3</v>
      </c>
      <c r="J660">
        <v>1.5204384690150619E-3</v>
      </c>
      <c r="K660">
        <v>3.2834146986715496E-4</v>
      </c>
      <c r="L660" s="9" t="s">
        <v>36</v>
      </c>
      <c r="M660" s="3"/>
    </row>
    <row r="661" spans="1:13">
      <c r="A661">
        <v>660</v>
      </c>
      <c r="B661" t="s">
        <v>153</v>
      </c>
      <c r="C661" t="s">
        <v>377</v>
      </c>
      <c r="D661" s="15" t="str">
        <f t="shared" si="10"/>
        <v>upstream</v>
      </c>
      <c r="E661" s="99">
        <v>42627</v>
      </c>
      <c r="F661">
        <v>33.897880554199219</v>
      </c>
      <c r="G661">
        <v>33.473339080810547</v>
      </c>
      <c r="H661">
        <v>0.3881523609161377</v>
      </c>
      <c r="I661">
        <v>1.1686449870467186E-3</v>
      </c>
      <c r="J661">
        <v>1.5204384690150619E-3</v>
      </c>
      <c r="K661">
        <v>3.2834146986715496E-4</v>
      </c>
      <c r="L661" s="9" t="s">
        <v>36</v>
      </c>
      <c r="M661" s="3"/>
    </row>
    <row r="662" spans="1:13">
      <c r="A662">
        <v>661</v>
      </c>
      <c r="B662" t="s">
        <v>154</v>
      </c>
      <c r="C662" t="s">
        <v>378</v>
      </c>
      <c r="D662" s="15" t="str">
        <f t="shared" si="10"/>
        <v>upstream</v>
      </c>
      <c r="E662" s="99">
        <v>42628</v>
      </c>
      <c r="F662">
        <v>32.561771392822266</v>
      </c>
      <c r="G662">
        <v>32.639495849609375</v>
      </c>
      <c r="H662">
        <v>7.6026834547519684E-2</v>
      </c>
      <c r="I662">
        <v>2.5400193408131599E-3</v>
      </c>
      <c r="J662">
        <v>2.4294450413435698E-3</v>
      </c>
      <c r="K662">
        <v>1.0745654435595497E-4</v>
      </c>
      <c r="L662" s="9" t="s">
        <v>36</v>
      </c>
      <c r="M662" s="3"/>
    </row>
    <row r="663" spans="1:13">
      <c r="A663">
        <v>662</v>
      </c>
      <c r="B663" t="s">
        <v>80</v>
      </c>
      <c r="C663" t="s">
        <v>378</v>
      </c>
      <c r="D663" s="15" t="str">
        <f t="shared" si="10"/>
        <v>upstream</v>
      </c>
      <c r="E663" s="99">
        <v>42628</v>
      </c>
      <c r="F663">
        <v>32.643009185791016</v>
      </c>
      <c r="G663">
        <v>32.639495849609375</v>
      </c>
      <c r="H663">
        <v>7.6026834547519684E-2</v>
      </c>
      <c r="I663">
        <v>2.4229108821600676E-3</v>
      </c>
      <c r="J663">
        <v>2.4294450413435698E-3</v>
      </c>
      <c r="K663">
        <v>1.0745654435595497E-4</v>
      </c>
      <c r="L663" s="9" t="s">
        <v>36</v>
      </c>
      <c r="M663" s="3"/>
    </row>
    <row r="664" spans="1:13">
      <c r="A664">
        <v>663</v>
      </c>
      <c r="B664" t="s">
        <v>156</v>
      </c>
      <c r="C664" t="s">
        <v>378</v>
      </c>
      <c r="D664" s="15" t="str">
        <f t="shared" si="10"/>
        <v>upstream</v>
      </c>
      <c r="E664" s="99">
        <v>42628</v>
      </c>
      <c r="F664">
        <v>32.713703155517578</v>
      </c>
      <c r="G664">
        <v>32.639495849609375</v>
      </c>
      <c r="H664">
        <v>7.6026834547519684E-2</v>
      </c>
      <c r="I664">
        <v>2.3254044353961945E-3</v>
      </c>
      <c r="J664">
        <v>2.4294450413435698E-3</v>
      </c>
      <c r="K664">
        <v>1.0745654435595497E-4</v>
      </c>
      <c r="L664" s="9" t="s">
        <v>36</v>
      </c>
      <c r="M664" s="3"/>
    </row>
    <row r="665" spans="1:13">
      <c r="A665">
        <v>664</v>
      </c>
      <c r="B665" t="s">
        <v>157</v>
      </c>
      <c r="C665" t="s">
        <v>379</v>
      </c>
      <c r="D665" s="15" t="str">
        <f t="shared" si="10"/>
        <v>upstream</v>
      </c>
      <c r="E665" s="99">
        <v>42628</v>
      </c>
      <c r="F665">
        <v>32.6856689453125</v>
      </c>
      <c r="G665">
        <v>32.706409454345703</v>
      </c>
      <c r="H665">
        <v>4.7534003853797913E-2</v>
      </c>
      <c r="I665">
        <v>2.3635928519070148E-3</v>
      </c>
      <c r="J665">
        <v>2.3358727339655161E-3</v>
      </c>
      <c r="K665">
        <v>6.4034582464955747E-5</v>
      </c>
      <c r="L665" s="9" t="s">
        <v>36</v>
      </c>
      <c r="M665" s="3"/>
    </row>
    <row r="666" spans="1:13">
      <c r="A666">
        <v>665</v>
      </c>
      <c r="B666" t="s">
        <v>84</v>
      </c>
      <c r="C666" t="s">
        <v>379</v>
      </c>
      <c r="D666" s="15" t="str">
        <f t="shared" si="10"/>
        <v>upstream</v>
      </c>
      <c r="E666" s="99">
        <v>42628</v>
      </c>
      <c r="F666">
        <v>32.672767639160156</v>
      </c>
      <c r="G666">
        <v>32.706409454345703</v>
      </c>
      <c r="H666">
        <v>4.7534003853797913E-2</v>
      </c>
      <c r="I666">
        <v>2.3813771549612284E-3</v>
      </c>
      <c r="J666">
        <v>2.3358727339655161E-3</v>
      </c>
      <c r="K666">
        <v>6.4034582464955747E-5</v>
      </c>
      <c r="L666" s="9" t="s">
        <v>36</v>
      </c>
      <c r="M666" s="3"/>
    </row>
    <row r="667" spans="1:13">
      <c r="A667">
        <v>666</v>
      </c>
      <c r="B667" t="s">
        <v>159</v>
      </c>
      <c r="C667" t="s">
        <v>379</v>
      </c>
      <c r="D667" s="15" t="str">
        <f t="shared" si="10"/>
        <v>upstream</v>
      </c>
      <c r="E667" s="99">
        <v>42628</v>
      </c>
      <c r="F667">
        <v>32.760787963867188</v>
      </c>
      <c r="G667">
        <v>32.706409454345703</v>
      </c>
      <c r="H667">
        <v>4.7534003853797913E-2</v>
      </c>
      <c r="I667">
        <v>2.2626484278589487E-3</v>
      </c>
      <c r="J667">
        <v>2.3358727339655161E-3</v>
      </c>
      <c r="K667">
        <v>6.4034582464955747E-5</v>
      </c>
      <c r="L667" s="9" t="s">
        <v>36</v>
      </c>
      <c r="M667" s="3"/>
    </row>
    <row r="668" spans="1:13">
      <c r="A668">
        <v>667</v>
      </c>
      <c r="B668" t="s">
        <v>160</v>
      </c>
      <c r="C668" t="s">
        <v>380</v>
      </c>
      <c r="D668" s="15" t="str">
        <f t="shared" si="10"/>
        <v>upstream</v>
      </c>
      <c r="E668" s="99">
        <v>42629</v>
      </c>
      <c r="F668">
        <v>33.457485198974609</v>
      </c>
      <c r="G668">
        <v>33.611358642578125</v>
      </c>
      <c r="H668">
        <v>0.14205268025398254</v>
      </c>
      <c r="I668">
        <v>1.5094272093847394E-3</v>
      </c>
      <c r="J668">
        <v>1.3834950514137745E-3</v>
      </c>
      <c r="K668">
        <v>1.1540851119207218E-4</v>
      </c>
      <c r="L668" s="9" t="s">
        <v>36</v>
      </c>
      <c r="M668" s="3"/>
    </row>
    <row r="669" spans="1:13">
      <c r="A669">
        <v>668</v>
      </c>
      <c r="B669" t="s">
        <v>162</v>
      </c>
      <c r="C669" t="s">
        <v>380</v>
      </c>
      <c r="D669" s="15" t="str">
        <f t="shared" si="10"/>
        <v>upstream</v>
      </c>
      <c r="E669" s="99">
        <v>42629</v>
      </c>
      <c r="F669">
        <v>33.737503051757812</v>
      </c>
      <c r="G669">
        <v>33.611358642578125</v>
      </c>
      <c r="H669">
        <v>0.14205268025398254</v>
      </c>
      <c r="I669">
        <v>1.2827805476263165E-3</v>
      </c>
      <c r="J669">
        <v>1.3834950514137745E-3</v>
      </c>
      <c r="K669">
        <v>1.1540851119207218E-4</v>
      </c>
      <c r="L669" s="9" t="s">
        <v>36</v>
      </c>
      <c r="M669" s="3"/>
    </row>
    <row r="670" spans="1:13">
      <c r="A670">
        <v>669</v>
      </c>
      <c r="B670" t="s">
        <v>163</v>
      </c>
      <c r="C670" t="s">
        <v>380</v>
      </c>
      <c r="D670" s="15" t="str">
        <f t="shared" si="10"/>
        <v>upstream</v>
      </c>
      <c r="E670" s="99">
        <v>42629</v>
      </c>
      <c r="F670">
        <v>33.639080047607422</v>
      </c>
      <c r="G670">
        <v>33.611358642578125</v>
      </c>
      <c r="H670">
        <v>0.14205268025398254</v>
      </c>
      <c r="I670">
        <v>1.3582773972302675E-3</v>
      </c>
      <c r="J670">
        <v>1.3834950514137745E-3</v>
      </c>
      <c r="K670">
        <v>1.1540851119207218E-4</v>
      </c>
      <c r="L670" s="9" t="s">
        <v>36</v>
      </c>
      <c r="M670" s="3"/>
    </row>
    <row r="671" spans="1:13">
      <c r="A671">
        <v>670</v>
      </c>
      <c r="B671" t="s">
        <v>164</v>
      </c>
      <c r="C671" t="s">
        <v>381</v>
      </c>
      <c r="D671" s="15" t="str">
        <f t="shared" si="10"/>
        <v>upstream</v>
      </c>
      <c r="E671" s="99">
        <v>42629</v>
      </c>
      <c r="F671">
        <v>33.692020416259766</v>
      </c>
      <c r="G671">
        <v>33.832843780517578</v>
      </c>
      <c r="H671">
        <v>0.13818754255771637</v>
      </c>
      <c r="I671">
        <v>1.3171324972063303E-3</v>
      </c>
      <c r="J671">
        <v>1.2162633938714862E-3</v>
      </c>
      <c r="K671">
        <v>9.780752588994801E-5</v>
      </c>
      <c r="L671" s="9" t="s">
        <v>36</v>
      </c>
      <c r="M671" s="3"/>
    </row>
    <row r="672" spans="1:13">
      <c r="A672">
        <v>671</v>
      </c>
      <c r="B672" t="s">
        <v>92</v>
      </c>
      <c r="C672" t="s">
        <v>381</v>
      </c>
      <c r="D672" s="15" t="str">
        <f t="shared" si="10"/>
        <v>upstream</v>
      </c>
      <c r="E672" s="99">
        <v>42629</v>
      </c>
      <c r="F672">
        <v>33.838283538818359</v>
      </c>
      <c r="G672">
        <v>33.832843780517578</v>
      </c>
      <c r="H672">
        <v>0.13818754255771637</v>
      </c>
      <c r="I672">
        <v>1.2098216684535146E-3</v>
      </c>
      <c r="J672">
        <v>1.2162633938714862E-3</v>
      </c>
      <c r="K672">
        <v>9.780752588994801E-5</v>
      </c>
      <c r="L672" s="9" t="s">
        <v>36</v>
      </c>
      <c r="M672" s="3"/>
    </row>
    <row r="673" spans="1:13">
      <c r="A673">
        <v>672</v>
      </c>
      <c r="B673" t="s">
        <v>166</v>
      </c>
      <c r="C673" t="s">
        <v>381</v>
      </c>
      <c r="D673" s="15" t="str">
        <f t="shared" si="10"/>
        <v>upstream</v>
      </c>
      <c r="E673" s="99">
        <v>42629</v>
      </c>
      <c r="F673">
        <v>33.968235015869141</v>
      </c>
      <c r="G673">
        <v>33.832843780517578</v>
      </c>
      <c r="H673">
        <v>0.13818754255771637</v>
      </c>
      <c r="I673">
        <v>1.1218358995392919E-3</v>
      </c>
      <c r="J673">
        <v>1.2162633938714862E-3</v>
      </c>
      <c r="K673">
        <v>9.780752588994801E-5</v>
      </c>
      <c r="L673" s="9" t="s">
        <v>36</v>
      </c>
      <c r="M673" s="3"/>
    </row>
    <row r="674" spans="1:13">
      <c r="A674">
        <v>673</v>
      </c>
      <c r="B674" t="s">
        <v>167</v>
      </c>
      <c r="C674" t="s">
        <v>382</v>
      </c>
      <c r="D674" s="15" t="str">
        <f t="shared" si="10"/>
        <v>upstream</v>
      </c>
      <c r="E674" s="99">
        <v>42630</v>
      </c>
      <c r="F674">
        <v>34.760791778564453</v>
      </c>
      <c r="G674">
        <v>34.738544464111328</v>
      </c>
      <c r="H674">
        <v>8.3052806556224823E-2</v>
      </c>
      <c r="I674">
        <v>7.0784013951197267E-4</v>
      </c>
      <c r="J674">
        <v>7.1760843275114894E-4</v>
      </c>
      <c r="K674">
        <v>3.4929187677334994E-5</v>
      </c>
      <c r="L674" s="9" t="s">
        <v>36</v>
      </c>
      <c r="M674" s="3"/>
    </row>
    <row r="675" spans="1:13">
      <c r="A675">
        <v>674</v>
      </c>
      <c r="B675" t="s">
        <v>169</v>
      </c>
      <c r="C675" t="s">
        <v>382</v>
      </c>
      <c r="D675" s="15" t="str">
        <f t="shared" si="10"/>
        <v>upstream</v>
      </c>
      <c r="E675" s="99">
        <v>42630</v>
      </c>
      <c r="F675">
        <v>34.808212280273438</v>
      </c>
      <c r="G675">
        <v>34.738544464111328</v>
      </c>
      <c r="H675">
        <v>8.3052806556224823E-2</v>
      </c>
      <c r="I675">
        <v>6.8860326427966356E-4</v>
      </c>
      <c r="J675">
        <v>7.1760843275114894E-4</v>
      </c>
      <c r="K675">
        <v>3.4929187677334994E-5</v>
      </c>
      <c r="L675" s="9" t="s">
        <v>36</v>
      </c>
      <c r="M675" s="3"/>
    </row>
    <row r="676" spans="1:13">
      <c r="A676">
        <v>675</v>
      </c>
      <c r="B676" t="s">
        <v>170</v>
      </c>
      <c r="C676" t="s">
        <v>382</v>
      </c>
      <c r="D676" s="15" t="str">
        <f t="shared" si="10"/>
        <v>upstream</v>
      </c>
      <c r="E676" s="99">
        <v>42630</v>
      </c>
      <c r="F676">
        <v>34.646636962890625</v>
      </c>
      <c r="G676">
        <v>34.738544464111328</v>
      </c>
      <c r="H676">
        <v>8.3052806556224823E-2</v>
      </c>
      <c r="I676">
        <v>7.5638183625414968E-4</v>
      </c>
      <c r="J676">
        <v>7.1760843275114894E-4</v>
      </c>
      <c r="K676">
        <v>3.4929187677334994E-5</v>
      </c>
      <c r="L676" s="9" t="s">
        <v>36</v>
      </c>
      <c r="M676" s="3"/>
    </row>
    <row r="677" spans="1:13">
      <c r="A677">
        <v>676</v>
      </c>
      <c r="B677" t="s">
        <v>171</v>
      </c>
      <c r="C677" t="s">
        <v>383</v>
      </c>
      <c r="D677" s="15" t="str">
        <f t="shared" si="10"/>
        <v>upstream</v>
      </c>
      <c r="E677" s="99">
        <v>42630</v>
      </c>
      <c r="F677">
        <v>34.419406890869141</v>
      </c>
      <c r="G677">
        <v>34.313251495361328</v>
      </c>
      <c r="H677">
        <v>0.158436119556427</v>
      </c>
      <c r="I677">
        <v>8.6313835345208645E-4</v>
      </c>
      <c r="J677">
        <v>9.2069222591817379E-4</v>
      </c>
      <c r="K677">
        <v>8.6791937064845115E-5</v>
      </c>
      <c r="L677" s="9" t="s">
        <v>36</v>
      </c>
      <c r="M677" s="3"/>
    </row>
    <row r="678" spans="1:13">
      <c r="A678">
        <v>677</v>
      </c>
      <c r="B678" t="s">
        <v>173</v>
      </c>
      <c r="C678" t="s">
        <v>383</v>
      </c>
      <c r="D678" s="15" t="str">
        <f t="shared" si="10"/>
        <v>upstream</v>
      </c>
      <c r="E678" s="99">
        <v>42630</v>
      </c>
      <c r="F678">
        <v>34.131137847900391</v>
      </c>
      <c r="G678">
        <v>34.313251495361328</v>
      </c>
      <c r="H678">
        <v>0.158436119556427</v>
      </c>
      <c r="I678">
        <v>1.020521973259747E-3</v>
      </c>
      <c r="J678">
        <v>9.2069222591817379E-4</v>
      </c>
      <c r="K678">
        <v>8.6791937064845115E-5</v>
      </c>
      <c r="L678" s="9" t="s">
        <v>36</v>
      </c>
      <c r="M678" s="3"/>
    </row>
    <row r="679" spans="1:13">
      <c r="A679">
        <v>678</v>
      </c>
      <c r="B679" t="s">
        <v>174</v>
      </c>
      <c r="C679" t="s">
        <v>383</v>
      </c>
      <c r="D679" s="15" t="str">
        <f t="shared" si="10"/>
        <v>upstream</v>
      </c>
      <c r="E679" s="99">
        <v>42630</v>
      </c>
      <c r="F679">
        <v>34.389209747314453</v>
      </c>
      <c r="G679">
        <v>34.313251495361328</v>
      </c>
      <c r="H679">
        <v>0.158436119556427</v>
      </c>
      <c r="I679">
        <v>8.7841629283502698E-4</v>
      </c>
      <c r="J679">
        <v>9.2069222591817379E-4</v>
      </c>
      <c r="K679">
        <v>8.6791937064845115E-5</v>
      </c>
      <c r="L679" s="9" t="s">
        <v>36</v>
      </c>
      <c r="M679" s="3"/>
    </row>
    <row r="680" spans="1:13">
      <c r="A680">
        <v>679</v>
      </c>
      <c r="B680" t="s">
        <v>195</v>
      </c>
      <c r="C680" t="s">
        <v>384</v>
      </c>
      <c r="D680" s="15" t="str">
        <f t="shared" si="10"/>
        <v>upstream</v>
      </c>
      <c r="E680" s="99">
        <v>42631</v>
      </c>
      <c r="F680">
        <v>34.921142578125</v>
      </c>
      <c r="G680">
        <v>34.826446533203125</v>
      </c>
      <c r="H680">
        <v>0.15554264187812805</v>
      </c>
      <c r="I680">
        <v>6.4487004419788718E-4</v>
      </c>
      <c r="J680">
        <v>6.8323517916724086E-4</v>
      </c>
      <c r="K680">
        <v>6.3262312323786318E-5</v>
      </c>
      <c r="L680" s="9" t="s">
        <v>36</v>
      </c>
      <c r="M680" s="3"/>
    </row>
    <row r="681" spans="1:13">
      <c r="A681">
        <v>680</v>
      </c>
      <c r="B681" t="s">
        <v>223</v>
      </c>
      <c r="C681" t="s">
        <v>384</v>
      </c>
      <c r="D681" s="15" t="str">
        <f t="shared" si="10"/>
        <v>upstream</v>
      </c>
      <c r="E681" s="99">
        <v>42631</v>
      </c>
      <c r="F681">
        <v>34.911262512207031</v>
      </c>
      <c r="G681">
        <v>34.826446533203125</v>
      </c>
      <c r="H681">
        <v>0.15554264187812805</v>
      </c>
      <c r="I681">
        <v>6.4858270343393087E-4</v>
      </c>
      <c r="J681">
        <v>6.8323517916724086E-4</v>
      </c>
      <c r="K681">
        <v>6.3262312323786318E-5</v>
      </c>
      <c r="L681" s="9" t="s">
        <v>36</v>
      </c>
      <c r="M681" s="3"/>
    </row>
    <row r="682" spans="1:13">
      <c r="A682">
        <v>681</v>
      </c>
      <c r="B682" t="s">
        <v>224</v>
      </c>
      <c r="C682" t="s">
        <v>384</v>
      </c>
      <c r="D682" s="15" t="str">
        <f t="shared" si="10"/>
        <v>upstream</v>
      </c>
      <c r="E682" s="99">
        <v>42631</v>
      </c>
      <c r="F682">
        <v>34.646930694580078</v>
      </c>
      <c r="G682">
        <v>34.826446533203125</v>
      </c>
      <c r="H682">
        <v>0.15554264187812805</v>
      </c>
      <c r="I682">
        <v>7.562527316622436E-4</v>
      </c>
      <c r="J682">
        <v>6.8323517916724086E-4</v>
      </c>
      <c r="K682">
        <v>6.3262312323786318E-5</v>
      </c>
      <c r="L682" s="9" t="s">
        <v>36</v>
      </c>
      <c r="M682" s="3"/>
    </row>
    <row r="683" spans="1:13">
      <c r="A683">
        <v>682</v>
      </c>
      <c r="B683" t="s">
        <v>175</v>
      </c>
      <c r="C683" t="s">
        <v>385</v>
      </c>
      <c r="D683" s="15" t="str">
        <f t="shared" si="10"/>
        <v>upstream</v>
      </c>
      <c r="E683" s="99">
        <v>42631</v>
      </c>
      <c r="F683">
        <v>35.127395629882812</v>
      </c>
      <c r="G683">
        <v>35.225490570068359</v>
      </c>
      <c r="H683">
        <v>0.36013683676719666</v>
      </c>
      <c r="I683">
        <v>5.7203974574804306E-4</v>
      </c>
      <c r="J683">
        <v>5.4805382387712598E-4</v>
      </c>
      <c r="K683">
        <v>1.0951641161227599E-4</v>
      </c>
      <c r="L683" s="9" t="s">
        <v>36</v>
      </c>
      <c r="M683" s="3"/>
    </row>
    <row r="684" spans="1:13">
      <c r="A684">
        <v>683</v>
      </c>
      <c r="B684" t="s">
        <v>177</v>
      </c>
      <c r="C684" t="s">
        <v>385</v>
      </c>
      <c r="D684" s="15" t="str">
        <f t="shared" si="10"/>
        <v>upstream</v>
      </c>
      <c r="E684" s="99">
        <v>42631</v>
      </c>
      <c r="F684">
        <v>35.62451171875</v>
      </c>
      <c r="G684">
        <v>35.225490570068359</v>
      </c>
      <c r="H684">
        <v>0.36013683676719666</v>
      </c>
      <c r="I684">
        <v>4.2853245395235717E-4</v>
      </c>
      <c r="J684">
        <v>5.4805382387712598E-4</v>
      </c>
      <c r="K684">
        <v>1.0951641161227599E-4</v>
      </c>
      <c r="L684" s="9" t="s">
        <v>36</v>
      </c>
      <c r="M684" s="3"/>
    </row>
    <row r="685" spans="1:13">
      <c r="A685">
        <v>684</v>
      </c>
      <c r="B685" t="s">
        <v>178</v>
      </c>
      <c r="C685" t="s">
        <v>385</v>
      </c>
      <c r="D685" s="15" t="str">
        <f t="shared" si="10"/>
        <v>upstream</v>
      </c>
      <c r="E685" s="99">
        <v>42631</v>
      </c>
      <c r="F685">
        <v>34.924564361572266</v>
      </c>
      <c r="G685">
        <v>35.225490570068359</v>
      </c>
      <c r="H685">
        <v>0.36013683676719666</v>
      </c>
      <c r="I685">
        <v>6.4358918461948633E-4</v>
      </c>
      <c r="J685">
        <v>5.4805382387712598E-4</v>
      </c>
      <c r="K685">
        <v>1.0951641161227599E-4</v>
      </c>
      <c r="L685" s="9" t="s">
        <v>36</v>
      </c>
      <c r="M685" s="3"/>
    </row>
    <row r="686" spans="1:13">
      <c r="A686">
        <v>685</v>
      </c>
      <c r="B686" t="s">
        <v>77</v>
      </c>
      <c r="C686" t="s">
        <v>386</v>
      </c>
      <c r="D686" s="15" t="str">
        <f t="shared" si="10"/>
        <v>upstream</v>
      </c>
      <c r="E686" s="99">
        <v>42632</v>
      </c>
      <c r="F686">
        <v>34.476345062255859</v>
      </c>
      <c r="G686">
        <v>34.445835113525391</v>
      </c>
      <c r="H686">
        <v>0.10862025618553162</v>
      </c>
      <c r="I686">
        <v>8.3505024667829275E-4</v>
      </c>
      <c r="J686">
        <v>8.5112237138673663E-4</v>
      </c>
      <c r="K686">
        <v>5.4342108342098072E-5</v>
      </c>
      <c r="L686" s="9" t="s">
        <v>36</v>
      </c>
      <c r="M686" s="3"/>
    </row>
    <row r="687" spans="1:13">
      <c r="A687">
        <v>686</v>
      </c>
      <c r="B687" t="s">
        <v>180</v>
      </c>
      <c r="C687" t="s">
        <v>386</v>
      </c>
      <c r="D687" s="15" t="str">
        <f t="shared" si="10"/>
        <v>upstream</v>
      </c>
      <c r="E687" s="99">
        <v>42632</v>
      </c>
      <c r="F687">
        <v>34.325225830078125</v>
      </c>
      <c r="G687">
        <v>34.445835113525391</v>
      </c>
      <c r="H687">
        <v>0.10862025618553162</v>
      </c>
      <c r="I687">
        <v>9.1168773360550404E-4</v>
      </c>
      <c r="J687">
        <v>8.5112237138673663E-4</v>
      </c>
      <c r="K687">
        <v>5.4342108342098072E-5</v>
      </c>
      <c r="L687" s="9" t="s">
        <v>36</v>
      </c>
      <c r="M687" s="3"/>
    </row>
    <row r="688" spans="1:13">
      <c r="A688">
        <v>687</v>
      </c>
      <c r="B688" t="s">
        <v>181</v>
      </c>
      <c r="C688" t="s">
        <v>386</v>
      </c>
      <c r="D688" s="15" t="str">
        <f t="shared" si="10"/>
        <v>upstream</v>
      </c>
      <c r="E688" s="99">
        <v>42632</v>
      </c>
      <c r="F688">
        <v>34.535942077636719</v>
      </c>
      <c r="G688">
        <v>34.445835113525391</v>
      </c>
      <c r="H688">
        <v>0.10862025618553162</v>
      </c>
      <c r="I688">
        <v>8.0662907566875219E-4</v>
      </c>
      <c r="J688">
        <v>8.5112237138673663E-4</v>
      </c>
      <c r="K688">
        <v>5.4342108342098072E-5</v>
      </c>
      <c r="L688" s="9" t="s">
        <v>36</v>
      </c>
      <c r="M688" s="3"/>
    </row>
    <row r="689" spans="1:13">
      <c r="A689">
        <v>688</v>
      </c>
      <c r="B689" t="s">
        <v>82</v>
      </c>
      <c r="C689" t="s">
        <v>387</v>
      </c>
      <c r="D689" s="15" t="str">
        <f t="shared" si="10"/>
        <v>upstream</v>
      </c>
      <c r="E689" s="99">
        <v>42632</v>
      </c>
      <c r="F689">
        <v>34.712409973144531</v>
      </c>
      <c r="G689">
        <v>34.844612121582031</v>
      </c>
      <c r="H689">
        <v>0.34114128351211548</v>
      </c>
      <c r="I689">
        <v>7.2802096838131547E-4</v>
      </c>
      <c r="J689">
        <v>6.8276235833764076E-4</v>
      </c>
      <c r="K689">
        <v>1.279956049984321E-4</v>
      </c>
      <c r="L689" s="9" t="s">
        <v>36</v>
      </c>
      <c r="M689" s="3"/>
    </row>
    <row r="690" spans="1:13">
      <c r="A690">
        <v>689</v>
      </c>
      <c r="B690" t="s">
        <v>183</v>
      </c>
      <c r="C690" t="s">
        <v>387</v>
      </c>
      <c r="D690" s="15" t="str">
        <f t="shared" si="10"/>
        <v>upstream</v>
      </c>
      <c r="E690" s="99">
        <v>42632</v>
      </c>
      <c r="F690">
        <v>35.232067108154297</v>
      </c>
      <c r="G690">
        <v>34.844612121582031</v>
      </c>
      <c r="H690">
        <v>0.34114128351211548</v>
      </c>
      <c r="I690">
        <v>5.3828634554520249E-4</v>
      </c>
      <c r="J690">
        <v>6.8276235833764076E-4</v>
      </c>
      <c r="K690">
        <v>1.279956049984321E-4</v>
      </c>
      <c r="L690" s="9" t="s">
        <v>36</v>
      </c>
      <c r="M690" s="3"/>
    </row>
    <row r="691" spans="1:13">
      <c r="A691">
        <v>690</v>
      </c>
      <c r="B691" t="s">
        <v>184</v>
      </c>
      <c r="C691" t="s">
        <v>387</v>
      </c>
      <c r="D691" s="15" t="str">
        <f t="shared" si="10"/>
        <v>upstream</v>
      </c>
      <c r="E691" s="99">
        <v>42632</v>
      </c>
      <c r="F691">
        <v>34.58935546875</v>
      </c>
      <c r="G691">
        <v>34.844612121582031</v>
      </c>
      <c r="H691">
        <v>0.34114128351211548</v>
      </c>
      <c r="I691">
        <v>7.8197976108640432E-4</v>
      </c>
      <c r="J691">
        <v>6.8276235833764076E-4</v>
      </c>
      <c r="K691">
        <v>1.279956049984321E-4</v>
      </c>
      <c r="L691" s="9" t="s">
        <v>36</v>
      </c>
      <c r="M691" s="3"/>
    </row>
    <row r="692" spans="1:13">
      <c r="A692">
        <v>691</v>
      </c>
      <c r="B692" t="s">
        <v>86</v>
      </c>
      <c r="C692" t="s">
        <v>388</v>
      </c>
      <c r="D692" s="15" t="str">
        <f t="shared" si="10"/>
        <v>upstream</v>
      </c>
      <c r="E692" s="99">
        <v>42633</v>
      </c>
      <c r="F692">
        <v>35.889530181884766</v>
      </c>
      <c r="G692">
        <v>36.201480865478516</v>
      </c>
      <c r="H692">
        <v>0.33222153782844543</v>
      </c>
      <c r="I692">
        <v>3.6737436312250793E-4</v>
      </c>
      <c r="J692">
        <v>3.1024939380586147E-4</v>
      </c>
      <c r="K692">
        <v>5.8656300097936764E-5</v>
      </c>
      <c r="L692" s="9" t="s">
        <v>36</v>
      </c>
      <c r="M692" s="3"/>
    </row>
    <row r="693" spans="1:13">
      <c r="A693">
        <v>692</v>
      </c>
      <c r="B693" t="s">
        <v>186</v>
      </c>
      <c r="C693" t="s">
        <v>388</v>
      </c>
      <c r="D693" s="15" t="str">
        <f t="shared" si="10"/>
        <v>upstream</v>
      </c>
      <c r="E693" s="99">
        <v>42633</v>
      </c>
      <c r="F693">
        <v>36.164104461669922</v>
      </c>
      <c r="G693">
        <v>36.201480865478516</v>
      </c>
      <c r="H693">
        <v>0.33222153782844543</v>
      </c>
      <c r="I693">
        <v>3.132006386294961E-4</v>
      </c>
      <c r="J693">
        <v>3.1024939380586147E-4</v>
      </c>
      <c r="K693">
        <v>5.8656300097936764E-5</v>
      </c>
      <c r="L693" s="9" t="s">
        <v>36</v>
      </c>
      <c r="M693" s="3"/>
    </row>
    <row r="694" spans="1:13">
      <c r="A694">
        <v>693</v>
      </c>
      <c r="B694" t="s">
        <v>187</v>
      </c>
      <c r="C694" t="s">
        <v>388</v>
      </c>
      <c r="D694" s="15" t="str">
        <f t="shared" si="10"/>
        <v>upstream</v>
      </c>
      <c r="E694" s="99">
        <v>42633</v>
      </c>
      <c r="F694">
        <v>36.550811767578125</v>
      </c>
      <c r="G694">
        <v>36.201480865478516</v>
      </c>
      <c r="H694">
        <v>0.33222153782844543</v>
      </c>
      <c r="I694">
        <v>2.5017317966558039E-4</v>
      </c>
      <c r="J694">
        <v>3.1024939380586147E-4</v>
      </c>
      <c r="K694">
        <v>5.8656300097936764E-5</v>
      </c>
      <c r="L694" s="9" t="s">
        <v>36</v>
      </c>
      <c r="M694" s="3"/>
    </row>
    <row r="695" spans="1:13">
      <c r="A695">
        <v>694</v>
      </c>
      <c r="B695" t="s">
        <v>90</v>
      </c>
      <c r="C695" t="s">
        <v>389</v>
      </c>
      <c r="D695" s="15" t="str">
        <f t="shared" si="10"/>
        <v>upstream</v>
      </c>
      <c r="E695" s="99">
        <v>42633</v>
      </c>
      <c r="F695">
        <v>35.231773376464844</v>
      </c>
      <c r="G695">
        <v>35.261116027832031</v>
      </c>
      <c r="H695">
        <v>0.32386481761932373</v>
      </c>
      <c r="I695">
        <v>5.3837825544178486E-4</v>
      </c>
      <c r="J695">
        <v>5.35490398760885E-4</v>
      </c>
      <c r="K695">
        <v>9.9058044725097716E-5</v>
      </c>
      <c r="L695" s="9" t="s">
        <v>36</v>
      </c>
      <c r="M695" s="3"/>
    </row>
    <row r="696" spans="1:13">
      <c r="A696">
        <v>695</v>
      </c>
      <c r="B696" t="s">
        <v>189</v>
      </c>
      <c r="C696" t="s">
        <v>389</v>
      </c>
      <c r="D696" s="15" t="str">
        <f t="shared" si="10"/>
        <v>upstream</v>
      </c>
      <c r="E696" s="99">
        <v>42633</v>
      </c>
      <c r="F696">
        <v>35.598651885986328</v>
      </c>
      <c r="G696">
        <v>35.261116027832031</v>
      </c>
      <c r="H696">
        <v>0.32386481761932373</v>
      </c>
      <c r="I696">
        <v>4.3501998879946768E-4</v>
      </c>
      <c r="J696">
        <v>5.35490398760885E-4</v>
      </c>
      <c r="K696">
        <v>9.9058044725097716E-5</v>
      </c>
      <c r="L696" s="9" t="s">
        <v>36</v>
      </c>
      <c r="M696" s="3"/>
    </row>
    <row r="697" spans="1:13">
      <c r="A697">
        <v>696</v>
      </c>
      <c r="B697" t="s">
        <v>190</v>
      </c>
      <c r="C697" t="s">
        <v>389</v>
      </c>
      <c r="D697" s="15" t="str">
        <f t="shared" si="10"/>
        <v>upstream</v>
      </c>
      <c r="E697" s="99">
        <v>42633</v>
      </c>
      <c r="F697">
        <v>34.952919006347656</v>
      </c>
      <c r="G697">
        <v>35.261116027832031</v>
      </c>
      <c r="H697">
        <v>0.32386481761932373</v>
      </c>
      <c r="I697">
        <v>6.33072922937572E-4</v>
      </c>
      <c r="J697">
        <v>5.35490398760885E-4</v>
      </c>
      <c r="K697">
        <v>9.9058044725097716E-5</v>
      </c>
      <c r="L697" s="9" t="s">
        <v>36</v>
      </c>
      <c r="M697" s="3"/>
    </row>
    <row r="698" spans="1:13">
      <c r="A698">
        <v>697</v>
      </c>
      <c r="B698" t="s">
        <v>191</v>
      </c>
      <c r="C698" t="s">
        <v>390</v>
      </c>
      <c r="D698" s="15" t="str">
        <f t="shared" si="10"/>
        <v>upstream</v>
      </c>
      <c r="E698" s="99">
        <v>42634</v>
      </c>
      <c r="F698">
        <v>36.274917602539062</v>
      </c>
      <c r="G698">
        <v>36.015750885009766</v>
      </c>
      <c r="H698">
        <v>0.40188935399055481</v>
      </c>
      <c r="I698">
        <v>2.9367028037086129E-4</v>
      </c>
      <c r="J698">
        <v>3.4790346398949623E-4</v>
      </c>
      <c r="K698">
        <v>8.5753315943293273E-5</v>
      </c>
      <c r="L698" s="9" t="s">
        <v>36</v>
      </c>
      <c r="M698" s="3"/>
    </row>
    <row r="699" spans="1:13">
      <c r="A699">
        <v>698</v>
      </c>
      <c r="B699" t="s">
        <v>193</v>
      </c>
      <c r="C699" t="s">
        <v>390</v>
      </c>
      <c r="D699" s="15" t="str">
        <f t="shared" si="10"/>
        <v>upstream</v>
      </c>
      <c r="E699" s="99">
        <v>42634</v>
      </c>
      <c r="F699">
        <v>36.21954345703125</v>
      </c>
      <c r="G699">
        <v>36.015750885009766</v>
      </c>
      <c r="H699">
        <v>0.40188935399055481</v>
      </c>
      <c r="I699">
        <v>3.0327256536111236E-4</v>
      </c>
      <c r="J699">
        <v>3.4790346398949623E-4</v>
      </c>
      <c r="K699">
        <v>8.5753315943293273E-5</v>
      </c>
      <c r="L699" s="9" t="s">
        <v>36</v>
      </c>
      <c r="M699" s="3"/>
    </row>
    <row r="700" spans="1:13">
      <c r="A700">
        <v>699</v>
      </c>
      <c r="B700" t="s">
        <v>194</v>
      </c>
      <c r="C700" t="s">
        <v>390</v>
      </c>
      <c r="D700" s="15" t="str">
        <f t="shared" si="10"/>
        <v>upstream</v>
      </c>
      <c r="E700" s="99">
        <v>42634</v>
      </c>
      <c r="F700">
        <v>35.552791595458984</v>
      </c>
      <c r="G700">
        <v>36.015750885009766</v>
      </c>
      <c r="H700">
        <v>0.40188935399055481</v>
      </c>
      <c r="I700">
        <v>4.4676754623651505E-4</v>
      </c>
      <c r="J700">
        <v>3.4790346398949623E-4</v>
      </c>
      <c r="K700">
        <v>8.5753315943293273E-5</v>
      </c>
      <c r="L700" s="9" t="s">
        <v>36</v>
      </c>
      <c r="M700" s="3"/>
    </row>
    <row r="701" spans="1:13">
      <c r="A701">
        <v>700</v>
      </c>
      <c r="B701" t="s">
        <v>94</v>
      </c>
      <c r="C701" t="s">
        <v>391</v>
      </c>
      <c r="D701" s="15" t="str">
        <f t="shared" si="10"/>
        <v>upstream</v>
      </c>
      <c r="E701" s="99">
        <v>42634</v>
      </c>
      <c r="F701">
        <v>35.833763122558594</v>
      </c>
      <c r="G701">
        <v>35.650562286376953</v>
      </c>
      <c r="H701">
        <v>0.2130272388458252</v>
      </c>
      <c r="I701">
        <v>3.7947320379316807E-4</v>
      </c>
      <c r="J701">
        <v>4.242828581482172E-4</v>
      </c>
      <c r="K701">
        <v>5.3489016863750294E-5</v>
      </c>
      <c r="L701" s="9" t="s">
        <v>36</v>
      </c>
      <c r="M701" s="3"/>
    </row>
    <row r="702" spans="1:13">
      <c r="A702">
        <v>701</v>
      </c>
      <c r="B702" t="s">
        <v>97</v>
      </c>
      <c r="C702" t="s">
        <v>391</v>
      </c>
      <c r="D702" s="15" t="str">
        <f t="shared" si="10"/>
        <v>upstream</v>
      </c>
      <c r="E702" s="99">
        <v>42634</v>
      </c>
      <c r="F702">
        <v>35.701122283935547</v>
      </c>
      <c r="G702">
        <v>35.650562286376953</v>
      </c>
      <c r="H702">
        <v>0.2130272388458252</v>
      </c>
      <c r="I702">
        <v>4.0987532702274621E-4</v>
      </c>
      <c r="J702">
        <v>4.242828581482172E-4</v>
      </c>
      <c r="K702">
        <v>5.3489016863750294E-5</v>
      </c>
      <c r="L702" s="9" t="s">
        <v>36</v>
      </c>
      <c r="M702" s="3"/>
    </row>
    <row r="703" spans="1:13">
      <c r="A703">
        <v>702</v>
      </c>
      <c r="B703" t="s">
        <v>98</v>
      </c>
      <c r="C703" t="s">
        <v>391</v>
      </c>
      <c r="D703" s="15" t="str">
        <f t="shared" si="10"/>
        <v>upstream</v>
      </c>
      <c r="E703" s="99">
        <v>42634</v>
      </c>
      <c r="F703">
        <v>35.416805267333984</v>
      </c>
      <c r="G703">
        <v>35.650562286376953</v>
      </c>
      <c r="H703">
        <v>0.2130272388458252</v>
      </c>
      <c r="I703">
        <v>4.8349998542107642E-4</v>
      </c>
      <c r="J703">
        <v>4.242828581482172E-4</v>
      </c>
      <c r="K703">
        <v>5.3489016863750294E-5</v>
      </c>
      <c r="L703" s="9" t="s">
        <v>36</v>
      </c>
      <c r="M703" s="3"/>
    </row>
    <row r="704" spans="1:13">
      <c r="A704">
        <v>703</v>
      </c>
      <c r="B704" t="s">
        <v>99</v>
      </c>
      <c r="C704" t="s">
        <v>392</v>
      </c>
      <c r="D704" s="15" t="str">
        <f t="shared" si="10"/>
        <v>upstream</v>
      </c>
      <c r="E704" s="99">
        <v>42635</v>
      </c>
      <c r="F704">
        <v>35.468727111816406</v>
      </c>
      <c r="G704">
        <v>35.329387664794922</v>
      </c>
      <c r="H704">
        <v>0.60509771108627319</v>
      </c>
      <c r="I704">
        <v>4.6913136611692607E-4</v>
      </c>
      <c r="J704">
        <v>5.3068128181621432E-4</v>
      </c>
      <c r="K704">
        <v>1.9360924488864839E-4</v>
      </c>
      <c r="L704" s="9" t="s">
        <v>36</v>
      </c>
      <c r="M704" s="3"/>
    </row>
    <row r="705" spans="1:13">
      <c r="A705">
        <v>704</v>
      </c>
      <c r="B705" t="s">
        <v>101</v>
      </c>
      <c r="C705" t="s">
        <v>392</v>
      </c>
      <c r="D705" s="15" t="str">
        <f t="shared" si="10"/>
        <v>upstream</v>
      </c>
      <c r="E705" s="99">
        <v>42635</v>
      </c>
      <c r="F705">
        <v>35.8526611328125</v>
      </c>
      <c r="G705">
        <v>35.329387664794922</v>
      </c>
      <c r="H705">
        <v>0.60509771108627319</v>
      </c>
      <c r="I705">
        <v>3.7532922578975558E-4</v>
      </c>
      <c r="J705">
        <v>5.3068128181621432E-4</v>
      </c>
      <c r="K705">
        <v>1.9360924488864839E-4</v>
      </c>
      <c r="L705" s="9" t="s">
        <v>36</v>
      </c>
      <c r="M705" s="3"/>
    </row>
    <row r="706" spans="1:13">
      <c r="A706">
        <v>705</v>
      </c>
      <c r="B706" t="s">
        <v>102</v>
      </c>
      <c r="C706" t="s">
        <v>392</v>
      </c>
      <c r="D706" s="15" t="str">
        <f t="shared" si="10"/>
        <v>upstream</v>
      </c>
      <c r="E706" s="99">
        <v>42635</v>
      </c>
      <c r="F706">
        <v>34.666774749755859</v>
      </c>
      <c r="G706">
        <v>35.329387664794922</v>
      </c>
      <c r="H706">
        <v>0.60509771108627319</v>
      </c>
      <c r="I706">
        <v>7.4758316623046994E-4</v>
      </c>
      <c r="J706">
        <v>5.3068128181621432E-4</v>
      </c>
      <c r="K706">
        <v>1.9360924488864839E-4</v>
      </c>
      <c r="L706" s="9" t="s">
        <v>36</v>
      </c>
      <c r="M706" s="3"/>
    </row>
    <row r="707" spans="1:13">
      <c r="A707">
        <v>706</v>
      </c>
      <c r="B707" t="s">
        <v>103</v>
      </c>
      <c r="C707" t="s">
        <v>393</v>
      </c>
      <c r="D707" s="15" t="str">
        <f t="shared" ref="D707:D770" si="11">IF(RIGHT(C707,1)="d","downstream","upstream")</f>
        <v>upstream</v>
      </c>
      <c r="E707" s="99">
        <v>42635</v>
      </c>
      <c r="F707">
        <v>35.583908081054688</v>
      </c>
      <c r="G707">
        <v>35.293712615966797</v>
      </c>
      <c r="H707">
        <v>0.36891388893127441</v>
      </c>
      <c r="I707">
        <v>4.3876265408471227E-4</v>
      </c>
      <c r="J707">
        <v>5.2758911624550819E-4</v>
      </c>
      <c r="K707">
        <v>1.176590085378848E-4</v>
      </c>
      <c r="L707" s="9" t="s">
        <v>36</v>
      </c>
      <c r="M707" s="3"/>
    </row>
    <row r="708" spans="1:13">
      <c r="A708">
        <v>707</v>
      </c>
      <c r="B708" t="s">
        <v>105</v>
      </c>
      <c r="C708" t="s">
        <v>393</v>
      </c>
      <c r="D708" s="15" t="str">
        <f t="shared" si="11"/>
        <v>upstream</v>
      </c>
      <c r="E708" s="99">
        <v>42635</v>
      </c>
      <c r="F708">
        <v>35.418678283691406</v>
      </c>
      <c r="G708">
        <v>35.293712615966797</v>
      </c>
      <c r="H708">
        <v>0.36891388893127441</v>
      </c>
      <c r="I708">
        <v>4.8297407920472324E-4</v>
      </c>
      <c r="J708">
        <v>5.2758911624550819E-4</v>
      </c>
      <c r="K708">
        <v>1.176590085378848E-4</v>
      </c>
      <c r="L708" s="9" t="s">
        <v>36</v>
      </c>
      <c r="M708" s="3"/>
    </row>
    <row r="709" spans="1:13">
      <c r="A709">
        <v>708</v>
      </c>
      <c r="B709" t="s">
        <v>106</v>
      </c>
      <c r="C709" t="s">
        <v>393</v>
      </c>
      <c r="D709" s="15" t="str">
        <f t="shared" si="11"/>
        <v>upstream</v>
      </c>
      <c r="E709" s="99">
        <v>42635</v>
      </c>
      <c r="F709">
        <v>34.878543853759766</v>
      </c>
      <c r="G709">
        <v>35.293712615966797</v>
      </c>
      <c r="H709">
        <v>0.36891388893127441</v>
      </c>
      <c r="I709">
        <v>6.6103064455091953E-4</v>
      </c>
      <c r="J709">
        <v>5.2758911624550819E-4</v>
      </c>
      <c r="K709">
        <v>1.176590085378848E-4</v>
      </c>
      <c r="L709" s="9" t="s">
        <v>36</v>
      </c>
      <c r="M709" s="3"/>
    </row>
    <row r="710" spans="1:13">
      <c r="A710">
        <v>709</v>
      </c>
      <c r="B710" t="s">
        <v>115</v>
      </c>
      <c r="C710" t="s">
        <v>394</v>
      </c>
      <c r="D710" s="15" t="str">
        <f t="shared" si="11"/>
        <v>upstream</v>
      </c>
      <c r="E710" s="99">
        <v>42636</v>
      </c>
      <c r="F710">
        <v>35.808845520019531</v>
      </c>
      <c r="G710">
        <v>35.993061065673828</v>
      </c>
      <c r="H710">
        <v>0.16888199746608734</v>
      </c>
      <c r="I710">
        <v>2.1716722403652966E-4</v>
      </c>
      <c r="J710">
        <v>1.920669456012547E-4</v>
      </c>
      <c r="K710">
        <v>2.2799007638241164E-5</v>
      </c>
      <c r="L710" s="9" t="s">
        <v>38</v>
      </c>
      <c r="M710" s="3"/>
    </row>
    <row r="711" spans="1:13">
      <c r="A711">
        <v>710</v>
      </c>
      <c r="B711" t="s">
        <v>117</v>
      </c>
      <c r="C711" t="s">
        <v>394</v>
      </c>
      <c r="D711" s="15" t="str">
        <f t="shared" si="11"/>
        <v>upstream</v>
      </c>
      <c r="E711" s="99">
        <v>42636</v>
      </c>
      <c r="F711">
        <v>36.140571594238281</v>
      </c>
      <c r="G711">
        <v>35.993061065673828</v>
      </c>
      <c r="H711">
        <v>0.16888199746608734</v>
      </c>
      <c r="I711">
        <v>1.7264099733438343E-4</v>
      </c>
      <c r="J711">
        <v>1.920669456012547E-4</v>
      </c>
      <c r="K711">
        <v>2.2799007638241164E-5</v>
      </c>
      <c r="L711" s="9" t="s">
        <v>38</v>
      </c>
      <c r="M711" s="3"/>
    </row>
    <row r="712" spans="1:13">
      <c r="A712">
        <v>711</v>
      </c>
      <c r="B712" t="s">
        <v>118</v>
      </c>
      <c r="C712" t="s">
        <v>394</v>
      </c>
      <c r="D712" s="15" t="str">
        <f t="shared" si="11"/>
        <v>upstream</v>
      </c>
      <c r="E712" s="99">
        <v>42636</v>
      </c>
      <c r="F712">
        <v>36.029769897460938</v>
      </c>
      <c r="G712">
        <v>35.993061065673828</v>
      </c>
      <c r="H712">
        <v>0.16888199746608734</v>
      </c>
      <c r="I712">
        <v>1.8639261543285102E-4</v>
      </c>
      <c r="J712">
        <v>1.920669456012547E-4</v>
      </c>
      <c r="K712">
        <v>2.2799007638241164E-5</v>
      </c>
      <c r="L712" s="9" t="s">
        <v>38</v>
      </c>
      <c r="M712" s="3"/>
    </row>
    <row r="713" spans="1:13">
      <c r="A713">
        <v>712</v>
      </c>
      <c r="B713" t="s">
        <v>119</v>
      </c>
      <c r="C713" t="s">
        <v>395</v>
      </c>
      <c r="D713" s="15" t="str">
        <f t="shared" si="11"/>
        <v>upstream</v>
      </c>
      <c r="E713" s="99">
        <v>42636</v>
      </c>
      <c r="F713">
        <v>34.924003601074219</v>
      </c>
      <c r="G713">
        <v>34.990192413330078</v>
      </c>
      <c r="H713">
        <v>0.10211692005395889</v>
      </c>
      <c r="I713">
        <v>4.0049801464192569E-4</v>
      </c>
      <c r="J713">
        <v>3.8320434396155179E-4</v>
      </c>
      <c r="K713">
        <v>2.6507123038754798E-5</v>
      </c>
      <c r="L713" s="9" t="s">
        <v>38</v>
      </c>
      <c r="M713" s="3"/>
    </row>
    <row r="714" spans="1:13">
      <c r="A714">
        <v>713</v>
      </c>
      <c r="B714" t="s">
        <v>121</v>
      </c>
      <c r="C714" t="s">
        <v>395</v>
      </c>
      <c r="D714" s="15" t="str">
        <f t="shared" si="11"/>
        <v>upstream</v>
      </c>
      <c r="E714" s="99">
        <v>42636</v>
      </c>
      <c r="F714">
        <v>34.938770294189453</v>
      </c>
      <c r="G714">
        <v>34.990192413330078</v>
      </c>
      <c r="H714">
        <v>0.10211692005395889</v>
      </c>
      <c r="I714">
        <v>3.9642813499085605E-4</v>
      </c>
      <c r="J714">
        <v>3.8320434396155179E-4</v>
      </c>
      <c r="K714">
        <v>2.6507123038754798E-5</v>
      </c>
      <c r="L714" s="9" t="s">
        <v>38</v>
      </c>
      <c r="M714" s="3"/>
    </row>
    <row r="715" spans="1:13">
      <c r="A715">
        <v>714</v>
      </c>
      <c r="B715" t="s">
        <v>122</v>
      </c>
      <c r="C715" t="s">
        <v>395</v>
      </c>
      <c r="D715" s="15" t="str">
        <f t="shared" si="11"/>
        <v>upstream</v>
      </c>
      <c r="E715" s="99">
        <v>42636</v>
      </c>
      <c r="F715">
        <v>35.107795715332031</v>
      </c>
      <c r="G715">
        <v>34.990192413330078</v>
      </c>
      <c r="H715">
        <v>0.10211692005395889</v>
      </c>
      <c r="I715">
        <v>3.5268688225187361E-4</v>
      </c>
      <c r="J715">
        <v>3.8320434396155179E-4</v>
      </c>
      <c r="K715">
        <v>2.6507123038754798E-5</v>
      </c>
      <c r="L715" s="9" t="s">
        <v>38</v>
      </c>
      <c r="M715" s="3"/>
    </row>
    <row r="716" spans="1:13">
      <c r="A716">
        <v>715</v>
      </c>
      <c r="B716" t="s">
        <v>123</v>
      </c>
      <c r="C716" t="s">
        <v>396</v>
      </c>
      <c r="D716" s="15" t="str">
        <f t="shared" si="11"/>
        <v>upstream</v>
      </c>
      <c r="E716" s="99">
        <v>42637</v>
      </c>
      <c r="F716">
        <v>35.749664306640625</v>
      </c>
      <c r="G716">
        <v>35.860736846923828</v>
      </c>
      <c r="H716">
        <v>9.6205785870552063E-2</v>
      </c>
      <c r="I716">
        <v>2.2624150733463466E-4</v>
      </c>
      <c r="J716">
        <v>2.0982418209314346E-4</v>
      </c>
      <c r="K716">
        <v>1.4219826880434994E-5</v>
      </c>
      <c r="L716" s="9" t="s">
        <v>38</v>
      </c>
      <c r="M716" s="3"/>
    </row>
    <row r="717" spans="1:13">
      <c r="A717">
        <v>716</v>
      </c>
      <c r="B717" t="s">
        <v>125</v>
      </c>
      <c r="C717" t="s">
        <v>396</v>
      </c>
      <c r="D717" s="15" t="str">
        <f t="shared" si="11"/>
        <v>upstream</v>
      </c>
      <c r="E717" s="99">
        <v>42637</v>
      </c>
      <c r="F717">
        <v>35.914558410644531</v>
      </c>
      <c r="G717">
        <v>35.860736846923828</v>
      </c>
      <c r="H717">
        <v>9.6205785870552063E-2</v>
      </c>
      <c r="I717">
        <v>2.0185437460895628E-4</v>
      </c>
      <c r="J717">
        <v>2.0982418209314346E-4</v>
      </c>
      <c r="K717">
        <v>1.4219826880434994E-5</v>
      </c>
      <c r="L717" s="9" t="s">
        <v>38</v>
      </c>
      <c r="M717" s="3"/>
    </row>
    <row r="718" spans="1:13">
      <c r="A718">
        <v>717</v>
      </c>
      <c r="B718" t="s">
        <v>126</v>
      </c>
      <c r="C718" t="s">
        <v>396</v>
      </c>
      <c r="D718" s="15" t="str">
        <f t="shared" si="11"/>
        <v>upstream</v>
      </c>
      <c r="E718" s="99">
        <v>42637</v>
      </c>
      <c r="F718">
        <v>35.917984008789062</v>
      </c>
      <c r="G718">
        <v>35.860736846923828</v>
      </c>
      <c r="H718">
        <v>9.6205785870552063E-2</v>
      </c>
      <c r="I718">
        <v>2.0137666433583945E-4</v>
      </c>
      <c r="J718">
        <v>2.0982418209314346E-4</v>
      </c>
      <c r="K718">
        <v>1.4219826880434994E-5</v>
      </c>
      <c r="L718" s="9" t="s">
        <v>38</v>
      </c>
      <c r="M718" s="3"/>
    </row>
    <row r="719" spans="1:13">
      <c r="A719">
        <v>718</v>
      </c>
      <c r="B719" t="s">
        <v>127</v>
      </c>
      <c r="C719" t="s">
        <v>397</v>
      </c>
      <c r="D719" s="15" t="str">
        <f t="shared" si="11"/>
        <v>upstream</v>
      </c>
      <c r="E719" s="99">
        <v>42637</v>
      </c>
      <c r="F719">
        <v>35.228214263916016</v>
      </c>
      <c r="G719">
        <v>35.355022430419922</v>
      </c>
      <c r="H719">
        <v>0.26381018757820129</v>
      </c>
      <c r="I719">
        <v>3.2450069556944072E-4</v>
      </c>
      <c r="J719">
        <v>3.0044757295399904E-4</v>
      </c>
      <c r="K719">
        <v>5.1792529120575637E-5</v>
      </c>
      <c r="L719" s="9" t="s">
        <v>38</v>
      </c>
      <c r="M719" s="3"/>
    </row>
    <row r="720" spans="1:13">
      <c r="A720">
        <v>719</v>
      </c>
      <c r="B720" t="s">
        <v>129</v>
      </c>
      <c r="C720" t="s">
        <v>397</v>
      </c>
      <c r="D720" s="15" t="str">
        <f t="shared" si="11"/>
        <v>upstream</v>
      </c>
      <c r="E720" s="99">
        <v>42637</v>
      </c>
      <c r="F720">
        <v>35.658290863037109</v>
      </c>
      <c r="G720">
        <v>35.355022430419922</v>
      </c>
      <c r="H720">
        <v>0.26381018757820129</v>
      </c>
      <c r="I720">
        <v>2.4100209702737629E-4</v>
      </c>
      <c r="J720">
        <v>3.0044757295399904E-4</v>
      </c>
      <c r="K720">
        <v>5.1792529120575637E-5</v>
      </c>
      <c r="L720" s="9" t="s">
        <v>38</v>
      </c>
      <c r="M720" s="3"/>
    </row>
    <row r="721" spans="1:13">
      <c r="A721">
        <v>720</v>
      </c>
      <c r="B721" t="s">
        <v>81</v>
      </c>
      <c r="C721" t="s">
        <v>397</v>
      </c>
      <c r="D721" s="15" t="str">
        <f t="shared" si="11"/>
        <v>upstream</v>
      </c>
      <c r="E721" s="99">
        <v>42637</v>
      </c>
      <c r="F721">
        <v>35.178558349609375</v>
      </c>
      <c r="G721">
        <v>35.355022430419922</v>
      </c>
      <c r="H721">
        <v>0.26381018757820129</v>
      </c>
      <c r="I721">
        <v>3.358398680575192E-4</v>
      </c>
      <c r="J721">
        <v>3.0044757295399904E-4</v>
      </c>
      <c r="K721">
        <v>5.1792529120575637E-5</v>
      </c>
      <c r="L721" s="9" t="s">
        <v>38</v>
      </c>
      <c r="M721" s="3"/>
    </row>
    <row r="722" spans="1:13">
      <c r="A722">
        <v>721</v>
      </c>
      <c r="B722" t="s">
        <v>130</v>
      </c>
      <c r="C722" t="s">
        <v>398</v>
      </c>
      <c r="D722" s="15" t="str">
        <f t="shared" si="11"/>
        <v>upstream</v>
      </c>
      <c r="E722" s="99">
        <v>42638</v>
      </c>
      <c r="F722">
        <v>36.774482727050781</v>
      </c>
      <c r="G722">
        <v>36.999847412109375</v>
      </c>
      <c r="H722">
        <v>0.29870083928108215</v>
      </c>
      <c r="I722">
        <v>1.1135694512631744E-4</v>
      </c>
      <c r="J722">
        <v>9.6598501841071993E-5</v>
      </c>
      <c r="K722">
        <v>1.8840197299141437E-5</v>
      </c>
      <c r="L722" s="9" t="s">
        <v>38</v>
      </c>
      <c r="M722" s="3"/>
    </row>
    <row r="723" spans="1:13">
      <c r="A723">
        <v>722</v>
      </c>
      <c r="B723" t="s">
        <v>132</v>
      </c>
      <c r="C723" t="s">
        <v>398</v>
      </c>
      <c r="D723" s="15" t="str">
        <f t="shared" si="11"/>
        <v>upstream</v>
      </c>
      <c r="E723" s="99">
        <v>42638</v>
      </c>
      <c r="F723">
        <v>36.886409759521484</v>
      </c>
      <c r="G723">
        <v>36.999847412109375</v>
      </c>
      <c r="H723">
        <v>0.29870083928108215</v>
      </c>
      <c r="I723">
        <v>1.0306102922186255E-4</v>
      </c>
      <c r="J723">
        <v>9.6598501841071993E-5</v>
      </c>
      <c r="K723">
        <v>1.8840197299141437E-5</v>
      </c>
      <c r="L723" s="9" t="s">
        <v>38</v>
      </c>
      <c r="M723" s="3"/>
    </row>
    <row r="724" spans="1:13">
      <c r="A724">
        <v>723</v>
      </c>
      <c r="B724" t="s">
        <v>85</v>
      </c>
      <c r="C724" t="s">
        <v>398</v>
      </c>
      <c r="D724" s="15" t="str">
        <f t="shared" si="11"/>
        <v>upstream</v>
      </c>
      <c r="E724" s="99">
        <v>42638</v>
      </c>
      <c r="F724">
        <v>37.338649749755859</v>
      </c>
      <c r="G724">
        <v>36.999847412109375</v>
      </c>
      <c r="H724">
        <v>0.29870083928108215</v>
      </c>
      <c r="I724">
        <v>7.5377516623120755E-5</v>
      </c>
      <c r="J724">
        <v>9.6598501841071993E-5</v>
      </c>
      <c r="K724">
        <v>1.8840197299141437E-5</v>
      </c>
      <c r="L724" s="9" t="s">
        <v>38</v>
      </c>
      <c r="M724" s="3"/>
    </row>
    <row r="725" spans="1:13">
      <c r="A725">
        <v>724</v>
      </c>
      <c r="B725" t="s">
        <v>133</v>
      </c>
      <c r="C725" t="s">
        <v>399</v>
      </c>
      <c r="D725" s="15" t="str">
        <f t="shared" si="11"/>
        <v>upstream</v>
      </c>
      <c r="E725" s="99">
        <v>42638</v>
      </c>
      <c r="F725">
        <v>36.156116485595703</v>
      </c>
      <c r="G725">
        <v>36.304347991943359</v>
      </c>
      <c r="H725">
        <v>0.32025089859962463</v>
      </c>
      <c r="I725">
        <v>1.7079465033020824E-4</v>
      </c>
      <c r="J725">
        <v>1.5658042684663087E-4</v>
      </c>
      <c r="K725">
        <v>3.235754047636874E-5</v>
      </c>
      <c r="L725" s="9" t="s">
        <v>38</v>
      </c>
      <c r="M725" s="3"/>
    </row>
    <row r="726" spans="1:13">
      <c r="A726">
        <v>725</v>
      </c>
      <c r="B726" t="s">
        <v>88</v>
      </c>
      <c r="C726" t="s">
        <v>399</v>
      </c>
      <c r="D726" s="15" t="str">
        <f t="shared" si="11"/>
        <v>upstream</v>
      </c>
      <c r="E726" s="99">
        <v>42638</v>
      </c>
      <c r="F726">
        <v>36.671859741210938</v>
      </c>
      <c r="G726">
        <v>36.304347991943359</v>
      </c>
      <c r="H726">
        <v>0.32025089859962463</v>
      </c>
      <c r="I726">
        <v>1.1954880028497428E-4</v>
      </c>
      <c r="J726">
        <v>1.5658042684663087E-4</v>
      </c>
      <c r="K726">
        <v>3.235754047636874E-5</v>
      </c>
      <c r="L726" s="9" t="s">
        <v>38</v>
      </c>
      <c r="M726" s="3"/>
    </row>
    <row r="727" spans="1:13">
      <c r="A727">
        <v>726</v>
      </c>
      <c r="B727" t="s">
        <v>89</v>
      </c>
      <c r="C727" t="s">
        <v>399</v>
      </c>
      <c r="D727" s="15" t="str">
        <f t="shared" si="11"/>
        <v>upstream</v>
      </c>
      <c r="E727" s="99">
        <v>42638</v>
      </c>
      <c r="F727">
        <v>36.085067749023438</v>
      </c>
      <c r="G727">
        <v>36.304347991943359</v>
      </c>
      <c r="H727">
        <v>0.32025089859962463</v>
      </c>
      <c r="I727">
        <v>1.7939785902854055E-4</v>
      </c>
      <c r="J727">
        <v>1.5658042684663087E-4</v>
      </c>
      <c r="K727">
        <v>3.235754047636874E-5</v>
      </c>
      <c r="L727" s="9" t="s">
        <v>38</v>
      </c>
      <c r="M727" s="3"/>
    </row>
    <row r="728" spans="1:13">
      <c r="A728">
        <v>727</v>
      </c>
      <c r="B728" t="s">
        <v>135</v>
      </c>
      <c r="C728" t="s">
        <v>400</v>
      </c>
      <c r="D728" s="15" t="str">
        <f t="shared" si="11"/>
        <v>upstream</v>
      </c>
      <c r="E728" s="99">
        <v>42639</v>
      </c>
      <c r="F728">
        <v>36.437641143798828</v>
      </c>
      <c r="G728">
        <v>36.539169311523438</v>
      </c>
      <c r="H728">
        <v>0.14996197819709778</v>
      </c>
      <c r="I728">
        <v>1.4057380030862987E-4</v>
      </c>
      <c r="J728">
        <v>1.3150188897270709E-4</v>
      </c>
      <c r="K728">
        <v>1.322918978985399E-5</v>
      </c>
      <c r="L728" s="9" t="s">
        <v>38</v>
      </c>
      <c r="M728" s="3"/>
    </row>
    <row r="729" spans="1:13">
      <c r="A729">
        <v>728</v>
      </c>
      <c r="B729" t="s">
        <v>137</v>
      </c>
      <c r="C729" t="s">
        <v>400</v>
      </c>
      <c r="D729" s="15" t="str">
        <f t="shared" si="11"/>
        <v>upstream</v>
      </c>
      <c r="E729" s="99">
        <v>42639</v>
      </c>
      <c r="F729">
        <v>36.468452453613281</v>
      </c>
      <c r="G729">
        <v>36.539169311523438</v>
      </c>
      <c r="H729">
        <v>0.14996197819709778</v>
      </c>
      <c r="I729">
        <v>1.3760957517661154E-4</v>
      </c>
      <c r="J729">
        <v>1.3150188897270709E-4</v>
      </c>
      <c r="K729">
        <v>1.322918978985399E-5</v>
      </c>
      <c r="L729" s="9" t="s">
        <v>38</v>
      </c>
      <c r="M729" s="3"/>
    </row>
    <row r="730" spans="1:13">
      <c r="A730">
        <v>729</v>
      </c>
      <c r="B730" t="s">
        <v>93</v>
      </c>
      <c r="C730" t="s">
        <v>400</v>
      </c>
      <c r="D730" s="15" t="str">
        <f t="shared" si="11"/>
        <v>upstream</v>
      </c>
      <c r="E730" s="99">
        <v>42639</v>
      </c>
      <c r="F730">
        <v>36.711414337158203</v>
      </c>
      <c r="G730">
        <v>36.539169311523438</v>
      </c>
      <c r="H730">
        <v>0.14996197819709778</v>
      </c>
      <c r="I730">
        <v>1.1632231326075271E-4</v>
      </c>
      <c r="J730">
        <v>1.3150188897270709E-4</v>
      </c>
      <c r="K730">
        <v>1.322918978985399E-5</v>
      </c>
      <c r="L730" s="9" t="s">
        <v>38</v>
      </c>
      <c r="M730" s="3"/>
    </row>
    <row r="731" spans="1:13">
      <c r="A731">
        <v>730</v>
      </c>
      <c r="B731" t="s">
        <v>138</v>
      </c>
      <c r="C731" t="s">
        <v>401</v>
      </c>
      <c r="D731" s="15" t="str">
        <f t="shared" si="11"/>
        <v>upstream</v>
      </c>
      <c r="E731" s="99">
        <v>42639</v>
      </c>
      <c r="F731">
        <v>37.363044738769531</v>
      </c>
      <c r="G731">
        <v>36.672016143798828</v>
      </c>
      <c r="H731">
        <v>0.60585218667984009</v>
      </c>
      <c r="I731">
        <v>7.4116273026447743E-5</v>
      </c>
      <c r="J731">
        <v>1.261257566511631E-4</v>
      </c>
      <c r="K731">
        <v>4.6121480409055948E-5</v>
      </c>
      <c r="L731" s="9" t="s">
        <v>38</v>
      </c>
      <c r="M731" s="3"/>
    </row>
    <row r="732" spans="1:13">
      <c r="A732">
        <v>731</v>
      </c>
      <c r="B732" t="s">
        <v>140</v>
      </c>
      <c r="C732" t="s">
        <v>401</v>
      </c>
      <c r="D732" s="15" t="str">
        <f t="shared" si="11"/>
        <v>upstream</v>
      </c>
      <c r="E732" s="99">
        <v>42639</v>
      </c>
      <c r="F732">
        <v>36.420928955078125</v>
      </c>
      <c r="G732">
        <v>36.672016143798828</v>
      </c>
      <c r="H732">
        <v>0.60585218667984009</v>
      </c>
      <c r="I732">
        <v>1.4220822777133435E-4</v>
      </c>
      <c r="J732">
        <v>1.261257566511631E-4</v>
      </c>
      <c r="K732">
        <v>4.6121480409055948E-5</v>
      </c>
      <c r="L732" s="9" t="s">
        <v>38</v>
      </c>
      <c r="M732" s="3"/>
    </row>
    <row r="733" spans="1:13">
      <c r="A733">
        <v>732</v>
      </c>
      <c r="B733" t="s">
        <v>141</v>
      </c>
      <c r="C733" t="s">
        <v>401</v>
      </c>
      <c r="D733" s="15" t="str">
        <f t="shared" si="11"/>
        <v>upstream</v>
      </c>
      <c r="E733" s="99">
        <v>42639</v>
      </c>
      <c r="F733">
        <v>36.232074737548828</v>
      </c>
      <c r="G733">
        <v>36.672016143798828</v>
      </c>
      <c r="H733">
        <v>0.60585218667984009</v>
      </c>
      <c r="I733">
        <v>1.620527618797496E-4</v>
      </c>
      <c r="J733">
        <v>1.261257566511631E-4</v>
      </c>
      <c r="K733">
        <v>4.6121480409055948E-5</v>
      </c>
      <c r="L733" s="9" t="s">
        <v>38</v>
      </c>
      <c r="M733" s="3"/>
    </row>
    <row r="734" spans="1:13">
      <c r="A734">
        <v>733</v>
      </c>
      <c r="B734" t="s">
        <v>142</v>
      </c>
      <c r="C734" t="s">
        <v>402</v>
      </c>
      <c r="D734" s="15" t="str">
        <f t="shared" si="11"/>
        <v>upstream</v>
      </c>
      <c r="E734" s="99">
        <v>42640</v>
      </c>
      <c r="F734">
        <v>37.223018646240234</v>
      </c>
      <c r="G734">
        <v>36.984897613525391</v>
      </c>
      <c r="H734">
        <v>0.20724956691265106</v>
      </c>
      <c r="I734">
        <v>8.1653975939843804E-5</v>
      </c>
      <c r="J734">
        <v>9.6917065093293786E-5</v>
      </c>
      <c r="K734">
        <v>1.3302333172759973E-5</v>
      </c>
      <c r="L734" s="9" t="s">
        <v>38</v>
      </c>
      <c r="M734" s="3"/>
    </row>
    <row r="735" spans="1:13">
      <c r="A735">
        <v>734</v>
      </c>
      <c r="B735" t="s">
        <v>144</v>
      </c>
      <c r="C735" t="s">
        <v>402</v>
      </c>
      <c r="D735" s="15" t="str">
        <f t="shared" si="11"/>
        <v>upstream</v>
      </c>
      <c r="E735" s="99">
        <v>42640</v>
      </c>
      <c r="F735">
        <v>36.886493682861328</v>
      </c>
      <c r="G735">
        <v>36.984897613525391</v>
      </c>
      <c r="H735">
        <v>0.20724956691265106</v>
      </c>
      <c r="I735">
        <v>1.030550483847037E-4</v>
      </c>
      <c r="J735">
        <v>9.6917065093293786E-5</v>
      </c>
      <c r="K735">
        <v>1.3302333172759973E-5</v>
      </c>
      <c r="L735" s="9" t="s">
        <v>38</v>
      </c>
      <c r="M735" s="3"/>
    </row>
    <row r="736" spans="1:13">
      <c r="A736">
        <v>735</v>
      </c>
      <c r="B736" t="s">
        <v>145</v>
      </c>
      <c r="C736" t="s">
        <v>402</v>
      </c>
      <c r="D736" s="15" t="str">
        <f t="shared" si="11"/>
        <v>upstream</v>
      </c>
      <c r="E736" s="99">
        <v>42640</v>
      </c>
      <c r="F736">
        <v>36.845184326171875</v>
      </c>
      <c r="G736">
        <v>36.984897613525391</v>
      </c>
      <c r="H736">
        <v>0.20724956691265106</v>
      </c>
      <c r="I736">
        <v>1.0604216367937624E-4</v>
      </c>
      <c r="J736">
        <v>9.6917065093293786E-5</v>
      </c>
      <c r="K736">
        <v>1.3302333172759973E-5</v>
      </c>
      <c r="L736" s="9" t="s">
        <v>38</v>
      </c>
      <c r="M736" s="3"/>
    </row>
    <row r="737" spans="1:13">
      <c r="A737">
        <v>736</v>
      </c>
      <c r="B737" t="s">
        <v>146</v>
      </c>
      <c r="C737" t="s">
        <v>403</v>
      </c>
      <c r="D737" s="15" t="str">
        <f t="shared" si="11"/>
        <v>upstream</v>
      </c>
      <c r="E737" s="99">
        <v>42640</v>
      </c>
      <c r="F737">
        <v>36.469585418701172</v>
      </c>
      <c r="G737">
        <v>36.896697998046875</v>
      </c>
      <c r="H737">
        <v>0.38483762741088867</v>
      </c>
      <c r="I737">
        <v>1.375017745885998E-4</v>
      </c>
      <c r="J737">
        <v>1.0484462109161541E-4</v>
      </c>
      <c r="K737">
        <v>2.9017261113040149E-5</v>
      </c>
      <c r="L737" s="9" t="s">
        <v>38</v>
      </c>
      <c r="M737" s="3"/>
    </row>
    <row r="738" spans="1:13">
      <c r="A738">
        <v>737</v>
      </c>
      <c r="B738" t="s">
        <v>148</v>
      </c>
      <c r="C738" t="s">
        <v>403</v>
      </c>
      <c r="D738" s="15" t="str">
        <f t="shared" si="11"/>
        <v>upstream</v>
      </c>
      <c r="E738" s="99">
        <v>42640</v>
      </c>
      <c r="F738">
        <v>37.004047393798828</v>
      </c>
      <c r="G738">
        <v>36.896697998046875</v>
      </c>
      <c r="H738">
        <v>0.38483762741088867</v>
      </c>
      <c r="I738">
        <v>9.5007126219570637E-5</v>
      </c>
      <c r="J738">
        <v>1.0484462109161541E-4</v>
      </c>
      <c r="K738">
        <v>2.9017261113040149E-5</v>
      </c>
      <c r="L738" s="9" t="s">
        <v>38</v>
      </c>
      <c r="M738" s="3"/>
    </row>
    <row r="739" spans="1:13">
      <c r="A739">
        <v>738</v>
      </c>
      <c r="B739" t="s">
        <v>149</v>
      </c>
      <c r="C739" t="s">
        <v>403</v>
      </c>
      <c r="D739" s="15" t="str">
        <f t="shared" si="11"/>
        <v>upstream</v>
      </c>
      <c r="E739" s="99">
        <v>42640</v>
      </c>
      <c r="F739">
        <v>37.216464996337891</v>
      </c>
      <c r="G739">
        <v>36.896697998046875</v>
      </c>
      <c r="H739">
        <v>0.38483762741088867</v>
      </c>
      <c r="I739">
        <v>8.2024962466675788E-5</v>
      </c>
      <c r="J739">
        <v>1.0484462109161541E-4</v>
      </c>
      <c r="K739">
        <v>2.9017261113040149E-5</v>
      </c>
      <c r="L739" s="9" t="s">
        <v>38</v>
      </c>
      <c r="M739" s="3"/>
    </row>
    <row r="740" spans="1:13">
      <c r="A740">
        <v>739</v>
      </c>
      <c r="B740" t="s">
        <v>150</v>
      </c>
      <c r="C740" t="s">
        <v>404</v>
      </c>
      <c r="D740" s="15" t="str">
        <f t="shared" si="11"/>
        <v>upstream</v>
      </c>
      <c r="E740" s="99">
        <v>42641</v>
      </c>
      <c r="F740">
        <v>35.547534942626953</v>
      </c>
      <c r="G740">
        <v>35.670475006103516</v>
      </c>
      <c r="H740">
        <v>0.40755322575569153</v>
      </c>
      <c r="I740">
        <v>2.6019074721261859E-4</v>
      </c>
      <c r="J740">
        <v>2.4510556249879301E-4</v>
      </c>
      <c r="K740">
        <v>6.4432679209858179E-5</v>
      </c>
      <c r="L740" s="9" t="s">
        <v>38</v>
      </c>
      <c r="M740" s="3"/>
    </row>
    <row r="741" spans="1:13">
      <c r="A741">
        <v>740</v>
      </c>
      <c r="B741" t="s">
        <v>152</v>
      </c>
      <c r="C741" t="s">
        <v>404</v>
      </c>
      <c r="D741" s="15" t="str">
        <f t="shared" si="11"/>
        <v>upstream</v>
      </c>
      <c r="E741" s="99">
        <v>42641</v>
      </c>
      <c r="F741">
        <v>36.125347137451172</v>
      </c>
      <c r="G741">
        <v>35.670475006103516</v>
      </c>
      <c r="H741">
        <v>0.40755322575569153</v>
      </c>
      <c r="I741">
        <v>1.7446863057557493E-4</v>
      </c>
      <c r="J741">
        <v>2.4510556249879301E-4</v>
      </c>
      <c r="K741">
        <v>6.4432679209858179E-5</v>
      </c>
      <c r="L741" s="9" t="s">
        <v>38</v>
      </c>
      <c r="M741" s="3"/>
    </row>
    <row r="742" spans="1:13">
      <c r="A742">
        <v>741</v>
      </c>
      <c r="B742" t="s">
        <v>153</v>
      </c>
      <c r="C742" t="s">
        <v>404</v>
      </c>
      <c r="D742" s="15" t="str">
        <f t="shared" si="11"/>
        <v>upstream</v>
      </c>
      <c r="E742" s="99">
        <v>42641</v>
      </c>
      <c r="F742">
        <v>35.338546752929688</v>
      </c>
      <c r="G742">
        <v>35.670475006103516</v>
      </c>
      <c r="H742">
        <v>0.40755322575569153</v>
      </c>
      <c r="I742">
        <v>3.0065735336393118E-4</v>
      </c>
      <c r="J742">
        <v>2.4510556249879301E-4</v>
      </c>
      <c r="K742">
        <v>6.4432679209858179E-5</v>
      </c>
      <c r="L742" s="9" t="s">
        <v>38</v>
      </c>
      <c r="M742" s="3"/>
    </row>
    <row r="743" spans="1:13">
      <c r="A743">
        <v>742</v>
      </c>
      <c r="B743" t="s">
        <v>154</v>
      </c>
      <c r="C743" t="s">
        <v>405</v>
      </c>
      <c r="D743" s="15" t="str">
        <f t="shared" si="11"/>
        <v>upstream</v>
      </c>
      <c r="E743" s="99">
        <v>42641</v>
      </c>
      <c r="F743">
        <v>35.291629791259766</v>
      </c>
      <c r="G743">
        <v>35.366104125976562</v>
      </c>
      <c r="H743">
        <v>0.10239981859922409</v>
      </c>
      <c r="I743">
        <v>3.1057439628057182E-4</v>
      </c>
      <c r="J743">
        <v>2.9546846053563058E-4</v>
      </c>
      <c r="K743">
        <v>2.0531242626020685E-5</v>
      </c>
      <c r="L743" s="9" t="s">
        <v>38</v>
      </c>
      <c r="M743" s="3"/>
    </row>
    <row r="744" spans="1:13">
      <c r="A744">
        <v>743</v>
      </c>
      <c r="B744" t="s">
        <v>80</v>
      </c>
      <c r="C744" t="s">
        <v>405</v>
      </c>
      <c r="D744" s="15" t="str">
        <f t="shared" si="11"/>
        <v>upstream</v>
      </c>
      <c r="E744" s="99">
        <v>42641</v>
      </c>
      <c r="F744">
        <v>35.482875823974609</v>
      </c>
      <c r="G744">
        <v>35.366104125976562</v>
      </c>
      <c r="H744">
        <v>0.10239981859922409</v>
      </c>
      <c r="I744">
        <v>2.7209176914766431E-4</v>
      </c>
      <c r="J744">
        <v>2.9546846053563058E-4</v>
      </c>
      <c r="K744">
        <v>2.0531242626020685E-5</v>
      </c>
      <c r="L744" s="9" t="s">
        <v>38</v>
      </c>
      <c r="M744" s="3"/>
    </row>
    <row r="745" spans="1:13">
      <c r="A745">
        <v>744</v>
      </c>
      <c r="B745" t="s">
        <v>156</v>
      </c>
      <c r="C745" t="s">
        <v>405</v>
      </c>
      <c r="D745" s="15" t="str">
        <f t="shared" si="11"/>
        <v>upstream</v>
      </c>
      <c r="E745" s="99">
        <v>42641</v>
      </c>
      <c r="F745">
        <v>35.323802947998047</v>
      </c>
      <c r="G745">
        <v>35.366104125976562</v>
      </c>
      <c r="H745">
        <v>0.10239981859922409</v>
      </c>
      <c r="I745">
        <v>3.0373918707482517E-4</v>
      </c>
      <c r="J745">
        <v>2.9546846053563058E-4</v>
      </c>
      <c r="K745">
        <v>2.0531242626020685E-5</v>
      </c>
      <c r="L745" s="9" t="s">
        <v>38</v>
      </c>
      <c r="M745" s="3"/>
    </row>
    <row r="746" spans="1:13">
      <c r="A746">
        <v>745</v>
      </c>
      <c r="B746" t="s">
        <v>157</v>
      </c>
      <c r="C746" t="s">
        <v>406</v>
      </c>
      <c r="D746" s="15" t="str">
        <f t="shared" si="11"/>
        <v>upstream</v>
      </c>
      <c r="E746" s="99">
        <v>42642</v>
      </c>
      <c r="F746">
        <v>36.666168212890625</v>
      </c>
      <c r="G746">
        <v>36.987876892089844</v>
      </c>
      <c r="H746">
        <v>0.40221112966537476</v>
      </c>
      <c r="I746">
        <v>1.2002036237390712E-4</v>
      </c>
      <c r="J746">
        <v>9.8470532975625247E-5</v>
      </c>
      <c r="K746">
        <v>2.5491255655651912E-5</v>
      </c>
      <c r="L746" s="9" t="s">
        <v>38</v>
      </c>
      <c r="M746" s="3"/>
    </row>
    <row r="747" spans="1:13">
      <c r="A747">
        <v>746</v>
      </c>
      <c r="B747" t="s">
        <v>84</v>
      </c>
      <c r="C747" t="s">
        <v>406</v>
      </c>
      <c r="D747" s="15" t="str">
        <f t="shared" si="11"/>
        <v>upstream</v>
      </c>
      <c r="E747" s="99">
        <v>42642</v>
      </c>
      <c r="F747">
        <v>37.438819885253906</v>
      </c>
      <c r="G747">
        <v>36.987876892089844</v>
      </c>
      <c r="H747">
        <v>0.40221112966537476</v>
      </c>
      <c r="I747">
        <v>7.0331640017684549E-5</v>
      </c>
      <c r="J747">
        <v>9.8470532975625247E-5</v>
      </c>
      <c r="K747">
        <v>2.5491255655651912E-5</v>
      </c>
      <c r="L747" s="9" t="s">
        <v>38</v>
      </c>
      <c r="M747" s="3"/>
    </row>
    <row r="748" spans="1:13">
      <c r="A748">
        <v>747</v>
      </c>
      <c r="B748" t="s">
        <v>159</v>
      </c>
      <c r="C748" t="s">
        <v>406</v>
      </c>
      <c r="D748" s="15" t="str">
        <f t="shared" si="11"/>
        <v>upstream</v>
      </c>
      <c r="E748" s="99">
        <v>42642</v>
      </c>
      <c r="F748">
        <v>36.858642578125</v>
      </c>
      <c r="G748">
        <v>36.987876892089844</v>
      </c>
      <c r="H748">
        <v>0.40221112966537476</v>
      </c>
      <c r="I748">
        <v>1.0505959653528407E-4</v>
      </c>
      <c r="J748">
        <v>9.8470532975625247E-5</v>
      </c>
      <c r="K748">
        <v>2.5491255655651912E-5</v>
      </c>
      <c r="L748" s="9" t="s">
        <v>38</v>
      </c>
      <c r="M748" s="3"/>
    </row>
    <row r="749" spans="1:13">
      <c r="A749">
        <v>748</v>
      </c>
      <c r="B749" t="s">
        <v>160</v>
      </c>
      <c r="C749" t="s">
        <v>407</v>
      </c>
      <c r="D749" s="15" t="str">
        <f t="shared" si="11"/>
        <v>upstream</v>
      </c>
      <c r="E749" s="99">
        <v>42642</v>
      </c>
      <c r="F749">
        <v>37.075420379638672</v>
      </c>
      <c r="G749">
        <v>37.451206207275391</v>
      </c>
      <c r="H749">
        <v>0.47710913419723511</v>
      </c>
      <c r="I749">
        <v>9.0430679847486317E-5</v>
      </c>
      <c r="J749">
        <v>7.2160022682510316E-5</v>
      </c>
      <c r="K749">
        <v>2.1748341168859042E-5</v>
      </c>
      <c r="L749" s="9" t="s">
        <v>38</v>
      </c>
      <c r="M749" s="3"/>
    </row>
    <row r="750" spans="1:13">
      <c r="A750">
        <v>749</v>
      </c>
      <c r="B750" t="s">
        <v>162</v>
      </c>
      <c r="C750" t="s">
        <v>407</v>
      </c>
      <c r="D750" s="15" t="str">
        <f t="shared" si="11"/>
        <v>upstream</v>
      </c>
      <c r="E750" s="99">
        <v>42642</v>
      </c>
      <c r="F750">
        <v>37.290218353271484</v>
      </c>
      <c r="G750">
        <v>37.451206207275391</v>
      </c>
      <c r="H750">
        <v>0.47710913419723511</v>
      </c>
      <c r="I750">
        <v>7.7945413067936897E-5</v>
      </c>
      <c r="J750">
        <v>7.2160022682510316E-5</v>
      </c>
      <c r="K750">
        <v>2.1748341168859042E-5</v>
      </c>
      <c r="L750" s="9" t="s">
        <v>38</v>
      </c>
      <c r="M750" s="3"/>
    </row>
    <row r="751" spans="1:13">
      <c r="A751">
        <v>750</v>
      </c>
      <c r="B751" t="s">
        <v>163</v>
      </c>
      <c r="C751" t="s">
        <v>407</v>
      </c>
      <c r="D751" s="15" t="str">
        <f t="shared" si="11"/>
        <v>upstream</v>
      </c>
      <c r="E751" s="99">
        <v>42642</v>
      </c>
      <c r="F751">
        <v>37.987987518310547</v>
      </c>
      <c r="G751">
        <v>37.451206207275391</v>
      </c>
      <c r="H751">
        <v>0.47710913419723511</v>
      </c>
      <c r="I751">
        <v>4.8103982408065349E-5</v>
      </c>
      <c r="J751">
        <v>7.2160022682510316E-5</v>
      </c>
      <c r="K751">
        <v>2.1748341168859042E-5</v>
      </c>
      <c r="L751" s="9" t="s">
        <v>38</v>
      </c>
      <c r="M751" s="3"/>
    </row>
    <row r="752" spans="1:13">
      <c r="A752">
        <v>751</v>
      </c>
      <c r="B752" t="s">
        <v>164</v>
      </c>
      <c r="C752" t="s">
        <v>408</v>
      </c>
      <c r="D752" s="15" t="str">
        <f t="shared" si="11"/>
        <v>upstream</v>
      </c>
      <c r="E752" s="99">
        <v>42643</v>
      </c>
      <c r="F752">
        <v>36.936737060546875</v>
      </c>
      <c r="G752">
        <v>37.190685272216797</v>
      </c>
      <c r="H752">
        <v>0.24873858690261841</v>
      </c>
      <c r="I752">
        <v>9.9535085610114038E-5</v>
      </c>
      <c r="J752">
        <v>8.4329825767781585E-5</v>
      </c>
      <c r="K752">
        <v>1.4535217815137003E-5</v>
      </c>
      <c r="L752" s="9" t="s">
        <v>38</v>
      </c>
    </row>
    <row r="753" spans="1:13">
      <c r="A753">
        <v>752</v>
      </c>
      <c r="B753" t="s">
        <v>92</v>
      </c>
      <c r="C753" t="s">
        <v>408</v>
      </c>
      <c r="D753" s="15" t="str">
        <f t="shared" si="11"/>
        <v>upstream</v>
      </c>
      <c r="E753" s="99">
        <v>42643</v>
      </c>
      <c r="F753">
        <v>37.201450347900391</v>
      </c>
      <c r="G753">
        <v>37.190685272216797</v>
      </c>
      <c r="H753">
        <v>0.24873858690261841</v>
      </c>
      <c r="I753">
        <v>8.288127719424665E-5</v>
      </c>
      <c r="J753">
        <v>8.4329825767781585E-5</v>
      </c>
      <c r="K753">
        <v>1.4535217815137003E-5</v>
      </c>
      <c r="L753" s="9" t="s">
        <v>38</v>
      </c>
    </row>
    <row r="754" spans="1:13">
      <c r="A754">
        <v>753</v>
      </c>
      <c r="B754" t="s">
        <v>166</v>
      </c>
      <c r="C754" t="s">
        <v>408</v>
      </c>
      <c r="D754" s="15" t="str">
        <f t="shared" si="11"/>
        <v>upstream</v>
      </c>
      <c r="E754" s="99">
        <v>42643</v>
      </c>
      <c r="F754">
        <v>37.433864593505859</v>
      </c>
      <c r="G754">
        <v>37.190685272216797</v>
      </c>
      <c r="H754">
        <v>0.24873858690261841</v>
      </c>
      <c r="I754">
        <v>7.0573121774941683E-5</v>
      </c>
      <c r="J754">
        <v>8.4329825767781585E-5</v>
      </c>
      <c r="K754">
        <v>1.4535217815137003E-5</v>
      </c>
      <c r="L754" s="9" t="s">
        <v>38</v>
      </c>
    </row>
    <row r="755" spans="1:13">
      <c r="A755">
        <v>754</v>
      </c>
      <c r="B755" t="s">
        <v>171</v>
      </c>
      <c r="C755" t="s">
        <v>409</v>
      </c>
      <c r="D755" s="15" t="str">
        <f t="shared" si="11"/>
        <v>upstream</v>
      </c>
      <c r="E755" s="99">
        <v>42643</v>
      </c>
      <c r="F755">
        <v>38.124290466308594</v>
      </c>
      <c r="G755">
        <v>38.206886291503906</v>
      </c>
      <c r="H755">
        <v>9.8992280662059784E-2</v>
      </c>
      <c r="I755">
        <v>4.3775962694780901E-5</v>
      </c>
      <c r="J755">
        <v>4.1409173718420789E-5</v>
      </c>
      <c r="K755">
        <v>2.7966523248323938E-6</v>
      </c>
      <c r="L755" s="9" t="s">
        <v>38</v>
      </c>
    </row>
    <row r="756" spans="1:13">
      <c r="A756">
        <v>755</v>
      </c>
      <c r="B756" t="s">
        <v>173</v>
      </c>
      <c r="C756" t="s">
        <v>409</v>
      </c>
      <c r="D756" s="15" t="str">
        <f t="shared" si="11"/>
        <v>upstream</v>
      </c>
      <c r="E756" s="99">
        <v>42643</v>
      </c>
      <c r="F756">
        <v>38.316616058349609</v>
      </c>
      <c r="G756">
        <v>38.206886291503906</v>
      </c>
      <c r="H756">
        <v>9.8992280662059784E-2</v>
      </c>
      <c r="I756">
        <v>3.832314905594103E-5</v>
      </c>
      <c r="J756">
        <v>4.1409173718420789E-5</v>
      </c>
      <c r="K756">
        <v>2.7966523248323938E-6</v>
      </c>
      <c r="L756" s="9" t="s">
        <v>38</v>
      </c>
    </row>
    <row r="757" spans="1:13">
      <c r="A757">
        <v>756</v>
      </c>
      <c r="B757" t="s">
        <v>174</v>
      </c>
      <c r="C757" t="s">
        <v>409</v>
      </c>
      <c r="D757" s="15" t="str">
        <f t="shared" si="11"/>
        <v>upstream</v>
      </c>
      <c r="E757" s="99">
        <v>42643</v>
      </c>
      <c r="F757">
        <v>38.179752349853516</v>
      </c>
      <c r="G757">
        <v>38.206886291503906</v>
      </c>
      <c r="H757">
        <v>9.8992280662059784E-2</v>
      </c>
      <c r="I757">
        <v>4.212840212858282E-5</v>
      </c>
      <c r="J757">
        <v>4.1409173718420789E-5</v>
      </c>
      <c r="K757">
        <v>2.7966523248323938E-6</v>
      </c>
      <c r="L757" s="9" t="s">
        <v>38</v>
      </c>
    </row>
    <row r="758" spans="1:13">
      <c r="A758">
        <v>757</v>
      </c>
      <c r="B758" t="s">
        <v>195</v>
      </c>
      <c r="C758" t="s">
        <v>410</v>
      </c>
      <c r="D758" s="15" t="str">
        <f t="shared" si="11"/>
        <v>upstream</v>
      </c>
      <c r="E758" s="99">
        <v>42644</v>
      </c>
      <c r="F758">
        <v>34.517017364501953</v>
      </c>
      <c r="G758">
        <v>34.560054779052734</v>
      </c>
      <c r="H758">
        <v>0.28341361880302429</v>
      </c>
      <c r="I758">
        <v>5.3071195725351572E-4</v>
      </c>
      <c r="J758">
        <v>5.2167096873745322E-4</v>
      </c>
      <c r="K758">
        <v>9.9561722890939564E-5</v>
      </c>
      <c r="L758" s="9" t="s">
        <v>38</v>
      </c>
    </row>
    <row r="759" spans="1:13">
      <c r="A759">
        <v>758</v>
      </c>
      <c r="B759" t="s">
        <v>223</v>
      </c>
      <c r="C759" t="s">
        <v>410</v>
      </c>
      <c r="D759" s="15" t="str">
        <f t="shared" si="11"/>
        <v>upstream</v>
      </c>
      <c r="E759" s="99">
        <v>42644</v>
      </c>
      <c r="F759">
        <v>34.862522125244141</v>
      </c>
      <c r="G759">
        <v>34.560054779052734</v>
      </c>
      <c r="H759">
        <v>0.28341361880302429</v>
      </c>
      <c r="I759">
        <v>4.1789712850004435E-4</v>
      </c>
      <c r="J759">
        <v>5.2167096873745322E-4</v>
      </c>
      <c r="K759">
        <v>9.9561722890939564E-5</v>
      </c>
      <c r="L759" s="9" t="s">
        <v>38</v>
      </c>
    </row>
    <row r="760" spans="1:13">
      <c r="A760">
        <v>759</v>
      </c>
      <c r="B760" t="s">
        <v>224</v>
      </c>
      <c r="C760" t="s">
        <v>410</v>
      </c>
      <c r="D760" s="15" t="str">
        <f t="shared" si="11"/>
        <v>upstream</v>
      </c>
      <c r="E760" s="99">
        <v>42644</v>
      </c>
      <c r="F760">
        <v>34.300617218017578</v>
      </c>
      <c r="G760">
        <v>34.560054779052734</v>
      </c>
      <c r="H760">
        <v>0.28341361880302429</v>
      </c>
      <c r="I760">
        <v>6.1640387866646051E-4</v>
      </c>
      <c r="J760">
        <v>5.2167096873745322E-4</v>
      </c>
      <c r="K760">
        <v>9.9561722890939564E-5</v>
      </c>
      <c r="L760" s="9" t="s">
        <v>38</v>
      </c>
      <c r="M760" s="27"/>
    </row>
    <row r="761" spans="1:13">
      <c r="A761">
        <v>760</v>
      </c>
      <c r="B761" t="s">
        <v>175</v>
      </c>
      <c r="C761" t="s">
        <v>411</v>
      </c>
      <c r="D761" s="15" t="str">
        <f t="shared" si="11"/>
        <v>upstream</v>
      </c>
      <c r="E761" s="99">
        <v>42644</v>
      </c>
      <c r="F761">
        <v>34.551448822021484</v>
      </c>
      <c r="G761">
        <v>34.737926483154297</v>
      </c>
      <c r="H761">
        <v>0.22913382947444916</v>
      </c>
      <c r="I761">
        <v>5.1822175737470388E-4</v>
      </c>
      <c r="J761">
        <v>4.5924875303171575E-4</v>
      </c>
      <c r="K761">
        <v>7.0168563979677856E-5</v>
      </c>
      <c r="L761" s="9" t="s">
        <v>38</v>
      </c>
    </row>
    <row r="762" spans="1:13">
      <c r="A762">
        <v>761</v>
      </c>
      <c r="B762" t="s">
        <v>177</v>
      </c>
      <c r="C762" t="s">
        <v>411</v>
      </c>
      <c r="D762" s="15" t="str">
        <f t="shared" si="11"/>
        <v>upstream</v>
      </c>
      <c r="E762" s="99">
        <v>42644</v>
      </c>
      <c r="F762">
        <v>34.99371337890625</v>
      </c>
      <c r="G762">
        <v>34.737926483154297</v>
      </c>
      <c r="H762">
        <v>0.22913382947444916</v>
      </c>
      <c r="I762">
        <v>3.8164501893334091E-4</v>
      </c>
      <c r="J762">
        <v>4.5924875303171575E-4</v>
      </c>
      <c r="K762">
        <v>7.0168563979677856E-5</v>
      </c>
      <c r="L762" s="9" t="s">
        <v>38</v>
      </c>
    </row>
    <row r="763" spans="1:13">
      <c r="A763">
        <v>762</v>
      </c>
      <c r="B763" t="s">
        <v>178</v>
      </c>
      <c r="C763" t="s">
        <v>411</v>
      </c>
      <c r="D763" s="15" t="str">
        <f t="shared" si="11"/>
        <v>upstream</v>
      </c>
      <c r="E763" s="99">
        <v>42644</v>
      </c>
      <c r="F763">
        <v>34.668617248535156</v>
      </c>
      <c r="G763">
        <v>34.737926483154297</v>
      </c>
      <c r="H763">
        <v>0.22913382947444916</v>
      </c>
      <c r="I763">
        <v>4.7787939547561109E-4</v>
      </c>
      <c r="J763">
        <v>4.5924875303171575E-4</v>
      </c>
      <c r="K763">
        <v>7.0168563979677856E-5</v>
      </c>
      <c r="L763" s="9" t="s">
        <v>38</v>
      </c>
    </row>
    <row r="764" spans="1:13">
      <c r="A764">
        <v>763</v>
      </c>
      <c r="B764" t="s">
        <v>77</v>
      </c>
      <c r="C764" t="s">
        <v>412</v>
      </c>
      <c r="D764" s="15" t="str">
        <f t="shared" si="11"/>
        <v>upstream</v>
      </c>
      <c r="E764" s="99">
        <v>42645</v>
      </c>
      <c r="F764">
        <v>36.783771514892578</v>
      </c>
      <c r="G764">
        <v>36.516082763671875</v>
      </c>
      <c r="H764">
        <v>0.57252657413482666</v>
      </c>
      <c r="I764">
        <v>1.1064377031289041E-4</v>
      </c>
      <c r="J764">
        <v>1.4071173791307956E-4</v>
      </c>
      <c r="K764">
        <v>5.9998390497639775E-5</v>
      </c>
      <c r="L764" s="9" t="s">
        <v>38</v>
      </c>
    </row>
    <row r="765" spans="1:13">
      <c r="A765">
        <v>764</v>
      </c>
      <c r="B765" t="s">
        <v>180</v>
      </c>
      <c r="C765" t="s">
        <v>412</v>
      </c>
      <c r="D765" s="15" t="str">
        <f t="shared" si="11"/>
        <v>upstream</v>
      </c>
      <c r="E765" s="99">
        <v>42645</v>
      </c>
      <c r="F765">
        <v>36.905735015869141</v>
      </c>
      <c r="G765">
        <v>36.516082763671875</v>
      </c>
      <c r="H765">
        <v>0.57252657413482666</v>
      </c>
      <c r="I765">
        <v>1.0169255983782932E-4</v>
      </c>
      <c r="J765">
        <v>1.4071173791307956E-4</v>
      </c>
      <c r="K765">
        <v>5.9998390497639775E-5</v>
      </c>
      <c r="L765" s="9" t="s">
        <v>38</v>
      </c>
    </row>
    <row r="766" spans="1:13">
      <c r="A766">
        <v>765</v>
      </c>
      <c r="B766" t="s">
        <v>181</v>
      </c>
      <c r="C766" t="s">
        <v>412</v>
      </c>
      <c r="D766" s="15" t="str">
        <f t="shared" si="11"/>
        <v>upstream</v>
      </c>
      <c r="E766" s="99">
        <v>42645</v>
      </c>
      <c r="F766">
        <v>35.858749389648438</v>
      </c>
      <c r="G766">
        <v>36.516082763671875</v>
      </c>
      <c r="H766">
        <v>0.57252657413482666</v>
      </c>
      <c r="I766">
        <v>2.0979889086447656E-4</v>
      </c>
      <c r="J766">
        <v>1.4071173791307956E-4</v>
      </c>
      <c r="K766">
        <v>5.9998390497639775E-5</v>
      </c>
      <c r="L766" s="9" t="s">
        <v>38</v>
      </c>
    </row>
    <row r="767" spans="1:13">
      <c r="A767">
        <v>766</v>
      </c>
      <c r="B767" t="s">
        <v>82</v>
      </c>
      <c r="C767" t="s">
        <v>413</v>
      </c>
      <c r="D767" s="15" t="str">
        <f t="shared" si="11"/>
        <v>upstream</v>
      </c>
      <c r="E767" s="99">
        <v>42645</v>
      </c>
      <c r="F767">
        <v>36.22662353515625</v>
      </c>
      <c r="G767">
        <v>36.125747680664062</v>
      </c>
      <c r="H767">
        <v>0.14060324430465698</v>
      </c>
      <c r="I767">
        <v>1.6266494640149176E-4</v>
      </c>
      <c r="J767">
        <v>1.7497979570180178E-4</v>
      </c>
      <c r="K767">
        <v>1.7422449673176743E-5</v>
      </c>
      <c r="L767" s="9" t="s">
        <v>38</v>
      </c>
    </row>
    <row r="768" spans="1:13">
      <c r="A768">
        <v>767</v>
      </c>
      <c r="B768" t="s">
        <v>183</v>
      </c>
      <c r="C768" t="s">
        <v>413</v>
      </c>
      <c r="D768" s="15" t="str">
        <f t="shared" si="11"/>
        <v>upstream</v>
      </c>
      <c r="E768" s="99">
        <v>42645</v>
      </c>
      <c r="F768">
        <v>35.965141296386719</v>
      </c>
      <c r="G768">
        <v>36.125747680664062</v>
      </c>
      <c r="H768">
        <v>0.14060324430465698</v>
      </c>
      <c r="I768">
        <v>1.9491402781568468E-4</v>
      </c>
      <c r="J768">
        <v>1.7497979570180178E-4</v>
      </c>
      <c r="K768">
        <v>1.7422449673176743E-5</v>
      </c>
      <c r="L768" s="9" t="s">
        <v>38</v>
      </c>
    </row>
    <row r="769" spans="1:13">
      <c r="A769">
        <v>768</v>
      </c>
      <c r="B769" t="s">
        <v>184</v>
      </c>
      <c r="C769" t="s">
        <v>413</v>
      </c>
      <c r="D769" s="15" t="str">
        <f t="shared" si="11"/>
        <v>upstream</v>
      </c>
      <c r="E769" s="99">
        <v>42645</v>
      </c>
      <c r="F769">
        <v>36.185482025146484</v>
      </c>
      <c r="G769">
        <v>36.125747680664062</v>
      </c>
      <c r="H769">
        <v>0.14060324430465698</v>
      </c>
      <c r="I769">
        <v>1.6736045654397458E-4</v>
      </c>
      <c r="J769">
        <v>1.7497979570180178E-4</v>
      </c>
      <c r="K769">
        <v>1.7422449673176743E-5</v>
      </c>
      <c r="L769" s="9" t="s">
        <v>38</v>
      </c>
    </row>
    <row r="770" spans="1:13">
      <c r="A770">
        <v>769</v>
      </c>
      <c r="B770" t="s">
        <v>86</v>
      </c>
      <c r="C770" t="s">
        <v>414</v>
      </c>
      <c r="D770" s="15" t="str">
        <f t="shared" si="11"/>
        <v>upstream</v>
      </c>
      <c r="E770" s="99">
        <v>42646</v>
      </c>
      <c r="F770">
        <v>36.814994812011719</v>
      </c>
      <c r="G770">
        <v>36.920650482177734</v>
      </c>
      <c r="H770">
        <v>9.3686603009700775E-2</v>
      </c>
      <c r="I770">
        <v>1.0827981168404222E-4</v>
      </c>
      <c r="J770">
        <v>1.0079113417305052E-4</v>
      </c>
      <c r="K770">
        <v>6.6245165726286359E-6</v>
      </c>
      <c r="L770" s="9" t="s">
        <v>38</v>
      </c>
    </row>
    <row r="771" spans="1:13">
      <c r="A771">
        <v>770</v>
      </c>
      <c r="B771" t="s">
        <v>186</v>
      </c>
      <c r="C771" t="s">
        <v>414</v>
      </c>
      <c r="D771" s="15" t="str">
        <f t="shared" ref="D771:D823" si="12">IF(RIGHT(C771,1)="d","downstream","upstream")</f>
        <v>upstream</v>
      </c>
      <c r="E771" s="99">
        <v>42646</v>
      </c>
      <c r="F771">
        <v>36.953357696533203</v>
      </c>
      <c r="G771">
        <v>36.920650482177734</v>
      </c>
      <c r="H771">
        <v>9.3686603009700775E-2</v>
      </c>
      <c r="I771">
        <v>9.8397336842026561E-5</v>
      </c>
      <c r="J771">
        <v>1.0079113417305052E-4</v>
      </c>
      <c r="K771">
        <v>6.6245165726286359E-6</v>
      </c>
      <c r="L771" s="9" t="s">
        <v>38</v>
      </c>
    </row>
    <row r="772" spans="1:13">
      <c r="A772">
        <v>771</v>
      </c>
      <c r="B772" t="s">
        <v>187</v>
      </c>
      <c r="C772" t="s">
        <v>414</v>
      </c>
      <c r="D772" s="15" t="str">
        <f t="shared" si="12"/>
        <v>upstream</v>
      </c>
      <c r="E772" s="99">
        <v>42646</v>
      </c>
      <c r="F772">
        <v>36.993598937988281</v>
      </c>
      <c r="G772">
        <v>36.920650482177734</v>
      </c>
      <c r="H772">
        <v>9.3686603009700775E-2</v>
      </c>
      <c r="I772">
        <v>9.5696246717125177E-5</v>
      </c>
      <c r="J772">
        <v>1.0079113417305052E-4</v>
      </c>
      <c r="K772">
        <v>6.6245165726286359E-6</v>
      </c>
      <c r="L772" s="9" t="s">
        <v>38</v>
      </c>
    </row>
    <row r="773" spans="1:13">
      <c r="A773">
        <v>772</v>
      </c>
      <c r="B773" t="s">
        <v>90</v>
      </c>
      <c r="C773" t="s">
        <v>415</v>
      </c>
      <c r="D773" s="15" t="str">
        <f t="shared" si="12"/>
        <v>upstream</v>
      </c>
      <c r="E773" s="99">
        <v>42646</v>
      </c>
      <c r="F773">
        <v>37.486316680908203</v>
      </c>
      <c r="G773">
        <v>37.716335296630859</v>
      </c>
      <c r="H773">
        <v>0.55180919170379639</v>
      </c>
      <c r="I773">
        <v>6.8058558099437505E-5</v>
      </c>
      <c r="J773">
        <v>6.0713460698025301E-5</v>
      </c>
      <c r="K773">
        <v>2.0499248421401717E-5</v>
      </c>
      <c r="L773" s="9" t="s">
        <v>38</v>
      </c>
    </row>
    <row r="774" spans="1:13">
      <c r="A774">
        <v>773</v>
      </c>
      <c r="B774" t="s">
        <v>189</v>
      </c>
      <c r="C774" t="s">
        <v>415</v>
      </c>
      <c r="D774" s="15" t="str">
        <f t="shared" si="12"/>
        <v>upstream</v>
      </c>
      <c r="E774" s="99">
        <v>42646</v>
      </c>
      <c r="F774">
        <v>37.316745758056641</v>
      </c>
      <c r="G774">
        <v>37.716335296630859</v>
      </c>
      <c r="H774">
        <v>0.55180919170379639</v>
      </c>
      <c r="I774">
        <v>7.6528245699591935E-5</v>
      </c>
      <c r="J774">
        <v>6.0713460698025301E-5</v>
      </c>
      <c r="K774">
        <v>2.0499248421401717E-5</v>
      </c>
      <c r="L774" s="9" t="s">
        <v>38</v>
      </c>
    </row>
    <row r="775" spans="1:13">
      <c r="A775">
        <v>774</v>
      </c>
      <c r="B775" t="s">
        <v>190</v>
      </c>
      <c r="C775" t="s">
        <v>415</v>
      </c>
      <c r="D775" s="15" t="str">
        <f t="shared" si="12"/>
        <v>upstream</v>
      </c>
      <c r="E775" s="99">
        <v>42646</v>
      </c>
      <c r="F775">
        <v>38.345943450927734</v>
      </c>
      <c r="G775">
        <v>37.716335296630859</v>
      </c>
      <c r="H775">
        <v>0.55180919170379639</v>
      </c>
      <c r="I775">
        <v>3.7553571019088849E-5</v>
      </c>
      <c r="J775">
        <v>6.0713460698025301E-5</v>
      </c>
      <c r="K775">
        <v>2.0499248421401717E-5</v>
      </c>
      <c r="L775" s="9" t="s">
        <v>38</v>
      </c>
    </row>
    <row r="776" spans="1:13">
      <c r="A776">
        <v>775</v>
      </c>
      <c r="B776" t="s">
        <v>191</v>
      </c>
      <c r="C776" t="s">
        <v>416</v>
      </c>
      <c r="D776" s="15" t="str">
        <f t="shared" si="12"/>
        <v>upstream</v>
      </c>
      <c r="E776" s="99">
        <v>42647</v>
      </c>
      <c r="F776">
        <v>36.361698150634766</v>
      </c>
      <c r="G776">
        <v>36.529850006103516</v>
      </c>
      <c r="H776">
        <v>0.34967240691184998</v>
      </c>
      <c r="I776">
        <v>1.4815543545410037E-4</v>
      </c>
      <c r="J776">
        <v>1.3435645087156445E-4</v>
      </c>
      <c r="K776">
        <v>3.0061213692533784E-5</v>
      </c>
      <c r="L776" s="9" t="s">
        <v>38</v>
      </c>
    </row>
    <row r="777" spans="1:13">
      <c r="A777">
        <v>776</v>
      </c>
      <c r="B777" t="s">
        <v>193</v>
      </c>
      <c r="C777" t="s">
        <v>416</v>
      </c>
      <c r="D777" s="15" t="str">
        <f t="shared" si="12"/>
        <v>upstream</v>
      </c>
      <c r="E777" s="99">
        <v>42647</v>
      </c>
      <c r="F777">
        <v>36.931835174560547</v>
      </c>
      <c r="G777">
        <v>36.529850006103516</v>
      </c>
      <c r="H777">
        <v>0.34967240691184998</v>
      </c>
      <c r="I777">
        <v>9.9873141152784228E-5</v>
      </c>
      <c r="J777">
        <v>1.3435645087156445E-4</v>
      </c>
      <c r="K777">
        <v>3.0061213692533784E-5</v>
      </c>
      <c r="L777" s="9" t="s">
        <v>38</v>
      </c>
    </row>
    <row r="778" spans="1:13">
      <c r="A778">
        <v>777</v>
      </c>
      <c r="B778" t="s">
        <v>194</v>
      </c>
      <c r="C778" t="s">
        <v>416</v>
      </c>
      <c r="D778" s="15" t="str">
        <f t="shared" si="12"/>
        <v>upstream</v>
      </c>
      <c r="E778" s="99">
        <v>42647</v>
      </c>
      <c r="F778">
        <v>36.296024322509766</v>
      </c>
      <c r="G778">
        <v>36.529850006103516</v>
      </c>
      <c r="H778">
        <v>0.34967240691184998</v>
      </c>
      <c r="I778">
        <v>1.550408051116392E-4</v>
      </c>
      <c r="J778">
        <v>1.3435645087156445E-4</v>
      </c>
      <c r="K778">
        <v>3.0061213692533784E-5</v>
      </c>
      <c r="L778" s="9" t="s">
        <v>38</v>
      </c>
    </row>
    <row r="779" spans="1:13">
      <c r="A779">
        <v>778</v>
      </c>
      <c r="B779" t="s">
        <v>94</v>
      </c>
      <c r="C779" t="s">
        <v>417</v>
      </c>
      <c r="D779" s="15" t="str">
        <f t="shared" si="12"/>
        <v>upstream</v>
      </c>
      <c r="E779" s="99">
        <v>42647</v>
      </c>
      <c r="F779">
        <v>36.274066925048828</v>
      </c>
      <c r="G779">
        <v>36.368991851806641</v>
      </c>
      <c r="H779">
        <v>0.18019095063209534</v>
      </c>
      <c r="I779">
        <v>1.5741350944153965E-4</v>
      </c>
      <c r="J779">
        <v>1.4815591566730291E-4</v>
      </c>
      <c r="K779">
        <v>1.7765562006388791E-5</v>
      </c>
      <c r="L779" s="9" t="s">
        <v>38</v>
      </c>
    </row>
    <row r="780" spans="1:13">
      <c r="A780">
        <v>779</v>
      </c>
      <c r="B780" t="s">
        <v>97</v>
      </c>
      <c r="C780" t="s">
        <v>417</v>
      </c>
      <c r="D780" s="15" t="str">
        <f t="shared" si="12"/>
        <v>upstream</v>
      </c>
      <c r="E780" s="99">
        <v>42647</v>
      </c>
      <c r="F780">
        <v>36.256111145019531</v>
      </c>
      <c r="G780">
        <v>36.368991851806641</v>
      </c>
      <c r="H780">
        <v>0.18019095063209534</v>
      </c>
      <c r="I780">
        <v>1.5938076830934733E-4</v>
      </c>
      <c r="J780">
        <v>1.4815591566730291E-4</v>
      </c>
      <c r="K780">
        <v>1.7765562006388791E-5</v>
      </c>
      <c r="L780" s="9" t="s">
        <v>38</v>
      </c>
    </row>
    <row r="781" spans="1:13">
      <c r="A781">
        <v>780</v>
      </c>
      <c r="B781" t="s">
        <v>98</v>
      </c>
      <c r="C781" t="s">
        <v>417</v>
      </c>
      <c r="D781" s="15" t="str">
        <f t="shared" si="12"/>
        <v>upstream</v>
      </c>
      <c r="E781" s="99">
        <v>42647</v>
      </c>
      <c r="F781">
        <v>36.576801300048828</v>
      </c>
      <c r="G781">
        <v>36.368991851806641</v>
      </c>
      <c r="H781">
        <v>0.18019095063209534</v>
      </c>
      <c r="I781">
        <v>1.2767348380293697E-4</v>
      </c>
      <c r="J781">
        <v>1.4815591566730291E-4</v>
      </c>
      <c r="K781">
        <v>1.7765562006388791E-5</v>
      </c>
      <c r="L781" s="9" t="s">
        <v>38</v>
      </c>
    </row>
    <row r="782" spans="1:13">
      <c r="A782">
        <v>781</v>
      </c>
      <c r="B782" t="s">
        <v>99</v>
      </c>
      <c r="C782" t="s">
        <v>418</v>
      </c>
      <c r="D782" s="15" t="str">
        <f t="shared" si="12"/>
        <v>upstream</v>
      </c>
      <c r="E782" s="99">
        <v>42648</v>
      </c>
      <c r="F782">
        <v>36.567977905273438</v>
      </c>
      <c r="G782">
        <v>36.171840667724609</v>
      </c>
      <c r="H782">
        <v>0.46917569637298584</v>
      </c>
      <c r="I782">
        <v>1.2845508172176778E-4</v>
      </c>
      <c r="J782">
        <v>1.751658710418269E-4</v>
      </c>
      <c r="K782">
        <v>5.9215322835370898E-5</v>
      </c>
      <c r="L782" s="9" t="s">
        <v>38</v>
      </c>
    </row>
    <row r="783" spans="1:13">
      <c r="A783">
        <v>782</v>
      </c>
      <c r="B783" t="s">
        <v>101</v>
      </c>
      <c r="C783" t="s">
        <v>418</v>
      </c>
      <c r="D783" s="15" t="str">
        <f t="shared" si="12"/>
        <v>upstream</v>
      </c>
      <c r="E783" s="99">
        <v>42648</v>
      </c>
      <c r="F783">
        <v>36.293819427490234</v>
      </c>
      <c r="G783">
        <v>36.171840667724609</v>
      </c>
      <c r="H783">
        <v>0.46917569637298584</v>
      </c>
      <c r="I783">
        <v>1.5527743380516768E-4</v>
      </c>
      <c r="J783">
        <v>1.751658710418269E-4</v>
      </c>
      <c r="K783">
        <v>5.9215322835370898E-5</v>
      </c>
      <c r="L783" s="9" t="s">
        <v>38</v>
      </c>
    </row>
    <row r="784" spans="1:13">
      <c r="A784">
        <v>783</v>
      </c>
      <c r="B784" t="s">
        <v>102</v>
      </c>
      <c r="C784" t="s">
        <v>418</v>
      </c>
      <c r="D784" s="15" t="str">
        <f t="shared" si="12"/>
        <v>upstream</v>
      </c>
      <c r="E784" s="99">
        <v>42648</v>
      </c>
      <c r="F784">
        <v>35.653720855712891</v>
      </c>
      <c r="G784">
        <v>36.171840667724609</v>
      </c>
      <c r="H784">
        <v>0.46917569637298584</v>
      </c>
      <c r="I784">
        <v>2.4176512670237571E-4</v>
      </c>
      <c r="J784">
        <v>1.751658710418269E-4</v>
      </c>
      <c r="K784">
        <v>5.9215322835370898E-5</v>
      </c>
      <c r="L784" s="9" t="s">
        <v>38</v>
      </c>
      <c r="M784" s="3"/>
    </row>
    <row r="785" spans="1:13">
      <c r="A785">
        <v>784</v>
      </c>
      <c r="B785" t="s">
        <v>103</v>
      </c>
      <c r="C785" t="s">
        <v>419</v>
      </c>
      <c r="D785" s="15" t="str">
        <f t="shared" si="12"/>
        <v>upstream</v>
      </c>
      <c r="E785" s="99">
        <v>42648</v>
      </c>
      <c r="F785">
        <v>36.599899291992188</v>
      </c>
      <c r="G785">
        <v>36.355312347412109</v>
      </c>
      <c r="H785">
        <v>0.21742896735668182</v>
      </c>
      <c r="I785">
        <v>1.2564987991936505E-4</v>
      </c>
      <c r="J785">
        <v>1.499101344961673E-4</v>
      </c>
      <c r="K785">
        <v>2.1717523850384168E-5</v>
      </c>
      <c r="L785" s="9" t="s">
        <v>38</v>
      </c>
      <c r="M785" s="3"/>
    </row>
    <row r="786" spans="1:13">
      <c r="A786">
        <v>785</v>
      </c>
      <c r="B786" t="s">
        <v>105</v>
      </c>
      <c r="C786" t="s">
        <v>419</v>
      </c>
      <c r="D786" s="15" t="str">
        <f t="shared" si="12"/>
        <v>upstream</v>
      </c>
      <c r="E786" s="99">
        <v>42648</v>
      </c>
      <c r="F786">
        <v>36.282093048095703</v>
      </c>
      <c r="G786">
        <v>36.355312347412109</v>
      </c>
      <c r="H786">
        <v>0.21742896735668182</v>
      </c>
      <c r="I786">
        <v>1.5654202434234321E-4</v>
      </c>
      <c r="J786">
        <v>1.499101344961673E-4</v>
      </c>
      <c r="K786">
        <v>2.1717523850384168E-5</v>
      </c>
      <c r="L786" s="9" t="s">
        <v>38</v>
      </c>
      <c r="M786" s="3"/>
    </row>
    <row r="787" spans="1:13">
      <c r="A787">
        <v>786</v>
      </c>
      <c r="B787" t="s">
        <v>106</v>
      </c>
      <c r="C787" t="s">
        <v>419</v>
      </c>
      <c r="D787" s="15" t="str">
        <f t="shared" si="12"/>
        <v>upstream</v>
      </c>
      <c r="E787" s="99">
        <v>42648</v>
      </c>
      <c r="F787">
        <v>36.183944702148438</v>
      </c>
      <c r="G787">
        <v>36.355312347412109</v>
      </c>
      <c r="H787">
        <v>0.21742896735668182</v>
      </c>
      <c r="I787">
        <v>1.6753851377870888E-4</v>
      </c>
      <c r="J787">
        <v>1.499101344961673E-4</v>
      </c>
      <c r="K787">
        <v>2.1717523850384168E-5</v>
      </c>
      <c r="L787" s="9" t="s">
        <v>38</v>
      </c>
      <c r="M787" s="3"/>
    </row>
    <row r="788" spans="1:13">
      <c r="A788">
        <v>787</v>
      </c>
      <c r="B788" t="s">
        <v>115</v>
      </c>
      <c r="C788" t="s">
        <v>420</v>
      </c>
      <c r="D788" s="15" t="str">
        <f t="shared" si="12"/>
        <v>upstream</v>
      </c>
      <c r="E788" s="99">
        <v>42649</v>
      </c>
      <c r="F788">
        <v>37.771053314208984</v>
      </c>
      <c r="G788">
        <v>37.578380584716797</v>
      </c>
      <c r="H788">
        <v>0.5103192925453186</v>
      </c>
      <c r="I788">
        <v>7.509670831495896E-5</v>
      </c>
      <c r="J788">
        <v>8.8458094978705049E-5</v>
      </c>
      <c r="K788">
        <v>3.1146828405326232E-5</v>
      </c>
      <c r="L788" s="9" t="s">
        <v>79</v>
      </c>
      <c r="M788" s="3"/>
    </row>
    <row r="789" spans="1:13">
      <c r="A789">
        <v>788</v>
      </c>
      <c r="B789" t="s">
        <v>94</v>
      </c>
      <c r="C789" t="s">
        <v>420</v>
      </c>
      <c r="D789" s="15" t="str">
        <f t="shared" si="12"/>
        <v>upstream</v>
      </c>
      <c r="E789" s="99">
        <v>42649</v>
      </c>
      <c r="F789">
        <v>36.999774932861328</v>
      </c>
      <c r="G789">
        <v>37.578380584716797</v>
      </c>
      <c r="H789">
        <v>0.5103192925453186</v>
      </c>
      <c r="I789">
        <v>1.2405643064994365E-4</v>
      </c>
      <c r="J789">
        <v>8.8458094978705049E-5</v>
      </c>
      <c r="K789">
        <v>3.1146828405326232E-5</v>
      </c>
      <c r="L789" s="9" t="s">
        <v>79</v>
      </c>
      <c r="M789" s="3"/>
    </row>
    <row r="790" spans="1:13">
      <c r="A790">
        <v>789</v>
      </c>
      <c r="B790" t="s">
        <v>173</v>
      </c>
      <c r="C790" t="s">
        <v>420</v>
      </c>
      <c r="D790" s="15" t="str">
        <f t="shared" si="12"/>
        <v>upstream</v>
      </c>
      <c r="E790" s="99">
        <v>42649</v>
      </c>
      <c r="F790">
        <v>37.964313507080078</v>
      </c>
      <c r="G790">
        <v>37.578380584716797</v>
      </c>
      <c r="H790">
        <v>0.5103192925453186</v>
      </c>
      <c r="I790">
        <v>6.622115324717015E-5</v>
      </c>
      <c r="J790">
        <v>8.8458094978705049E-5</v>
      </c>
      <c r="K790">
        <v>3.1146828405326232E-5</v>
      </c>
      <c r="L790" s="9" t="s">
        <v>79</v>
      </c>
      <c r="M790" s="3"/>
    </row>
    <row r="791" spans="1:13">
      <c r="A791">
        <v>790</v>
      </c>
      <c r="B791" t="s">
        <v>119</v>
      </c>
      <c r="C791" t="s">
        <v>421</v>
      </c>
      <c r="D791" s="15" t="str">
        <f t="shared" si="12"/>
        <v>upstream</v>
      </c>
      <c r="E791" s="99">
        <v>42649</v>
      </c>
      <c r="F791">
        <v>36.371749877929688</v>
      </c>
      <c r="G791">
        <v>36.425968170166016</v>
      </c>
      <c r="H791">
        <v>0.21957924962043762</v>
      </c>
      <c r="I791">
        <v>1.8669289420358837E-4</v>
      </c>
      <c r="J791">
        <v>1.814288116293028E-4</v>
      </c>
      <c r="K791">
        <v>2.521472197258845E-5</v>
      </c>
      <c r="L791" s="9" t="s">
        <v>79</v>
      </c>
      <c r="M791" s="3"/>
    </row>
    <row r="792" spans="1:13">
      <c r="A792">
        <v>791</v>
      </c>
      <c r="B792" t="s">
        <v>99</v>
      </c>
      <c r="C792" t="s">
        <v>421</v>
      </c>
      <c r="D792" s="15" t="str">
        <f t="shared" si="12"/>
        <v>upstream</v>
      </c>
      <c r="E792" s="99">
        <v>42649</v>
      </c>
      <c r="F792">
        <v>36.238574981689453</v>
      </c>
      <c r="G792">
        <v>36.425968170166016</v>
      </c>
      <c r="H792">
        <v>0.21957924962043762</v>
      </c>
      <c r="I792">
        <v>2.0359593327157199E-4</v>
      </c>
      <c r="J792">
        <v>1.814288116293028E-4</v>
      </c>
      <c r="K792">
        <v>2.521472197258845E-5</v>
      </c>
      <c r="L792" s="9" t="s">
        <v>79</v>
      </c>
      <c r="M792" s="3"/>
    </row>
    <row r="793" spans="1:13">
      <c r="A793">
        <v>792</v>
      </c>
      <c r="B793" t="s">
        <v>223</v>
      </c>
      <c r="C793" t="s">
        <v>421</v>
      </c>
      <c r="D793" s="15" t="str">
        <f t="shared" si="12"/>
        <v>upstream</v>
      </c>
      <c r="E793" s="99">
        <v>42649</v>
      </c>
      <c r="F793">
        <v>36.667575836181641</v>
      </c>
      <c r="G793">
        <v>36.425968170166016</v>
      </c>
      <c r="H793">
        <v>0.21957924962043762</v>
      </c>
      <c r="I793">
        <v>1.5399757830891758E-4</v>
      </c>
      <c r="J793">
        <v>1.814288116293028E-4</v>
      </c>
      <c r="K793">
        <v>2.521472197258845E-5</v>
      </c>
      <c r="L793" s="9" t="s">
        <v>79</v>
      </c>
      <c r="M793" s="3"/>
    </row>
    <row r="794" spans="1:13">
      <c r="A794">
        <v>793</v>
      </c>
      <c r="B794" t="s">
        <v>123</v>
      </c>
      <c r="C794" t="s">
        <v>422</v>
      </c>
      <c r="D794" s="15" t="str">
        <f t="shared" si="12"/>
        <v>upstream</v>
      </c>
      <c r="E794" s="99">
        <v>42650</v>
      </c>
      <c r="F794">
        <v>38.376567840576172</v>
      </c>
      <c r="G794">
        <v>39.841079711914062</v>
      </c>
      <c r="H794">
        <v>1.2940819263458252</v>
      </c>
      <c r="I794">
        <v>5.063780554337427E-5</v>
      </c>
      <c r="J794">
        <v>2.5073781216633506E-5</v>
      </c>
      <c r="K794">
        <v>2.2232603441807441E-5</v>
      </c>
      <c r="L794" s="9" t="s">
        <v>79</v>
      </c>
      <c r="M794" s="3"/>
    </row>
    <row r="795" spans="1:13">
      <c r="A795">
        <v>794</v>
      </c>
      <c r="B795" t="s">
        <v>103</v>
      </c>
      <c r="C795" t="s">
        <v>422</v>
      </c>
      <c r="D795" s="15" t="str">
        <f t="shared" si="12"/>
        <v>upstream</v>
      </c>
      <c r="E795" s="99">
        <v>42650</v>
      </c>
      <c r="F795">
        <v>40.830337524414062</v>
      </c>
      <c r="G795">
        <v>39.841079711914062</v>
      </c>
      <c r="H795">
        <v>1.2940819263458252</v>
      </c>
      <c r="I795">
        <v>1.0254813787469175E-5</v>
      </c>
      <c r="J795">
        <v>2.5073781216633506E-5</v>
      </c>
      <c r="K795">
        <v>2.2232603441807441E-5</v>
      </c>
      <c r="L795" s="9" t="s">
        <v>79</v>
      </c>
      <c r="M795" s="3"/>
    </row>
    <row r="796" spans="1:13">
      <c r="A796">
        <v>795</v>
      </c>
      <c r="B796" t="s">
        <v>177</v>
      </c>
      <c r="C796" t="s">
        <v>422</v>
      </c>
      <c r="D796" s="15" t="str">
        <f t="shared" si="12"/>
        <v>upstream</v>
      </c>
      <c r="E796" s="99">
        <v>42650</v>
      </c>
      <c r="F796">
        <v>40.316337585449219</v>
      </c>
      <c r="G796">
        <v>39.841079711914062</v>
      </c>
      <c r="H796">
        <v>1.2940819263458252</v>
      </c>
      <c r="I796">
        <v>1.4328726138046477E-5</v>
      </c>
      <c r="J796">
        <v>2.5073781216633506E-5</v>
      </c>
      <c r="K796">
        <v>2.2232603441807441E-5</v>
      </c>
      <c r="L796" s="9" t="s">
        <v>79</v>
      </c>
      <c r="M796" s="3"/>
    </row>
    <row r="797" spans="1:13">
      <c r="A797">
        <v>796</v>
      </c>
      <c r="B797" t="s">
        <v>127</v>
      </c>
      <c r="C797" t="s">
        <v>423</v>
      </c>
      <c r="D797" s="15" t="str">
        <f t="shared" si="12"/>
        <v>upstream</v>
      </c>
      <c r="E797" s="99">
        <v>42650</v>
      </c>
      <c r="F797">
        <v>45.938308715820312</v>
      </c>
      <c r="G797">
        <v>44.803665161132812</v>
      </c>
      <c r="H797">
        <v>1.604628324508667</v>
      </c>
      <c r="I797">
        <v>3.6913257872583927E-7</v>
      </c>
      <c r="J797">
        <v>9.9283602139621507E-7</v>
      </c>
      <c r="K797">
        <v>8.8204990333906608E-7</v>
      </c>
      <c r="L797" s="9" t="s">
        <v>79</v>
      </c>
      <c r="M797" s="3"/>
    </row>
    <row r="798" spans="1:13">
      <c r="A798">
        <v>797</v>
      </c>
      <c r="B798" t="s">
        <v>20</v>
      </c>
      <c r="C798" t="s">
        <v>423</v>
      </c>
      <c r="D798" s="15" t="str">
        <f t="shared" si="12"/>
        <v>upstream</v>
      </c>
      <c r="E798" s="99">
        <v>42650</v>
      </c>
      <c r="F798" t="s">
        <v>72</v>
      </c>
      <c r="G798">
        <v>44.803665161132812</v>
      </c>
      <c r="H798">
        <v>1.604628324508667</v>
      </c>
      <c r="I798">
        <v>0</v>
      </c>
      <c r="J798" t="s">
        <v>12</v>
      </c>
      <c r="K798" t="s">
        <v>12</v>
      </c>
      <c r="L798" s="9" t="s">
        <v>79</v>
      </c>
      <c r="M798" s="3"/>
    </row>
    <row r="799" spans="1:13">
      <c r="A799">
        <v>798</v>
      </c>
      <c r="B799" t="s">
        <v>180</v>
      </c>
      <c r="C799" t="s">
        <v>423</v>
      </c>
      <c r="D799" s="15" t="str">
        <f t="shared" si="12"/>
        <v>upstream</v>
      </c>
      <c r="E799" s="99">
        <v>42650</v>
      </c>
      <c r="F799">
        <v>43.669021606445312</v>
      </c>
      <c r="G799">
        <v>44.803665161132812</v>
      </c>
      <c r="H799">
        <v>1.604628324508667</v>
      </c>
      <c r="I799">
        <v>1.6165395209100097E-6</v>
      </c>
      <c r="J799">
        <v>9.9283602139621507E-7</v>
      </c>
      <c r="K799">
        <v>8.8204990333906608E-7</v>
      </c>
      <c r="L799" s="9" t="s">
        <v>79</v>
      </c>
      <c r="M799" s="3"/>
    </row>
    <row r="800" spans="1:13">
      <c r="A800">
        <v>799</v>
      </c>
      <c r="B800" t="s">
        <v>130</v>
      </c>
      <c r="C800" t="s">
        <v>424</v>
      </c>
      <c r="D800" s="15" t="str">
        <f t="shared" si="12"/>
        <v>upstream</v>
      </c>
      <c r="E800" s="99">
        <v>42651</v>
      </c>
      <c r="F800">
        <v>37.284343719482422</v>
      </c>
      <c r="G800">
        <v>37.084274291992188</v>
      </c>
      <c r="H800">
        <v>0.28294089436531067</v>
      </c>
      <c r="I800">
        <v>1.0308303171768785E-4</v>
      </c>
      <c r="J800">
        <v>1.1841511150123551E-4</v>
      </c>
      <c r="K800">
        <v>2.1682835722458549E-5</v>
      </c>
      <c r="L800" s="9" t="s">
        <v>79</v>
      </c>
      <c r="M800" s="3"/>
    </row>
    <row r="801" spans="1:13">
      <c r="A801">
        <v>800</v>
      </c>
      <c r="B801" t="s">
        <v>10</v>
      </c>
      <c r="C801" t="s">
        <v>424</v>
      </c>
      <c r="D801" s="15" t="str">
        <f t="shared" si="12"/>
        <v>upstream</v>
      </c>
      <c r="E801" s="99">
        <v>42651</v>
      </c>
      <c r="F801">
        <v>36.884204864501953</v>
      </c>
      <c r="G801">
        <v>37.084274291992188</v>
      </c>
      <c r="H801">
        <v>0.28294089436531067</v>
      </c>
      <c r="I801">
        <v>1.3374719128478318E-4</v>
      </c>
      <c r="J801">
        <v>1.1841511150123551E-4</v>
      </c>
      <c r="K801">
        <v>2.1682835722458549E-5</v>
      </c>
      <c r="L801" s="9" t="s">
        <v>79</v>
      </c>
      <c r="M801" s="3"/>
    </row>
    <row r="802" spans="1:13">
      <c r="A802">
        <v>801</v>
      </c>
      <c r="B802" t="s">
        <v>183</v>
      </c>
      <c r="C802" t="s">
        <v>424</v>
      </c>
      <c r="D802" s="15" t="str">
        <f t="shared" si="12"/>
        <v>upstream</v>
      </c>
      <c r="E802" s="99">
        <v>42651</v>
      </c>
      <c r="F802" t="s">
        <v>72</v>
      </c>
      <c r="G802">
        <v>37.084274291992188</v>
      </c>
      <c r="H802">
        <v>0.28294089436531067</v>
      </c>
      <c r="I802">
        <v>0</v>
      </c>
      <c r="J802" t="s">
        <v>12</v>
      </c>
      <c r="K802" t="s">
        <v>12</v>
      </c>
      <c r="L802" s="9" t="s">
        <v>79</v>
      </c>
      <c r="M802" s="3"/>
    </row>
    <row r="803" spans="1:13">
      <c r="A803">
        <v>802</v>
      </c>
      <c r="B803" t="s">
        <v>133</v>
      </c>
      <c r="C803" t="s">
        <v>425</v>
      </c>
      <c r="D803" s="15" t="str">
        <f t="shared" si="12"/>
        <v>upstream</v>
      </c>
      <c r="E803" s="99">
        <v>42651</v>
      </c>
      <c r="F803">
        <v>37.980136871337891</v>
      </c>
      <c r="G803">
        <v>37.616771697998047</v>
      </c>
      <c r="H803">
        <v>0.37367847561836243</v>
      </c>
      <c r="I803">
        <v>6.5542699303478003E-5</v>
      </c>
      <c r="J803">
        <v>8.4684194007422775E-5</v>
      </c>
      <c r="K803">
        <v>2.0636707631638274E-5</v>
      </c>
      <c r="L803" s="9" t="s">
        <v>79</v>
      </c>
      <c r="M803" s="3"/>
    </row>
    <row r="804" spans="1:13">
      <c r="A804">
        <v>803</v>
      </c>
      <c r="B804" t="s">
        <v>40</v>
      </c>
      <c r="C804" t="s">
        <v>425</v>
      </c>
      <c r="D804" s="15" t="str">
        <f t="shared" si="12"/>
        <v>upstream</v>
      </c>
      <c r="E804" s="99">
        <v>42651</v>
      </c>
      <c r="F804">
        <v>37.233570098876953</v>
      </c>
      <c r="G804">
        <v>37.616771697998047</v>
      </c>
      <c r="H804">
        <v>0.37367847561836243</v>
      </c>
      <c r="I804">
        <v>1.0654624202288687E-4</v>
      </c>
      <c r="J804">
        <v>8.4684194007422775E-5</v>
      </c>
      <c r="K804">
        <v>2.0636707631638274E-5</v>
      </c>
      <c r="L804" s="9" t="s">
        <v>79</v>
      </c>
      <c r="M804" s="3"/>
    </row>
    <row r="805" spans="1:13">
      <c r="A805">
        <v>804</v>
      </c>
      <c r="B805" t="s">
        <v>186</v>
      </c>
      <c r="C805" t="s">
        <v>425</v>
      </c>
      <c r="D805" s="15" t="str">
        <f t="shared" si="12"/>
        <v>upstream</v>
      </c>
      <c r="E805" s="99">
        <v>42651</v>
      </c>
      <c r="F805">
        <v>37.636608123779297</v>
      </c>
      <c r="G805">
        <v>37.616771697998047</v>
      </c>
      <c r="H805">
        <v>0.37367847561836243</v>
      </c>
      <c r="I805">
        <v>8.1963633419945836E-5</v>
      </c>
      <c r="J805">
        <v>8.4684194007422775E-5</v>
      </c>
      <c r="K805">
        <v>2.0636707631638274E-5</v>
      </c>
      <c r="L805" s="9" t="s">
        <v>79</v>
      </c>
      <c r="M805" s="3"/>
    </row>
    <row r="806" spans="1:13">
      <c r="A806">
        <v>805</v>
      </c>
      <c r="B806" t="s">
        <v>135</v>
      </c>
      <c r="C806" t="s">
        <v>426</v>
      </c>
      <c r="D806" s="15" t="str">
        <f t="shared" si="12"/>
        <v>upstream</v>
      </c>
      <c r="E806" s="99">
        <v>42652</v>
      </c>
      <c r="F806">
        <v>39.011402130126953</v>
      </c>
      <c r="G806">
        <v>38.145355224609375</v>
      </c>
      <c r="H806">
        <v>1.059368371963501</v>
      </c>
      <c r="I806">
        <v>3.3499767596367747E-5</v>
      </c>
      <c r="J806">
        <v>6.9469941081479192E-5</v>
      </c>
      <c r="K806">
        <v>5.0312388339079916E-5</v>
      </c>
      <c r="L806" s="9" t="s">
        <v>79</v>
      </c>
      <c r="M806" s="3"/>
    </row>
    <row r="807" spans="1:13">
      <c r="A807">
        <v>806</v>
      </c>
      <c r="B807" t="s">
        <v>52</v>
      </c>
      <c r="C807" t="s">
        <v>426</v>
      </c>
      <c r="D807" s="15" t="str">
        <f t="shared" si="12"/>
        <v>upstream</v>
      </c>
      <c r="E807" s="99">
        <v>42652</v>
      </c>
      <c r="F807">
        <v>36.964179992675781</v>
      </c>
      <c r="G807">
        <v>38.145355224609375</v>
      </c>
      <c r="H807">
        <v>1.059368371963501</v>
      </c>
      <c r="I807">
        <v>1.2696384510491043E-4</v>
      </c>
      <c r="J807">
        <v>6.9469941081479192E-5</v>
      </c>
      <c r="K807">
        <v>5.0312388339079916E-5</v>
      </c>
      <c r="L807" s="9" t="s">
        <v>79</v>
      </c>
      <c r="M807" s="3"/>
    </row>
    <row r="808" spans="1:13">
      <c r="A808">
        <v>807</v>
      </c>
      <c r="B808" t="s">
        <v>189</v>
      </c>
      <c r="C808" t="s">
        <v>426</v>
      </c>
      <c r="D808" s="15" t="str">
        <f t="shared" si="12"/>
        <v>upstream</v>
      </c>
      <c r="E808" s="99">
        <v>42652</v>
      </c>
      <c r="F808">
        <v>38.460491180419922</v>
      </c>
      <c r="G808">
        <v>38.145355224609375</v>
      </c>
      <c r="H808">
        <v>1.059368371963501</v>
      </c>
      <c r="I808">
        <v>4.7946214181138203E-5</v>
      </c>
      <c r="J808">
        <v>6.9469941081479192E-5</v>
      </c>
      <c r="K808">
        <v>5.0312388339079916E-5</v>
      </c>
      <c r="L808" s="9" t="s">
        <v>79</v>
      </c>
      <c r="M808" s="3"/>
    </row>
    <row r="809" spans="1:13">
      <c r="A809">
        <v>808</v>
      </c>
      <c r="B809" t="s">
        <v>138</v>
      </c>
      <c r="C809" t="s">
        <v>427</v>
      </c>
      <c r="D809" s="15" t="str">
        <f t="shared" si="12"/>
        <v>upstream</v>
      </c>
      <c r="E809" s="99">
        <v>42652</v>
      </c>
      <c r="F809">
        <v>37.758243560791016</v>
      </c>
      <c r="G809">
        <v>38.312606811523438</v>
      </c>
      <c r="H809">
        <v>0.836090087890625</v>
      </c>
      <c r="I809">
        <v>7.5725387432612479E-5</v>
      </c>
      <c r="J809">
        <v>5.7590568758314475E-5</v>
      </c>
      <c r="K809">
        <v>2.5659408493083902E-5</v>
      </c>
      <c r="L809" s="9" t="s">
        <v>79</v>
      </c>
      <c r="M809" s="3"/>
    </row>
    <row r="810" spans="1:13">
      <c r="A810">
        <v>809</v>
      </c>
      <c r="B810" t="s">
        <v>64</v>
      </c>
      <c r="C810" t="s">
        <v>427</v>
      </c>
      <c r="D810" s="15" t="str">
        <f t="shared" si="12"/>
        <v>upstream</v>
      </c>
      <c r="E810" s="99">
        <v>42652</v>
      </c>
      <c r="F810">
        <v>37.905281066894531</v>
      </c>
      <c r="G810">
        <v>38.312606811523438</v>
      </c>
      <c r="H810">
        <v>0.836090087890625</v>
      </c>
      <c r="I810">
        <v>6.881482113385573E-5</v>
      </c>
      <c r="J810">
        <v>5.7590568758314475E-5</v>
      </c>
      <c r="K810">
        <v>2.5659408493083902E-5</v>
      </c>
      <c r="L810" s="9" t="s">
        <v>79</v>
      </c>
      <c r="M810" s="3"/>
    </row>
    <row r="811" spans="1:13">
      <c r="A811">
        <v>810</v>
      </c>
      <c r="B811" t="s">
        <v>193</v>
      </c>
      <c r="C811" t="s">
        <v>427</v>
      </c>
      <c r="D811" s="15" t="str">
        <f t="shared" si="12"/>
        <v>upstream</v>
      </c>
      <c r="E811" s="99">
        <v>42652</v>
      </c>
      <c r="F811">
        <v>39.274303436279297</v>
      </c>
      <c r="G811">
        <v>38.312606811523438</v>
      </c>
      <c r="H811">
        <v>0.836090087890625</v>
      </c>
      <c r="I811">
        <v>2.8231497708475217E-5</v>
      </c>
      <c r="J811">
        <v>5.7590568758314475E-5</v>
      </c>
      <c r="K811">
        <v>2.5659408493083902E-5</v>
      </c>
      <c r="L811" s="9" t="s">
        <v>79</v>
      </c>
      <c r="M811" s="3"/>
    </row>
    <row r="812" spans="1:13">
      <c r="A812">
        <v>811</v>
      </c>
      <c r="B812" t="s">
        <v>142</v>
      </c>
      <c r="C812" t="s">
        <v>428</v>
      </c>
      <c r="D812" s="15" t="str">
        <f t="shared" si="12"/>
        <v>upstream</v>
      </c>
      <c r="E812" s="99">
        <v>42662</v>
      </c>
      <c r="F812">
        <v>36.709754943847656</v>
      </c>
      <c r="G812">
        <v>37.270709991455078</v>
      </c>
      <c r="H812">
        <v>0.48645755648612976</v>
      </c>
      <c r="I812">
        <v>1.4982771244831383E-4</v>
      </c>
      <c r="J812">
        <v>1.0771647794172168E-4</v>
      </c>
      <c r="K812">
        <v>3.6497160181170329E-5</v>
      </c>
      <c r="L812" s="9" t="s">
        <v>79</v>
      </c>
      <c r="M812" s="3"/>
    </row>
    <row r="813" spans="1:13">
      <c r="A813">
        <v>812</v>
      </c>
      <c r="B813" t="s">
        <v>117</v>
      </c>
      <c r="C813" t="s">
        <v>428</v>
      </c>
      <c r="D813" s="15" t="str">
        <f t="shared" si="12"/>
        <v>upstream</v>
      </c>
      <c r="E813" s="99">
        <v>42662</v>
      </c>
      <c r="F813">
        <v>37.576427459716797</v>
      </c>
      <c r="G813">
        <v>37.270709991455078</v>
      </c>
      <c r="H813">
        <v>0.48645755648612976</v>
      </c>
      <c r="I813">
        <v>8.5237559687811881E-5</v>
      </c>
      <c r="J813">
        <v>1.0771647794172168E-4</v>
      </c>
      <c r="K813">
        <v>3.6497160181170329E-5</v>
      </c>
      <c r="L813" s="9" t="s">
        <v>79</v>
      </c>
      <c r="M813" s="3"/>
    </row>
    <row r="814" spans="1:13">
      <c r="A814">
        <v>813</v>
      </c>
      <c r="B814" t="s">
        <v>97</v>
      </c>
      <c r="C814" t="s">
        <v>428</v>
      </c>
      <c r="D814" s="15" t="str">
        <f t="shared" si="12"/>
        <v>upstream</v>
      </c>
      <c r="E814" s="99">
        <v>42662</v>
      </c>
      <c r="F814">
        <v>37.525951385498047</v>
      </c>
      <c r="G814">
        <v>37.270709991455078</v>
      </c>
      <c r="H814">
        <v>0.48645755648612976</v>
      </c>
      <c r="I814">
        <v>8.8084168964996934E-5</v>
      </c>
      <c r="J814">
        <v>1.0771647794172168E-4</v>
      </c>
      <c r="K814">
        <v>3.6497160181170329E-5</v>
      </c>
      <c r="L814" s="9" t="s">
        <v>79</v>
      </c>
      <c r="M814" s="3"/>
    </row>
    <row r="815" spans="1:13">
      <c r="A815">
        <v>814</v>
      </c>
      <c r="B815" t="s">
        <v>146</v>
      </c>
      <c r="C815" t="s">
        <v>429</v>
      </c>
      <c r="D815" s="15" t="str">
        <f t="shared" si="12"/>
        <v>upstream</v>
      </c>
      <c r="E815" s="99">
        <v>42662</v>
      </c>
      <c r="F815">
        <v>37.012214660644531</v>
      </c>
      <c r="G815">
        <v>38.091915130615234</v>
      </c>
      <c r="H815">
        <v>1.4988909959793091</v>
      </c>
      <c r="I815">
        <v>1.2305613199714571E-4</v>
      </c>
      <c r="J815">
        <v>7.833187555661425E-5</v>
      </c>
      <c r="K815">
        <v>5.2852134103886783E-5</v>
      </c>
      <c r="L815" s="9" t="s">
        <v>79</v>
      </c>
      <c r="M815" s="3"/>
    </row>
    <row r="816" spans="1:13">
      <c r="A816">
        <v>815</v>
      </c>
      <c r="B816" t="s">
        <v>121</v>
      </c>
      <c r="C816" t="s">
        <v>429</v>
      </c>
      <c r="D816" s="15" t="str">
        <f t="shared" si="12"/>
        <v>upstream</v>
      </c>
      <c r="E816" s="99">
        <v>42662</v>
      </c>
      <c r="F816">
        <v>37.460285186767578</v>
      </c>
      <c r="G816">
        <v>38.091915130615234</v>
      </c>
      <c r="H816">
        <v>1.4988909959793091</v>
      </c>
      <c r="I816">
        <v>9.1930181952193379E-5</v>
      </c>
      <c r="J816">
        <v>7.833187555661425E-5</v>
      </c>
      <c r="K816">
        <v>5.2852134103886783E-5</v>
      </c>
      <c r="L816" s="9" t="s">
        <v>79</v>
      </c>
      <c r="M816" s="3"/>
    </row>
    <row r="817" spans="1:13">
      <c r="A817">
        <v>816</v>
      </c>
      <c r="B817" t="s">
        <v>101</v>
      </c>
      <c r="C817" t="s">
        <v>429</v>
      </c>
      <c r="D817" s="15" t="str">
        <f t="shared" si="12"/>
        <v>upstream</v>
      </c>
      <c r="E817" s="99">
        <v>42662</v>
      </c>
      <c r="F817">
        <v>39.803241729736328</v>
      </c>
      <c r="G817">
        <v>38.091915130615234</v>
      </c>
      <c r="H817">
        <v>1.4988909959793091</v>
      </c>
      <c r="I817">
        <v>2.000929816858843E-5</v>
      </c>
      <c r="J817">
        <v>7.833187555661425E-5</v>
      </c>
      <c r="K817">
        <v>5.2852134103886783E-5</v>
      </c>
      <c r="L817" s="9" t="s">
        <v>79</v>
      </c>
      <c r="M817" s="3"/>
    </row>
    <row r="818" spans="1:13">
      <c r="A818">
        <v>817</v>
      </c>
      <c r="B818" t="s">
        <v>150</v>
      </c>
      <c r="C818" t="s">
        <v>430</v>
      </c>
      <c r="D818" s="15" t="str">
        <f t="shared" si="12"/>
        <v>upstream</v>
      </c>
      <c r="E818" s="99">
        <v>42663</v>
      </c>
      <c r="F818">
        <v>38.960723876953125</v>
      </c>
      <c r="G818">
        <v>38.8043212890625</v>
      </c>
      <c r="H818">
        <v>1.0903472900390625</v>
      </c>
      <c r="I818">
        <v>3.462308450252749E-5</v>
      </c>
      <c r="J818">
        <v>4.5376305934041739E-5</v>
      </c>
      <c r="K818">
        <v>3.21825900755357E-5</v>
      </c>
      <c r="L818" s="9" t="s">
        <v>79</v>
      </c>
      <c r="M818" s="3"/>
    </row>
    <row r="819" spans="1:13">
      <c r="A819">
        <v>818</v>
      </c>
      <c r="B819" t="s">
        <v>125</v>
      </c>
      <c r="C819" t="s">
        <v>430</v>
      </c>
      <c r="D819" s="15" t="str">
        <f t="shared" si="12"/>
        <v>upstream</v>
      </c>
      <c r="E819" s="99">
        <v>42663</v>
      </c>
      <c r="F819">
        <v>37.644218444824219</v>
      </c>
      <c r="G819">
        <v>38.8043212890625</v>
      </c>
      <c r="H819">
        <v>1.0903472900390625</v>
      </c>
      <c r="I819">
        <v>8.1558682722970843E-5</v>
      </c>
      <c r="J819">
        <v>4.5376305934041739E-5</v>
      </c>
      <c r="K819">
        <v>3.21825900755357E-5</v>
      </c>
      <c r="L819" s="9" t="s">
        <v>79</v>
      </c>
      <c r="M819" s="3"/>
    </row>
    <row r="820" spans="1:13">
      <c r="A820">
        <v>819</v>
      </c>
      <c r="B820" t="s">
        <v>105</v>
      </c>
      <c r="C820" t="s">
        <v>430</v>
      </c>
      <c r="D820" s="15" t="str">
        <f t="shared" si="12"/>
        <v>upstream</v>
      </c>
      <c r="E820" s="99">
        <v>42663</v>
      </c>
      <c r="F820">
        <v>39.808021545410156</v>
      </c>
      <c r="G820">
        <v>38.8043212890625</v>
      </c>
      <c r="H820">
        <v>1.0903472900390625</v>
      </c>
      <c r="I820">
        <v>1.9947150576626882E-5</v>
      </c>
      <c r="J820">
        <v>4.5376305934041739E-5</v>
      </c>
      <c r="K820">
        <v>3.21825900755357E-5</v>
      </c>
      <c r="L820" s="9" t="s">
        <v>79</v>
      </c>
      <c r="M820" s="3"/>
    </row>
    <row r="821" spans="1:13">
      <c r="A821">
        <v>820</v>
      </c>
      <c r="B821" t="s">
        <v>154</v>
      </c>
      <c r="C821" t="s">
        <v>431</v>
      </c>
      <c r="D821" s="15" t="str">
        <f t="shared" si="12"/>
        <v>upstream</v>
      </c>
      <c r="E821" s="99">
        <v>42663</v>
      </c>
      <c r="F821">
        <v>38.350021362304688</v>
      </c>
      <c r="G821">
        <v>39.234146118164062</v>
      </c>
      <c r="H821">
        <v>0.8500329852104187</v>
      </c>
      <c r="I821">
        <v>5.1520270062610507E-5</v>
      </c>
      <c r="J821">
        <v>3.2082927646115422E-5</v>
      </c>
      <c r="K821">
        <v>1.763962245604489E-5</v>
      </c>
      <c r="L821" s="9" t="s">
        <v>79</v>
      </c>
      <c r="M821" s="3"/>
    </row>
    <row r="822" spans="1:13">
      <c r="A822">
        <v>821</v>
      </c>
      <c r="B822" t="s">
        <v>129</v>
      </c>
      <c r="C822" t="s">
        <v>431</v>
      </c>
      <c r="D822" s="15" t="str">
        <f t="shared" si="12"/>
        <v>upstream</v>
      </c>
      <c r="E822" s="99">
        <v>42663</v>
      </c>
      <c r="F822">
        <v>40.045394897460938</v>
      </c>
      <c r="G822">
        <v>39.234146118164062</v>
      </c>
      <c r="H822">
        <v>0.8500329852104187</v>
      </c>
      <c r="I822">
        <v>1.709182106424123E-5</v>
      </c>
      <c r="J822">
        <v>3.2082927646115422E-5</v>
      </c>
      <c r="K822">
        <v>1.763962245604489E-5</v>
      </c>
      <c r="L822" s="9" t="s">
        <v>79</v>
      </c>
      <c r="M822" s="3"/>
    </row>
    <row r="823" spans="1:13">
      <c r="A823">
        <v>822</v>
      </c>
      <c r="B823" t="s">
        <v>24</v>
      </c>
      <c r="C823" t="s">
        <v>431</v>
      </c>
      <c r="D823" s="15" t="str">
        <f t="shared" si="12"/>
        <v>upstream</v>
      </c>
      <c r="E823" s="99">
        <v>42663</v>
      </c>
      <c r="F823">
        <v>39.307022094726562</v>
      </c>
      <c r="G823">
        <v>39.234146118164062</v>
      </c>
      <c r="H823">
        <v>0.8500329852104187</v>
      </c>
      <c r="I823">
        <v>2.7636695449473336E-5</v>
      </c>
      <c r="J823">
        <v>3.2082927646115422E-5</v>
      </c>
      <c r="K823">
        <v>1.763962245604489E-5</v>
      </c>
      <c r="L823" s="9" t="s">
        <v>79</v>
      </c>
      <c r="M823" s="3"/>
    </row>
  </sheetData>
  <autoFilter ref="A1:M823" xr:uid="{00000000-0009-0000-0000-000000000000}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23"/>
  <sheetViews>
    <sheetView tabSelected="1" topLeftCell="H1" zoomScalePageLayoutView="150" workbookViewId="0">
      <pane ySplit="1" topLeftCell="A2" activePane="bottomLeft" state="frozen"/>
      <selection pane="bottomLeft" activeCell="T32" sqref="T32"/>
    </sheetView>
  </sheetViews>
  <sheetFormatPr baseColWidth="10" defaultColWidth="8.83203125" defaultRowHeight="15"/>
  <cols>
    <col min="1" max="1" width="14.83203125" bestFit="1" customWidth="1"/>
    <col min="2" max="2" width="11.83203125" bestFit="1" customWidth="1"/>
    <col min="3" max="3" width="9.83203125" bestFit="1" customWidth="1"/>
    <col min="5" max="5" width="11.33203125" bestFit="1" customWidth="1"/>
    <col min="6" max="6" width="16" bestFit="1" customWidth="1"/>
    <col min="7" max="7" width="17.1640625" bestFit="1" customWidth="1"/>
    <col min="8" max="8" width="11.33203125" style="117" customWidth="1"/>
    <col min="9" max="9" width="15.6640625" bestFit="1" customWidth="1"/>
    <col min="10" max="10" width="12.6640625" customWidth="1"/>
    <col min="11" max="11" width="17.5" customWidth="1"/>
    <col min="12" max="13" width="12.6640625" customWidth="1"/>
    <col min="14" max="15" width="13.6640625" bestFit="1" customWidth="1"/>
    <col min="16" max="17" width="11.83203125" bestFit="1" customWidth="1"/>
    <col min="18" max="18" width="11.33203125" bestFit="1" customWidth="1"/>
    <col min="19" max="19" width="14.83203125" bestFit="1" customWidth="1"/>
    <col min="20" max="20" width="16" bestFit="1" customWidth="1"/>
    <col min="22" max="22" width="11" style="102" bestFit="1" customWidth="1"/>
    <col min="23" max="23" width="14.33203125" style="102" bestFit="1" customWidth="1"/>
    <col min="24" max="24" width="13.6640625" style="102" bestFit="1" customWidth="1"/>
    <col min="25" max="25" width="8.83203125" style="102"/>
  </cols>
  <sheetData>
    <row r="1" spans="1:25" s="94" customFormat="1">
      <c r="A1" s="93" t="s">
        <v>434</v>
      </c>
      <c r="B1" s="94" t="s">
        <v>487</v>
      </c>
      <c r="C1" s="93" t="s">
        <v>496</v>
      </c>
      <c r="D1" s="93" t="s">
        <v>0</v>
      </c>
      <c r="E1" s="93" t="s">
        <v>1</v>
      </c>
      <c r="F1" s="93" t="s">
        <v>493</v>
      </c>
      <c r="G1" s="93" t="s">
        <v>494</v>
      </c>
      <c r="H1" s="93" t="s">
        <v>497</v>
      </c>
      <c r="I1" s="93" t="s">
        <v>488</v>
      </c>
      <c r="J1" s="93" t="s">
        <v>498</v>
      </c>
      <c r="K1" s="93" t="s">
        <v>489</v>
      </c>
      <c r="L1" s="93" t="s">
        <v>499</v>
      </c>
      <c r="M1" s="93" t="s">
        <v>500</v>
      </c>
      <c r="N1" s="93" t="s">
        <v>490</v>
      </c>
      <c r="O1" s="93" t="s">
        <v>491</v>
      </c>
      <c r="P1" s="93" t="s">
        <v>114</v>
      </c>
      <c r="Q1" s="94" t="s">
        <v>501</v>
      </c>
      <c r="R1" s="93" t="s">
        <v>503</v>
      </c>
      <c r="S1" s="93" t="s">
        <v>2</v>
      </c>
      <c r="T1" s="95" t="s">
        <v>432</v>
      </c>
      <c r="U1" s="94" t="s">
        <v>505</v>
      </c>
      <c r="V1" s="101" t="s">
        <v>504</v>
      </c>
      <c r="W1" s="101" t="s">
        <v>2</v>
      </c>
      <c r="X1" s="101" t="s">
        <v>502</v>
      </c>
      <c r="Y1" s="101" t="s">
        <v>486</v>
      </c>
    </row>
    <row r="2" spans="1:25">
      <c r="A2" s="104">
        <v>42500</v>
      </c>
      <c r="B2">
        <v>1</v>
      </c>
      <c r="C2" s="16" t="s">
        <v>13</v>
      </c>
      <c r="D2" s="16" t="s">
        <v>115</v>
      </c>
      <c r="E2" s="16" t="s">
        <v>116</v>
      </c>
      <c r="F2" s="15" t="str">
        <f>IF(RIGHT(E2,1)="d", LEFT(E2,LEN(E2)-2), LEFT(E2,LEN(E2)-1))</f>
        <v>1</v>
      </c>
      <c r="G2" s="15" t="str">
        <f>IF(RIGHT(E2,1)="d", MID(E2,LEN(E2)-1,1), MID(E2,LEN(E2),1))</f>
        <v>A</v>
      </c>
      <c r="H2" s="117" t="s">
        <v>492</v>
      </c>
      <c r="I2" s="15" t="str">
        <f>IF(RIGHT(E2,1)="d","downstream","upstream")</f>
        <v>downstream</v>
      </c>
      <c r="J2" s="118">
        <v>38.205757141113281</v>
      </c>
      <c r="K2" s="126">
        <v>4.5166209019953385E-5</v>
      </c>
      <c r="L2" s="118">
        <v>37.648155212402344</v>
      </c>
      <c r="M2" s="118">
        <v>0.78856819868087769</v>
      </c>
      <c r="N2" s="126">
        <v>7.1079484769143164E-5</v>
      </c>
      <c r="O2" s="126">
        <v>3.6646903026849031E-5</v>
      </c>
      <c r="P2" s="3"/>
      <c r="R2" s="16" t="s">
        <v>116</v>
      </c>
      <c r="S2" s="17">
        <v>42500</v>
      </c>
      <c r="T2">
        <f t="shared" ref="T2:T65" ca="1" si="0">AVERAGE(OFFSET(K$2,3*(ROW()-2),,3))</f>
        <v>7.1079482950153761E-5</v>
      </c>
      <c r="V2" s="102" t="s">
        <v>116</v>
      </c>
      <c r="W2" s="103">
        <v>42500</v>
      </c>
      <c r="X2" s="102">
        <f ca="1">AVERAGE(T2:T3)</f>
        <v>4.7938313703828804E-5</v>
      </c>
      <c r="Y2" s="102" t="str">
        <f t="shared" ref="Y2:Y65" si="1">IF(RIGHT(V2,1)="d", MID(V2,LEN(V2)-1,1), MID(V2,LEN(V2),1))</f>
        <v>A</v>
      </c>
    </row>
    <row r="3" spans="1:25">
      <c r="A3" s="104">
        <v>42500</v>
      </c>
      <c r="B3">
        <v>2</v>
      </c>
      <c r="C3" s="16" t="s">
        <v>13</v>
      </c>
      <c r="D3" s="16" t="s">
        <v>117</v>
      </c>
      <c r="E3" s="16" t="s">
        <v>116</v>
      </c>
      <c r="F3" s="15" t="str">
        <f t="shared" ref="F3:F66" si="2">IF(RIGHT(E3,1)="d", LEFT(E3,LEN(E3)-2), LEFT(E3,LEN(E3)-1))</f>
        <v>1</v>
      </c>
      <c r="G3" s="15" t="str">
        <f t="shared" ref="G3:G66" si="3">IF(RIGHT(E3,1)="d", MID(E3,LEN(E3)-1,1), MID(E3,LEN(E3),1))</f>
        <v>A</v>
      </c>
      <c r="H3" s="117" t="s">
        <v>492</v>
      </c>
      <c r="I3" s="15" t="str">
        <f t="shared" ref="I3:I66" si="4">IF(RIGHT(E3,1)="d","downstream","upstream")</f>
        <v>downstream</v>
      </c>
      <c r="J3" s="118" t="s">
        <v>474</v>
      </c>
      <c r="K3" s="126" t="s">
        <v>474</v>
      </c>
      <c r="L3" s="118">
        <v>37.648155212402344</v>
      </c>
      <c r="M3" s="118">
        <v>0.78856819868087769</v>
      </c>
      <c r="N3" s="126" t="s">
        <v>474</v>
      </c>
      <c r="O3" s="126" t="s">
        <v>474</v>
      </c>
      <c r="P3" s="3"/>
      <c r="R3" t="s">
        <v>116</v>
      </c>
      <c r="S3" s="18">
        <v>42500</v>
      </c>
      <c r="T3">
        <f ca="1">AVERAGE(OFFSET(K$2,3*(ROW()-2),,3))</f>
        <v>2.4797144457503844E-5</v>
      </c>
      <c r="V3" s="102" t="s">
        <v>120</v>
      </c>
      <c r="W3" s="103">
        <v>42500</v>
      </c>
      <c r="X3" s="102">
        <f ca="1">T4</f>
        <v>7.2029517468763515E-5</v>
      </c>
      <c r="Y3" s="102" t="str">
        <f t="shared" si="1"/>
        <v>B</v>
      </c>
    </row>
    <row r="4" spans="1:25">
      <c r="A4" s="104">
        <v>42500</v>
      </c>
      <c r="B4">
        <v>3</v>
      </c>
      <c r="C4" s="16" t="s">
        <v>13</v>
      </c>
      <c r="D4" s="16" t="s">
        <v>118</v>
      </c>
      <c r="E4" s="16" t="s">
        <v>116</v>
      </c>
      <c r="F4" s="15" t="str">
        <f t="shared" si="2"/>
        <v>1</v>
      </c>
      <c r="G4" s="15" t="str">
        <f t="shared" si="3"/>
        <v>A</v>
      </c>
      <c r="H4" s="117" t="s">
        <v>492</v>
      </c>
      <c r="I4" s="15" t="str">
        <f t="shared" si="4"/>
        <v>downstream</v>
      </c>
      <c r="J4" s="118">
        <v>37.090553283691406</v>
      </c>
      <c r="K4" s="126">
        <v>9.6992756880354136E-5</v>
      </c>
      <c r="L4" s="118">
        <v>37.648155212402344</v>
      </c>
      <c r="M4" s="118">
        <v>0.78856819868087769</v>
      </c>
      <c r="N4" s="126">
        <v>7.1079484769143164E-5</v>
      </c>
      <c r="O4" s="126">
        <v>3.6646903026849031E-5</v>
      </c>
      <c r="P4" s="3"/>
      <c r="R4" s="3" t="s">
        <v>120</v>
      </c>
      <c r="S4" s="19">
        <v>42500</v>
      </c>
      <c r="T4">
        <f t="shared" ca="1" si="0"/>
        <v>7.2029517468763515E-5</v>
      </c>
      <c r="V4" s="102" t="s">
        <v>124</v>
      </c>
      <c r="W4" s="103">
        <v>42502</v>
      </c>
      <c r="X4" s="102">
        <f ca="1">T5</f>
        <v>1.8246265002138293E-4</v>
      </c>
      <c r="Y4" s="102" t="str">
        <f t="shared" si="1"/>
        <v>A</v>
      </c>
    </row>
    <row r="5" spans="1:25">
      <c r="A5" s="99">
        <v>42500</v>
      </c>
      <c r="B5">
        <v>4</v>
      </c>
      <c r="C5" s="9" t="s">
        <v>96</v>
      </c>
      <c r="D5" t="s">
        <v>115</v>
      </c>
      <c r="E5" t="s">
        <v>116</v>
      </c>
      <c r="F5" s="15" t="str">
        <f t="shared" si="2"/>
        <v>1</v>
      </c>
      <c r="G5" s="15" t="str">
        <f t="shared" si="3"/>
        <v>A</v>
      </c>
      <c r="H5" s="117" t="s">
        <v>495</v>
      </c>
      <c r="I5" s="15" t="str">
        <f t="shared" si="4"/>
        <v>downstream</v>
      </c>
      <c r="J5" s="100">
        <v>37.939971923828125</v>
      </c>
      <c r="K5" s="97">
        <v>3.4931425034301355E-5</v>
      </c>
      <c r="L5" s="100">
        <v>38.663330078125</v>
      </c>
      <c r="M5" s="100">
        <v>1.0079363584518433</v>
      </c>
      <c r="N5" s="97">
        <v>2.4797142032184638E-5</v>
      </c>
      <c r="O5" s="97">
        <v>1.2708154827123508E-5</v>
      </c>
      <c r="P5" s="3"/>
      <c r="R5" s="3" t="s">
        <v>124</v>
      </c>
      <c r="S5" s="19">
        <v>42502</v>
      </c>
      <c r="T5">
        <f t="shared" ca="1" si="0"/>
        <v>1.8246265002138293E-4</v>
      </c>
      <c r="V5" s="102" t="s">
        <v>128</v>
      </c>
      <c r="W5" s="103">
        <v>42502</v>
      </c>
      <c r="X5" s="102">
        <f ca="1">T6</f>
        <v>2.4186832888517529E-4</v>
      </c>
      <c r="Y5" s="102" t="str">
        <f t="shared" si="1"/>
        <v>B</v>
      </c>
    </row>
    <row r="6" spans="1:25">
      <c r="A6" s="99">
        <v>42500</v>
      </c>
      <c r="B6">
        <v>5</v>
      </c>
      <c r="C6" s="9" t="s">
        <v>96</v>
      </c>
      <c r="D6" t="s">
        <v>117</v>
      </c>
      <c r="E6" t="s">
        <v>116</v>
      </c>
      <c r="F6" s="15" t="str">
        <f t="shared" si="2"/>
        <v>1</v>
      </c>
      <c r="G6" s="15" t="str">
        <f t="shared" si="3"/>
        <v>A</v>
      </c>
      <c r="H6" s="117" t="s">
        <v>495</v>
      </c>
      <c r="I6" s="15" t="str">
        <f t="shared" si="4"/>
        <v>downstream</v>
      </c>
      <c r="J6" s="100">
        <v>39.814628601074219</v>
      </c>
      <c r="K6" s="97">
        <v>1.0539277354837395E-5</v>
      </c>
      <c r="L6" s="100">
        <v>38.663330078125</v>
      </c>
      <c r="M6" s="100">
        <v>1.0079363584518433</v>
      </c>
      <c r="N6" s="97">
        <v>2.4797142032184638E-5</v>
      </c>
      <c r="O6" s="97">
        <v>1.2708154827123508E-5</v>
      </c>
      <c r="P6" s="3"/>
      <c r="R6" s="3" t="s">
        <v>128</v>
      </c>
      <c r="S6" s="19">
        <v>42502</v>
      </c>
      <c r="T6">
        <f t="shared" ca="1" si="0"/>
        <v>2.4186832888517529E-4</v>
      </c>
      <c r="V6" s="102" t="s">
        <v>131</v>
      </c>
      <c r="W6" s="103">
        <v>42507</v>
      </c>
      <c r="X6" s="102">
        <f t="shared" ref="X3:X17" ca="1" si="5">T7</f>
        <v>3.7798618238108855E-4</v>
      </c>
      <c r="Y6" s="102" t="str">
        <f t="shared" si="1"/>
        <v>A</v>
      </c>
    </row>
    <row r="7" spans="1:25">
      <c r="A7" s="99">
        <v>42500</v>
      </c>
      <c r="B7">
        <v>6</v>
      </c>
      <c r="C7" s="9" t="s">
        <v>96</v>
      </c>
      <c r="D7" t="s">
        <v>118</v>
      </c>
      <c r="E7" t="s">
        <v>116</v>
      </c>
      <c r="F7" s="15" t="str">
        <f t="shared" si="2"/>
        <v>1</v>
      </c>
      <c r="G7" s="15" t="str">
        <f t="shared" si="3"/>
        <v>A</v>
      </c>
      <c r="H7" s="117" t="s">
        <v>495</v>
      </c>
      <c r="I7" s="15" t="str">
        <f t="shared" si="4"/>
        <v>downstream</v>
      </c>
      <c r="J7" s="100">
        <v>38.235385894775391</v>
      </c>
      <c r="K7" s="97">
        <v>2.8920730983372778E-5</v>
      </c>
      <c r="L7" s="100">
        <v>38.663330078125</v>
      </c>
      <c r="M7" s="100">
        <v>1.0079363584518433</v>
      </c>
      <c r="N7" s="97">
        <v>2.4797142032184638E-5</v>
      </c>
      <c r="O7" s="97">
        <v>1.2708154827123508E-5</v>
      </c>
      <c r="P7" s="3"/>
      <c r="R7" s="3" t="s">
        <v>131</v>
      </c>
      <c r="S7" s="19">
        <v>42507</v>
      </c>
      <c r="T7">
        <f t="shared" ca="1" si="0"/>
        <v>3.7798618238108855E-4</v>
      </c>
      <c r="V7" s="102" t="s">
        <v>134</v>
      </c>
      <c r="W7" s="103">
        <v>42507</v>
      </c>
      <c r="X7" s="102">
        <f ca="1">T8</f>
        <v>2.800055711607759E-4</v>
      </c>
      <c r="Y7" s="102" t="str">
        <f t="shared" si="1"/>
        <v>B</v>
      </c>
    </row>
    <row r="8" spans="1:25">
      <c r="A8" s="105">
        <v>42500</v>
      </c>
      <c r="B8">
        <v>7</v>
      </c>
      <c r="C8" s="3" t="s">
        <v>13</v>
      </c>
      <c r="D8" s="3" t="s">
        <v>119</v>
      </c>
      <c r="E8" s="3" t="s">
        <v>120</v>
      </c>
      <c r="F8" s="15" t="str">
        <f t="shared" si="2"/>
        <v>1</v>
      </c>
      <c r="G8" s="15" t="str">
        <f t="shared" si="3"/>
        <v>B</v>
      </c>
      <c r="H8" s="116" t="s">
        <v>495</v>
      </c>
      <c r="I8" s="15" t="str">
        <f t="shared" si="4"/>
        <v>downstream</v>
      </c>
      <c r="J8" s="119">
        <v>37.872905731201172</v>
      </c>
      <c r="K8" s="127">
        <v>5.673909981851466E-5</v>
      </c>
      <c r="L8" s="119">
        <v>37.553390502929688</v>
      </c>
      <c r="M8" s="119">
        <v>0.3517029881477356</v>
      </c>
      <c r="N8" s="127">
        <v>7.2029513830784708E-5</v>
      </c>
      <c r="O8" s="127">
        <v>1.7714797650114633E-5</v>
      </c>
      <c r="P8" s="3"/>
      <c r="R8" s="3" t="s">
        <v>134</v>
      </c>
      <c r="S8" s="19">
        <v>42507</v>
      </c>
      <c r="T8">
        <f t="shared" ca="1" si="0"/>
        <v>2.800055711607759E-4</v>
      </c>
      <c r="V8" s="102" t="s">
        <v>136</v>
      </c>
      <c r="W8" s="103">
        <v>42510</v>
      </c>
      <c r="X8" s="102">
        <f ca="1">T9</f>
        <v>1.2432857329258695E-4</v>
      </c>
      <c r="Y8" s="102" t="str">
        <f t="shared" si="1"/>
        <v>A</v>
      </c>
    </row>
    <row r="9" spans="1:25">
      <c r="A9" s="105">
        <v>42500</v>
      </c>
      <c r="B9">
        <v>8</v>
      </c>
      <c r="C9" s="3" t="s">
        <v>13</v>
      </c>
      <c r="D9" s="3" t="s">
        <v>121</v>
      </c>
      <c r="E9" s="3" t="s">
        <v>120</v>
      </c>
      <c r="F9" s="15" t="str">
        <f t="shared" si="2"/>
        <v>1</v>
      </c>
      <c r="G9" s="15" t="str">
        <f t="shared" si="3"/>
        <v>B</v>
      </c>
      <c r="H9" s="116" t="s">
        <v>495</v>
      </c>
      <c r="I9" s="15" t="str">
        <f t="shared" si="4"/>
        <v>downstream</v>
      </c>
      <c r="J9" s="119">
        <v>37.610721588134766</v>
      </c>
      <c r="K9" s="127">
        <v>6.7907552875112742E-5</v>
      </c>
      <c r="L9" s="119">
        <v>37.553390502929688</v>
      </c>
      <c r="M9" s="119">
        <v>0.3517029881477356</v>
      </c>
      <c r="N9" s="127">
        <v>7.2029513830784708E-5</v>
      </c>
      <c r="O9" s="127">
        <v>1.7714797650114633E-5</v>
      </c>
      <c r="P9" s="3"/>
      <c r="R9" s="3" t="s">
        <v>136</v>
      </c>
      <c r="S9" s="19">
        <v>42510</v>
      </c>
      <c r="T9">
        <f t="shared" ca="1" si="0"/>
        <v>1.2432857329258695E-4</v>
      </c>
      <c r="V9" s="102" t="s">
        <v>139</v>
      </c>
      <c r="W9" s="103">
        <v>42510</v>
      </c>
      <c r="X9" s="102">
        <f ca="1">T10</f>
        <v>1.5742356966560087E-4</v>
      </c>
      <c r="Y9" s="102" t="str">
        <f t="shared" si="1"/>
        <v>B</v>
      </c>
    </row>
    <row r="10" spans="1:25">
      <c r="A10" s="105">
        <v>42500</v>
      </c>
      <c r="B10">
        <v>9</v>
      </c>
      <c r="C10" s="3" t="s">
        <v>13</v>
      </c>
      <c r="D10" s="3" t="s">
        <v>122</v>
      </c>
      <c r="E10" s="3" t="s">
        <v>120</v>
      </c>
      <c r="F10" s="15" t="str">
        <f t="shared" si="2"/>
        <v>1</v>
      </c>
      <c r="G10" s="15" t="str">
        <f t="shared" si="3"/>
        <v>B</v>
      </c>
      <c r="H10" s="116" t="s">
        <v>495</v>
      </c>
      <c r="I10" s="15" t="str">
        <f t="shared" si="4"/>
        <v>downstream</v>
      </c>
      <c r="J10" s="119">
        <v>37.176544189453125</v>
      </c>
      <c r="K10" s="127">
        <v>9.1441899712663144E-5</v>
      </c>
      <c r="L10" s="119">
        <v>37.553390502929688</v>
      </c>
      <c r="M10" s="119">
        <v>0.3517029881477356</v>
      </c>
      <c r="N10" s="127">
        <v>7.2029513830784708E-5</v>
      </c>
      <c r="O10" s="127">
        <v>1.7714797650114633E-5</v>
      </c>
      <c r="P10" s="3"/>
      <c r="R10" s="3" t="s">
        <v>139</v>
      </c>
      <c r="S10" s="19">
        <v>42510</v>
      </c>
      <c r="T10">
        <f t="shared" ca="1" si="0"/>
        <v>1.5742356966560087E-4</v>
      </c>
      <c r="V10" s="102" t="s">
        <v>143</v>
      </c>
      <c r="W10" s="103">
        <v>42514</v>
      </c>
      <c r="X10" s="102">
        <f t="shared" ca="1" si="5"/>
        <v>2.0763822249136865E-4</v>
      </c>
      <c r="Y10" s="102" t="str">
        <f t="shared" si="1"/>
        <v>A</v>
      </c>
    </row>
    <row r="11" spans="1:25">
      <c r="A11" s="105">
        <v>42502</v>
      </c>
      <c r="B11">
        <v>10</v>
      </c>
      <c r="C11" s="3" t="s">
        <v>13</v>
      </c>
      <c r="D11" s="3" t="s">
        <v>123</v>
      </c>
      <c r="E11" s="3" t="s">
        <v>124</v>
      </c>
      <c r="F11" s="15" t="str">
        <f t="shared" si="2"/>
        <v>2</v>
      </c>
      <c r="G11" s="15" t="str">
        <f t="shared" si="3"/>
        <v>A</v>
      </c>
      <c r="H11" s="116" t="s">
        <v>495</v>
      </c>
      <c r="I11" s="15" t="str">
        <f t="shared" si="4"/>
        <v>downstream</v>
      </c>
      <c r="J11" s="119">
        <v>35.988025665283203</v>
      </c>
      <c r="K11" s="127">
        <v>2.064866857836023E-4</v>
      </c>
      <c r="L11" s="119">
        <v>36.247173309326172</v>
      </c>
      <c r="M11" s="119">
        <v>0.61324417591094971</v>
      </c>
      <c r="N11" s="127">
        <v>1.8246263789478689E-4</v>
      </c>
      <c r="O11" s="127">
        <v>6.6786618845071644E-5</v>
      </c>
      <c r="P11" s="3"/>
      <c r="R11" s="3" t="s">
        <v>143</v>
      </c>
      <c r="S11" s="19">
        <v>42514</v>
      </c>
      <c r="T11">
        <f t="shared" ca="1" si="0"/>
        <v>2.0763822249136865E-4</v>
      </c>
      <c r="V11" s="102" t="s">
        <v>147</v>
      </c>
      <c r="W11" s="103">
        <v>42514</v>
      </c>
      <c r="X11" s="102">
        <f ca="1">T12</f>
        <v>9.778646744962316E-5</v>
      </c>
      <c r="Y11" s="102" t="str">
        <f t="shared" si="1"/>
        <v>B</v>
      </c>
    </row>
    <row r="12" spans="1:25">
      <c r="A12" s="105">
        <v>42502</v>
      </c>
      <c r="B12">
        <v>11</v>
      </c>
      <c r="C12" s="3" t="s">
        <v>13</v>
      </c>
      <c r="D12" s="3" t="s">
        <v>125</v>
      </c>
      <c r="E12" s="3" t="s">
        <v>124</v>
      </c>
      <c r="F12" s="15" t="str">
        <f t="shared" si="2"/>
        <v>2</v>
      </c>
      <c r="G12" s="15" t="str">
        <f t="shared" si="3"/>
        <v>A</v>
      </c>
      <c r="H12" s="116" t="s">
        <v>495</v>
      </c>
      <c r="I12" s="15" t="str">
        <f t="shared" si="4"/>
        <v>downstream</v>
      </c>
      <c r="J12" s="119">
        <v>36.94744873046875</v>
      </c>
      <c r="K12" s="127">
        <v>1.0698736150516197E-4</v>
      </c>
      <c r="L12" s="119">
        <v>36.247173309326172</v>
      </c>
      <c r="M12" s="119">
        <v>0.61324417591094971</v>
      </c>
      <c r="N12" s="127">
        <v>1.8246263789478689E-4</v>
      </c>
      <c r="O12" s="127">
        <v>6.6786618845071644E-5</v>
      </c>
      <c r="P12" s="3"/>
      <c r="R12" s="3" t="s">
        <v>147</v>
      </c>
      <c r="S12" s="19">
        <v>42514</v>
      </c>
      <c r="T12">
        <f t="shared" ca="1" si="0"/>
        <v>9.778646744962316E-5</v>
      </c>
      <c r="V12" s="102" t="s">
        <v>151</v>
      </c>
      <c r="W12" s="103">
        <v>42517</v>
      </c>
      <c r="X12" s="102">
        <f t="shared" ca="1" si="5"/>
        <v>4.6077365792977315E-4</v>
      </c>
      <c r="Y12" s="102" t="str">
        <f t="shared" si="1"/>
        <v>A</v>
      </c>
    </row>
    <row r="13" spans="1:25">
      <c r="A13" s="105">
        <v>42502</v>
      </c>
      <c r="B13">
        <v>12</v>
      </c>
      <c r="C13" s="3" t="s">
        <v>13</v>
      </c>
      <c r="D13" s="3" t="s">
        <v>126</v>
      </c>
      <c r="E13" s="3" t="s">
        <v>124</v>
      </c>
      <c r="F13" s="15" t="str">
        <f t="shared" si="2"/>
        <v>2</v>
      </c>
      <c r="G13" s="15" t="str">
        <f t="shared" si="3"/>
        <v>A</v>
      </c>
      <c r="H13" s="116" t="s">
        <v>495</v>
      </c>
      <c r="I13" s="15" t="str">
        <f t="shared" si="4"/>
        <v>downstream</v>
      </c>
      <c r="J13" s="119">
        <v>35.806045532226562</v>
      </c>
      <c r="K13" s="127">
        <v>2.3391390277538449E-4</v>
      </c>
      <c r="L13" s="119">
        <v>36.247173309326172</v>
      </c>
      <c r="M13" s="119">
        <v>0.61324417591094971</v>
      </c>
      <c r="N13" s="127">
        <v>1.8246263789478689E-4</v>
      </c>
      <c r="O13" s="127">
        <v>6.6786618845071644E-5</v>
      </c>
      <c r="P13" s="3"/>
      <c r="R13" s="3" t="s">
        <v>151</v>
      </c>
      <c r="S13" s="19">
        <v>42517</v>
      </c>
      <c r="T13">
        <f t="shared" ca="1" si="0"/>
        <v>4.6077365792977315E-4</v>
      </c>
      <c r="V13" s="102" t="s">
        <v>155</v>
      </c>
      <c r="W13" s="103">
        <v>42517</v>
      </c>
      <c r="X13" s="102">
        <f t="shared" ca="1" si="5"/>
        <v>4.513400684421261E-4</v>
      </c>
      <c r="Y13" s="102" t="str">
        <f t="shared" si="1"/>
        <v>B</v>
      </c>
    </row>
    <row r="14" spans="1:25">
      <c r="A14" s="105">
        <v>42502</v>
      </c>
      <c r="B14">
        <v>13</v>
      </c>
      <c r="C14" s="3" t="s">
        <v>13</v>
      </c>
      <c r="D14" s="3" t="s">
        <v>127</v>
      </c>
      <c r="E14" s="3" t="s">
        <v>128</v>
      </c>
      <c r="F14" s="15" t="str">
        <f t="shared" si="2"/>
        <v>2</v>
      </c>
      <c r="G14" s="15" t="str">
        <f t="shared" si="3"/>
        <v>B</v>
      </c>
      <c r="H14" s="116" t="s">
        <v>495</v>
      </c>
      <c r="I14" s="15" t="str">
        <f t="shared" si="4"/>
        <v>downstream</v>
      </c>
      <c r="J14" s="119">
        <v>35.504203796386719</v>
      </c>
      <c r="K14" s="127">
        <v>2.8767043841071427E-4</v>
      </c>
      <c r="L14" s="119">
        <v>35.779617309570312</v>
      </c>
      <c r="M14" s="119">
        <v>0.317188560962677</v>
      </c>
      <c r="N14" s="127">
        <v>2.4186831433326006E-4</v>
      </c>
      <c r="O14" s="127">
        <v>5.0443977670511231E-5</v>
      </c>
      <c r="P14" s="3"/>
      <c r="R14" s="3" t="s">
        <v>155</v>
      </c>
      <c r="S14" s="19">
        <v>42517</v>
      </c>
      <c r="T14">
        <f t="shared" ca="1" si="0"/>
        <v>4.513400684421261E-4</v>
      </c>
      <c r="V14" s="102" t="s">
        <v>158</v>
      </c>
      <c r="W14" s="103">
        <v>42521</v>
      </c>
      <c r="X14" s="102">
        <f t="shared" ca="1" si="5"/>
        <v>5.0819445580903753E-5</v>
      </c>
      <c r="Y14" s="102" t="str">
        <f t="shared" si="1"/>
        <v>A</v>
      </c>
    </row>
    <row r="15" spans="1:25">
      <c r="A15" s="105">
        <v>42502</v>
      </c>
      <c r="B15">
        <v>14</v>
      </c>
      <c r="C15" s="3" t="s">
        <v>13</v>
      </c>
      <c r="D15" s="3" t="s">
        <v>129</v>
      </c>
      <c r="E15" s="3" t="s">
        <v>128</v>
      </c>
      <c r="F15" s="15" t="str">
        <f t="shared" si="2"/>
        <v>2</v>
      </c>
      <c r="G15" s="15" t="str">
        <f t="shared" si="3"/>
        <v>B</v>
      </c>
      <c r="H15" s="116" t="s">
        <v>495</v>
      </c>
      <c r="I15" s="15" t="str">
        <f t="shared" si="4"/>
        <v>downstream</v>
      </c>
      <c r="J15" s="119">
        <v>36.126415252685547</v>
      </c>
      <c r="K15" s="127">
        <v>1.878028706414625E-4</v>
      </c>
      <c r="L15" s="119">
        <v>35.779617309570312</v>
      </c>
      <c r="M15" s="119">
        <v>0.317188560962677</v>
      </c>
      <c r="N15" s="127">
        <v>2.4186831433326006E-4</v>
      </c>
      <c r="O15" s="127">
        <v>5.0443977670511231E-5</v>
      </c>
      <c r="P15" s="3"/>
      <c r="R15" s="3" t="s">
        <v>158</v>
      </c>
      <c r="S15" s="19">
        <v>42521</v>
      </c>
      <c r="T15">
        <f t="shared" ca="1" si="0"/>
        <v>5.0819445580903753E-5</v>
      </c>
      <c r="V15" s="102" t="s">
        <v>161</v>
      </c>
      <c r="W15" s="103">
        <v>42521</v>
      </c>
      <c r="X15" s="102">
        <f t="shared" ca="1" si="5"/>
        <v>2.5539648292275768E-4</v>
      </c>
      <c r="Y15" s="102" t="str">
        <f t="shared" si="1"/>
        <v>B</v>
      </c>
    </row>
    <row r="16" spans="1:25">
      <c r="A16" s="105">
        <v>42502</v>
      </c>
      <c r="B16">
        <v>15</v>
      </c>
      <c r="C16" s="3" t="s">
        <v>13</v>
      </c>
      <c r="D16" s="3" t="s">
        <v>81</v>
      </c>
      <c r="E16" s="3" t="s">
        <v>128</v>
      </c>
      <c r="F16" s="15" t="str">
        <f t="shared" si="2"/>
        <v>2</v>
      </c>
      <c r="G16" s="15" t="str">
        <f t="shared" si="3"/>
        <v>B</v>
      </c>
      <c r="H16" s="116" t="s">
        <v>495</v>
      </c>
      <c r="I16" s="15" t="str">
        <f t="shared" si="4"/>
        <v>downstream</v>
      </c>
      <c r="J16" s="119">
        <v>35.708232879638672</v>
      </c>
      <c r="K16" s="127">
        <v>2.5013167760334909E-4</v>
      </c>
      <c r="L16" s="119">
        <v>35.779617309570312</v>
      </c>
      <c r="M16" s="119">
        <v>0.317188560962677</v>
      </c>
      <c r="N16" s="127">
        <v>2.4186831433326006E-4</v>
      </c>
      <c r="O16" s="127">
        <v>5.0443977670511231E-5</v>
      </c>
      <c r="P16" s="3"/>
      <c r="R16" s="3" t="s">
        <v>161</v>
      </c>
      <c r="S16" s="19">
        <v>42521</v>
      </c>
      <c r="T16">
        <f t="shared" ca="1" si="0"/>
        <v>2.5539648292275768E-4</v>
      </c>
      <c r="V16" s="102" t="s">
        <v>165</v>
      </c>
      <c r="W16" s="103">
        <v>42524</v>
      </c>
      <c r="X16" s="102">
        <f t="shared" ca="1" si="5"/>
        <v>8.4730344193909943E-5</v>
      </c>
      <c r="Y16" s="102" t="str">
        <f t="shared" si="1"/>
        <v>A</v>
      </c>
    </row>
    <row r="17" spans="1:25">
      <c r="A17" s="105">
        <v>42507</v>
      </c>
      <c r="B17">
        <v>16</v>
      </c>
      <c r="C17" s="3" t="s">
        <v>13</v>
      </c>
      <c r="D17" s="3" t="s">
        <v>130</v>
      </c>
      <c r="E17" s="3" t="s">
        <v>131</v>
      </c>
      <c r="F17" s="15" t="str">
        <f t="shared" si="2"/>
        <v>3</v>
      </c>
      <c r="G17" s="15" t="str">
        <f t="shared" si="3"/>
        <v>A</v>
      </c>
      <c r="H17" s="116" t="s">
        <v>495</v>
      </c>
      <c r="I17" s="15" t="str">
        <f t="shared" si="4"/>
        <v>downstream</v>
      </c>
      <c r="J17" s="119">
        <v>35.118648529052734</v>
      </c>
      <c r="K17" s="127">
        <v>3.7467150832526386E-4</v>
      </c>
      <c r="L17" s="119">
        <v>35.160415649414062</v>
      </c>
      <c r="M17" s="119">
        <v>0.49475899338722229</v>
      </c>
      <c r="N17" s="127">
        <v>3.7798620178364217E-4</v>
      </c>
      <c r="O17" s="127">
        <v>1.2373657955322415E-4</v>
      </c>
      <c r="P17" s="3"/>
      <c r="R17" s="3" t="s">
        <v>165</v>
      </c>
      <c r="S17" s="19">
        <v>42524</v>
      </c>
      <c r="T17">
        <f t="shared" ca="1" si="0"/>
        <v>8.4730344193909943E-5</v>
      </c>
      <c r="V17" s="102" t="s">
        <v>168</v>
      </c>
      <c r="W17" s="103">
        <v>42524</v>
      </c>
      <c r="X17" s="102">
        <f t="shared" ca="1" si="5"/>
        <v>1.1426982140013327E-4</v>
      </c>
      <c r="Y17" s="102" t="str">
        <f t="shared" si="1"/>
        <v>B</v>
      </c>
    </row>
    <row r="18" spans="1:25">
      <c r="A18" s="105">
        <v>42507</v>
      </c>
      <c r="B18">
        <v>17</v>
      </c>
      <c r="C18" s="3" t="s">
        <v>13</v>
      </c>
      <c r="D18" s="3" t="s">
        <v>132</v>
      </c>
      <c r="E18" s="3" t="s">
        <v>131</v>
      </c>
      <c r="F18" s="15" t="str">
        <f t="shared" si="2"/>
        <v>3</v>
      </c>
      <c r="G18" s="15" t="str">
        <f t="shared" si="3"/>
        <v>A</v>
      </c>
      <c r="H18" s="116" t="s">
        <v>495</v>
      </c>
      <c r="I18" s="15" t="str">
        <f t="shared" si="4"/>
        <v>downstream</v>
      </c>
      <c r="J18" s="119">
        <v>35.674736022949219</v>
      </c>
      <c r="K18" s="127">
        <v>2.5594024918973446E-4</v>
      </c>
      <c r="L18" s="119">
        <v>35.160415649414062</v>
      </c>
      <c r="M18" s="119">
        <v>0.49475899338722229</v>
      </c>
      <c r="N18" s="127">
        <v>3.7798620178364217E-4</v>
      </c>
      <c r="O18" s="127">
        <v>1.2373657955322415E-4</v>
      </c>
      <c r="P18" s="3"/>
      <c r="R18" s="3" t="s">
        <v>168</v>
      </c>
      <c r="S18" s="19">
        <v>42524</v>
      </c>
      <c r="T18">
        <f t="shared" ca="1" si="0"/>
        <v>1.1426982140013327E-4</v>
      </c>
      <c r="V18" s="102" t="s">
        <v>172</v>
      </c>
      <c r="W18" s="103">
        <v>42528</v>
      </c>
      <c r="X18" s="102">
        <f ca="1">AVERAGE(T19:T20)</f>
        <v>3.9388926514523824E-5</v>
      </c>
      <c r="Y18" s="102" t="str">
        <f t="shared" si="1"/>
        <v>A</v>
      </c>
    </row>
    <row r="19" spans="1:25">
      <c r="A19" s="105">
        <v>42507</v>
      </c>
      <c r="B19">
        <v>18</v>
      </c>
      <c r="C19" s="3" t="s">
        <v>13</v>
      </c>
      <c r="D19" s="3" t="s">
        <v>85</v>
      </c>
      <c r="E19" s="3" t="s">
        <v>131</v>
      </c>
      <c r="F19" s="15" t="str">
        <f t="shared" si="2"/>
        <v>3</v>
      </c>
      <c r="G19" s="15" t="str">
        <f t="shared" si="3"/>
        <v>A</v>
      </c>
      <c r="H19" s="116" t="s">
        <v>495</v>
      </c>
      <c r="I19" s="15" t="str">
        <f t="shared" si="4"/>
        <v>downstream</v>
      </c>
      <c r="J19" s="119">
        <v>34.6878662109375</v>
      </c>
      <c r="K19" s="127">
        <v>5.0334678962826729E-4</v>
      </c>
      <c r="L19" s="119">
        <v>35.160415649414062</v>
      </c>
      <c r="M19" s="119">
        <v>0.49475899338722229</v>
      </c>
      <c r="N19" s="127">
        <v>3.7798620178364217E-4</v>
      </c>
      <c r="O19" s="127">
        <v>1.2373657955322415E-4</v>
      </c>
      <c r="P19" s="3"/>
      <c r="R19" s="20" t="s">
        <v>172</v>
      </c>
      <c r="S19" s="21">
        <v>42528</v>
      </c>
      <c r="T19">
        <f t="shared" ca="1" si="0"/>
        <v>7.5832349466509186E-5</v>
      </c>
      <c r="V19" s="102" t="s">
        <v>176</v>
      </c>
      <c r="W19" s="103">
        <v>42528</v>
      </c>
      <c r="X19" s="102">
        <f ca="1">T21</f>
        <v>3.888594134574911E-5</v>
      </c>
      <c r="Y19" s="102" t="str">
        <f t="shared" si="1"/>
        <v>B</v>
      </c>
    </row>
    <row r="20" spans="1:25">
      <c r="A20" s="105">
        <v>42507</v>
      </c>
      <c r="B20">
        <v>19</v>
      </c>
      <c r="C20" s="3" t="s">
        <v>13</v>
      </c>
      <c r="D20" s="3" t="s">
        <v>133</v>
      </c>
      <c r="E20" s="3" t="s">
        <v>134</v>
      </c>
      <c r="F20" s="15" t="str">
        <f t="shared" si="2"/>
        <v>3</v>
      </c>
      <c r="G20" s="15" t="str">
        <f t="shared" si="3"/>
        <v>B</v>
      </c>
      <c r="H20" s="116" t="s">
        <v>495</v>
      </c>
      <c r="I20" s="15" t="str">
        <f t="shared" si="4"/>
        <v>downstream</v>
      </c>
      <c r="J20" s="119">
        <v>35.4459228515625</v>
      </c>
      <c r="K20" s="127">
        <v>2.9939311207272112E-4</v>
      </c>
      <c r="L20" s="119">
        <v>35.551357269287109</v>
      </c>
      <c r="M20" s="119">
        <v>0.18660500645637512</v>
      </c>
      <c r="N20" s="127">
        <v>2.8000559541396797E-4</v>
      </c>
      <c r="O20" s="127">
        <v>3.4399483411107212E-5</v>
      </c>
      <c r="P20" s="3"/>
      <c r="R20" s="15" t="s">
        <v>172</v>
      </c>
      <c r="S20" s="22">
        <v>42528</v>
      </c>
      <c r="T20">
        <f t="shared" ca="1" si="0"/>
        <v>2.9455035625384576E-6</v>
      </c>
      <c r="V20" s="102" t="s">
        <v>179</v>
      </c>
      <c r="W20" s="103">
        <v>42531</v>
      </c>
      <c r="X20" s="102">
        <f ca="1">AVERAGE(T22:T23)</f>
        <v>3.9047697858525986E-5</v>
      </c>
      <c r="Y20" s="102" t="str">
        <f t="shared" si="1"/>
        <v>A</v>
      </c>
    </row>
    <row r="21" spans="1:25">
      <c r="A21" s="105">
        <v>42507</v>
      </c>
      <c r="B21">
        <v>20</v>
      </c>
      <c r="C21" s="3" t="s">
        <v>13</v>
      </c>
      <c r="D21" s="3" t="s">
        <v>88</v>
      </c>
      <c r="E21" s="3" t="s">
        <v>134</v>
      </c>
      <c r="F21" s="15" t="str">
        <f t="shared" si="2"/>
        <v>3</v>
      </c>
      <c r="G21" s="15" t="str">
        <f t="shared" si="3"/>
        <v>B</v>
      </c>
      <c r="H21" s="116" t="s">
        <v>495</v>
      </c>
      <c r="I21" s="15" t="str">
        <f t="shared" si="4"/>
        <v>downstream</v>
      </c>
      <c r="J21" s="119">
        <v>35.766815185546875</v>
      </c>
      <c r="K21" s="127">
        <v>2.4028819461818784E-4</v>
      </c>
      <c r="L21" s="119">
        <v>35.551357269287109</v>
      </c>
      <c r="M21" s="119">
        <v>0.18660500645637512</v>
      </c>
      <c r="N21" s="127">
        <v>2.8000559541396797E-4</v>
      </c>
      <c r="O21" s="127">
        <v>3.4399483411107212E-5</v>
      </c>
      <c r="P21" s="3"/>
      <c r="R21" s="3" t="s">
        <v>176</v>
      </c>
      <c r="S21" s="19">
        <v>42528</v>
      </c>
      <c r="T21">
        <f t="shared" ca="1" si="0"/>
        <v>3.888594134574911E-5</v>
      </c>
      <c r="V21" s="102" t="s">
        <v>182</v>
      </c>
      <c r="W21" s="103">
        <v>42531</v>
      </c>
      <c r="X21" s="102">
        <f ca="1">T24</f>
        <v>1.9368692543745663E-5</v>
      </c>
      <c r="Y21" s="102" t="str">
        <f t="shared" si="1"/>
        <v>B</v>
      </c>
    </row>
    <row r="22" spans="1:25">
      <c r="A22" s="105">
        <v>42507</v>
      </c>
      <c r="B22">
        <v>21</v>
      </c>
      <c r="C22" s="3" t="s">
        <v>13</v>
      </c>
      <c r="D22" s="3" t="s">
        <v>89</v>
      </c>
      <c r="E22" s="3" t="s">
        <v>134</v>
      </c>
      <c r="F22" s="15" t="str">
        <f t="shared" si="2"/>
        <v>3</v>
      </c>
      <c r="G22" s="15" t="str">
        <f t="shared" si="3"/>
        <v>B</v>
      </c>
      <c r="H22" s="116" t="s">
        <v>495</v>
      </c>
      <c r="I22" s="15" t="str">
        <f t="shared" si="4"/>
        <v>downstream</v>
      </c>
      <c r="J22" s="119">
        <v>35.441337585449219</v>
      </c>
      <c r="K22" s="127">
        <v>3.0033540679141879E-4</v>
      </c>
      <c r="L22" s="119">
        <v>35.551357269287109</v>
      </c>
      <c r="M22" s="119">
        <v>0.18660500645637512</v>
      </c>
      <c r="N22" s="127">
        <v>2.8000559541396797E-4</v>
      </c>
      <c r="O22" s="127">
        <v>3.4399483411107212E-5</v>
      </c>
      <c r="P22" s="3"/>
      <c r="R22" s="20" t="s">
        <v>179</v>
      </c>
      <c r="S22" s="21">
        <v>42531</v>
      </c>
      <c r="T22">
        <f t="shared" ca="1" si="0"/>
        <v>1.274829719477566E-5</v>
      </c>
      <c r="V22" s="102" t="s">
        <v>185</v>
      </c>
      <c r="W22" s="103">
        <v>42535</v>
      </c>
      <c r="X22" s="102">
        <f ca="1">T25</f>
        <v>2.1295998400698105E-4</v>
      </c>
      <c r="Y22" s="102" t="str">
        <f t="shared" si="1"/>
        <v>A</v>
      </c>
    </row>
    <row r="23" spans="1:25">
      <c r="A23" s="105">
        <v>42510</v>
      </c>
      <c r="B23">
        <v>22</v>
      </c>
      <c r="C23" s="3" t="s">
        <v>13</v>
      </c>
      <c r="D23" s="3" t="s">
        <v>135</v>
      </c>
      <c r="E23" s="3" t="s">
        <v>136</v>
      </c>
      <c r="F23" s="15" t="str">
        <f t="shared" si="2"/>
        <v>4</v>
      </c>
      <c r="G23" s="15" t="str">
        <f t="shared" si="3"/>
        <v>A</v>
      </c>
      <c r="H23" s="116" t="s">
        <v>495</v>
      </c>
      <c r="I23" s="15" t="str">
        <f t="shared" si="4"/>
        <v>downstream</v>
      </c>
      <c r="J23" s="119">
        <v>36.742950439453125</v>
      </c>
      <c r="K23" s="127">
        <v>1.2308316945564002E-4</v>
      </c>
      <c r="L23" s="119">
        <v>36.772861480712891</v>
      </c>
      <c r="M23" s="119">
        <v>0.44580820202827454</v>
      </c>
      <c r="N23" s="127">
        <v>1.2432858056854457E-4</v>
      </c>
      <c r="O23" s="127">
        <v>3.6987803468946368E-5</v>
      </c>
      <c r="P23" s="3"/>
      <c r="R23" t="s">
        <v>179</v>
      </c>
      <c r="S23" s="18">
        <v>42531</v>
      </c>
      <c r="T23">
        <f t="shared" ca="1" si="0"/>
        <v>6.5347098522276312E-5</v>
      </c>
      <c r="V23" s="102" t="s">
        <v>188</v>
      </c>
      <c r="W23" s="103">
        <v>42535</v>
      </c>
      <c r="X23" s="102">
        <f ca="1">T26</f>
        <v>6.0398185936113202E-4</v>
      </c>
      <c r="Y23" s="102" t="str">
        <f t="shared" si="1"/>
        <v>B</v>
      </c>
    </row>
    <row r="24" spans="1:25">
      <c r="A24" s="105">
        <v>42510</v>
      </c>
      <c r="B24">
        <v>23</v>
      </c>
      <c r="C24" s="3" t="s">
        <v>13</v>
      </c>
      <c r="D24" s="3" t="s">
        <v>137</v>
      </c>
      <c r="E24" s="3" t="s">
        <v>136</v>
      </c>
      <c r="F24" s="15" t="str">
        <f t="shared" si="2"/>
        <v>4</v>
      </c>
      <c r="G24" s="15" t="str">
        <f t="shared" si="3"/>
        <v>A</v>
      </c>
      <c r="H24" s="116" t="s">
        <v>495</v>
      </c>
      <c r="I24" s="15" t="str">
        <f t="shared" si="4"/>
        <v>downstream</v>
      </c>
      <c r="J24" s="119">
        <v>36.342761993408203</v>
      </c>
      <c r="K24" s="127">
        <v>1.6192335169762373E-4</v>
      </c>
      <c r="L24" s="119">
        <v>36.772861480712891</v>
      </c>
      <c r="M24" s="119">
        <v>0.44580820202827454</v>
      </c>
      <c r="N24" s="127">
        <v>1.2432858056854457E-4</v>
      </c>
      <c r="O24" s="127">
        <v>3.6987803468946368E-5</v>
      </c>
      <c r="P24" s="3"/>
      <c r="R24" s="3" t="s">
        <v>182</v>
      </c>
      <c r="S24" s="19">
        <v>42531</v>
      </c>
      <c r="T24">
        <f t="shared" ca="1" si="0"/>
        <v>1.9368692543745663E-5</v>
      </c>
      <c r="V24" s="102" t="s">
        <v>192</v>
      </c>
      <c r="W24" s="103">
        <v>42538</v>
      </c>
      <c r="X24" s="102">
        <f ca="1">AVERAGE(T27:T28)</f>
        <v>3.1753591429151129E-5</v>
      </c>
      <c r="Y24" s="102" t="str">
        <f t="shared" si="1"/>
        <v>A</v>
      </c>
    </row>
    <row r="25" spans="1:25">
      <c r="A25" s="105">
        <v>42510</v>
      </c>
      <c r="B25">
        <v>24</v>
      </c>
      <c r="C25" s="3" t="s">
        <v>13</v>
      </c>
      <c r="D25" s="3" t="s">
        <v>93</v>
      </c>
      <c r="E25" s="3" t="s">
        <v>136</v>
      </c>
      <c r="F25" s="15" t="str">
        <f t="shared" si="2"/>
        <v>4</v>
      </c>
      <c r="G25" s="15" t="str">
        <f t="shared" si="3"/>
        <v>A</v>
      </c>
      <c r="H25" s="116" t="s">
        <v>495</v>
      </c>
      <c r="I25" s="15" t="str">
        <f t="shared" si="4"/>
        <v>downstream</v>
      </c>
      <c r="J25" s="119">
        <v>37.232872009277344</v>
      </c>
      <c r="K25" s="127">
        <v>8.797919872449711E-5</v>
      </c>
      <c r="L25" s="119">
        <v>36.772861480712891</v>
      </c>
      <c r="M25" s="119">
        <v>0.44580820202827454</v>
      </c>
      <c r="N25" s="127">
        <v>1.2432858056854457E-4</v>
      </c>
      <c r="O25" s="127">
        <v>3.6987803468946368E-5</v>
      </c>
      <c r="P25" s="3"/>
      <c r="R25" s="3" t="s">
        <v>185</v>
      </c>
      <c r="S25" s="19">
        <v>42535</v>
      </c>
      <c r="T25">
        <f t="shared" ca="1" si="0"/>
        <v>2.1295998400698105E-4</v>
      </c>
      <c r="V25" s="102" t="s">
        <v>196</v>
      </c>
      <c r="W25" s="103">
        <v>42538</v>
      </c>
      <c r="X25" s="102">
        <f ca="1">AVERAGE(T29:T30)</f>
        <v>1.5896161812634091E-5</v>
      </c>
      <c r="Y25" s="102" t="str">
        <f t="shared" si="1"/>
        <v>B</v>
      </c>
    </row>
    <row r="26" spans="1:25">
      <c r="A26" s="105">
        <v>42510</v>
      </c>
      <c r="B26">
        <v>25</v>
      </c>
      <c r="C26" s="3" t="s">
        <v>13</v>
      </c>
      <c r="D26" s="3" t="s">
        <v>138</v>
      </c>
      <c r="E26" s="3" t="s">
        <v>139</v>
      </c>
      <c r="F26" s="15" t="str">
        <f t="shared" si="2"/>
        <v>4</v>
      </c>
      <c r="G26" s="15" t="str">
        <f t="shared" si="3"/>
        <v>B</v>
      </c>
      <c r="H26" s="116" t="s">
        <v>495</v>
      </c>
      <c r="I26" s="15" t="str">
        <f t="shared" si="4"/>
        <v>downstream</v>
      </c>
      <c r="J26" s="119">
        <v>37.110874176025391</v>
      </c>
      <c r="K26" s="127">
        <v>9.5651339506730437E-5</v>
      </c>
      <c r="L26" s="119">
        <v>36.467334747314453</v>
      </c>
      <c r="M26" s="119">
        <v>0.61508005857467651</v>
      </c>
      <c r="N26" s="127">
        <v>1.5742356481496245E-4</v>
      </c>
      <c r="O26" s="127">
        <v>6.2977720517665148E-5</v>
      </c>
      <c r="P26" s="3"/>
      <c r="R26" s="3" t="s">
        <v>188</v>
      </c>
      <c r="S26" s="19">
        <v>42535</v>
      </c>
      <c r="T26">
        <f t="shared" ca="1" si="0"/>
        <v>6.0398185936113202E-4</v>
      </c>
      <c r="V26" s="102" t="s">
        <v>197</v>
      </c>
      <c r="W26" s="103">
        <v>42541</v>
      </c>
      <c r="X26" s="102" t="e">
        <f ca="1">AVERAGE(T31:T32)</f>
        <v>#DIV/0!</v>
      </c>
      <c r="Y26" s="102" t="str">
        <f t="shared" si="1"/>
        <v>A</v>
      </c>
    </row>
    <row r="27" spans="1:25">
      <c r="A27" s="105">
        <v>42510</v>
      </c>
      <c r="B27">
        <v>26</v>
      </c>
      <c r="C27" s="3" t="s">
        <v>13</v>
      </c>
      <c r="D27" s="3" t="s">
        <v>140</v>
      </c>
      <c r="E27" s="3" t="s">
        <v>139</v>
      </c>
      <c r="F27" s="15" t="str">
        <f t="shared" si="2"/>
        <v>4</v>
      </c>
      <c r="G27" s="15" t="str">
        <f t="shared" si="3"/>
        <v>B</v>
      </c>
      <c r="H27" s="116" t="s">
        <v>495</v>
      </c>
      <c r="I27" s="15" t="str">
        <f t="shared" si="4"/>
        <v>downstream</v>
      </c>
      <c r="J27" s="119">
        <v>36.405788421630859</v>
      </c>
      <c r="K27" s="127">
        <v>1.5507811622228473E-4</v>
      </c>
      <c r="L27" s="119">
        <v>36.467334747314453</v>
      </c>
      <c r="M27" s="119">
        <v>0.61508005857467651</v>
      </c>
      <c r="N27" s="127">
        <v>1.5742356481496245E-4</v>
      </c>
      <c r="O27" s="127">
        <v>6.2977720517665148E-5</v>
      </c>
      <c r="P27" s="3"/>
      <c r="R27" s="20" t="s">
        <v>192</v>
      </c>
      <c r="S27" s="21">
        <v>42538</v>
      </c>
      <c r="T27">
        <f t="shared" ca="1" si="0"/>
        <v>3.3086573239415884E-5</v>
      </c>
      <c r="V27" s="102" t="s">
        <v>198</v>
      </c>
      <c r="W27" s="103">
        <v>42541</v>
      </c>
      <c r="X27" s="102">
        <f ca="1">AVERAGE(T33:T34)</f>
        <v>3.0392304324777797E-5</v>
      </c>
      <c r="Y27" s="102" t="str">
        <f t="shared" si="1"/>
        <v>B</v>
      </c>
    </row>
    <row r="28" spans="1:25">
      <c r="A28" s="105">
        <v>42510</v>
      </c>
      <c r="B28">
        <v>27</v>
      </c>
      <c r="C28" s="3" t="s">
        <v>13</v>
      </c>
      <c r="D28" s="3" t="s">
        <v>141</v>
      </c>
      <c r="E28" s="3" t="s">
        <v>139</v>
      </c>
      <c r="F28" s="15" t="str">
        <f t="shared" si="2"/>
        <v>4</v>
      </c>
      <c r="G28" s="15" t="str">
        <f t="shared" si="3"/>
        <v>B</v>
      </c>
      <c r="H28" s="116" t="s">
        <v>495</v>
      </c>
      <c r="I28" s="15" t="str">
        <f t="shared" si="4"/>
        <v>downstream</v>
      </c>
      <c r="J28" s="119">
        <v>35.885341644287109</v>
      </c>
      <c r="K28" s="127">
        <v>2.215412532677874E-4</v>
      </c>
      <c r="L28" s="119">
        <v>36.467334747314453</v>
      </c>
      <c r="M28" s="119">
        <v>0.61508005857467651</v>
      </c>
      <c r="N28" s="127">
        <v>1.5742356481496245E-4</v>
      </c>
      <c r="O28" s="127">
        <v>6.2977720517665148E-5</v>
      </c>
      <c r="P28" s="3"/>
      <c r="R28" t="s">
        <v>192</v>
      </c>
      <c r="S28" s="18">
        <v>42538</v>
      </c>
      <c r="T28">
        <f t="shared" ca="1" si="0"/>
        <v>3.0420609618886374E-5</v>
      </c>
      <c r="V28" s="102" t="s">
        <v>199</v>
      </c>
      <c r="W28" s="103">
        <v>42542</v>
      </c>
      <c r="X28" s="102">
        <f ca="1">AVERAGE(T35:T36)</f>
        <v>8.2697040824086798E-6</v>
      </c>
      <c r="Y28" s="102" t="str">
        <f t="shared" si="1"/>
        <v>A</v>
      </c>
    </row>
    <row r="29" spans="1:25">
      <c r="A29" s="105">
        <v>42514</v>
      </c>
      <c r="B29">
        <v>28</v>
      </c>
      <c r="C29" s="3" t="s">
        <v>13</v>
      </c>
      <c r="D29" s="3" t="s">
        <v>142</v>
      </c>
      <c r="E29" s="3" t="s">
        <v>143</v>
      </c>
      <c r="F29" s="15" t="str">
        <f t="shared" si="2"/>
        <v>5</v>
      </c>
      <c r="G29" s="15" t="str">
        <f t="shared" si="3"/>
        <v>A</v>
      </c>
      <c r="H29" s="116" t="s">
        <v>495</v>
      </c>
      <c r="I29" s="15" t="str">
        <f t="shared" si="4"/>
        <v>downstream</v>
      </c>
      <c r="J29" s="119">
        <v>36.24542236328125</v>
      </c>
      <c r="K29" s="127">
        <v>1.7309373652096838E-4</v>
      </c>
      <c r="L29" s="119">
        <v>36.061031341552734</v>
      </c>
      <c r="M29" s="119">
        <v>0.58387863636016846</v>
      </c>
      <c r="N29" s="127">
        <v>2.0763823704328388E-4</v>
      </c>
      <c r="O29" s="127">
        <v>8.7785985670052469E-5</v>
      </c>
      <c r="P29" s="3"/>
      <c r="R29" s="20" t="s">
        <v>196</v>
      </c>
      <c r="S29" s="21">
        <v>42538</v>
      </c>
      <c r="T29">
        <f t="shared" ca="1" si="0"/>
        <v>5.1062170314253308E-6</v>
      </c>
      <c r="V29" s="102" t="s">
        <v>201</v>
      </c>
      <c r="W29" s="103">
        <v>42542</v>
      </c>
      <c r="X29" s="102">
        <f ca="1">T37</f>
        <v>5.1102476087786881E-6</v>
      </c>
      <c r="Y29" s="102" t="str">
        <f t="shared" si="1"/>
        <v>B</v>
      </c>
    </row>
    <row r="30" spans="1:25">
      <c r="A30" s="105">
        <v>42514</v>
      </c>
      <c r="B30">
        <v>29</v>
      </c>
      <c r="C30" s="3" t="s">
        <v>13</v>
      </c>
      <c r="D30" s="3" t="s">
        <v>144</v>
      </c>
      <c r="E30" s="3" t="s">
        <v>143</v>
      </c>
      <c r="F30" s="15" t="str">
        <f t="shared" si="2"/>
        <v>5</v>
      </c>
      <c r="G30" s="15" t="str">
        <f t="shared" si="3"/>
        <v>A</v>
      </c>
      <c r="H30" s="116" t="s">
        <v>495</v>
      </c>
      <c r="I30" s="15" t="str">
        <f t="shared" si="4"/>
        <v>downstream</v>
      </c>
      <c r="J30" s="119">
        <v>36.530448913574219</v>
      </c>
      <c r="K30" s="127">
        <v>1.4237932919058949E-4</v>
      </c>
      <c r="L30" s="119">
        <v>36.061031341552734</v>
      </c>
      <c r="M30" s="119">
        <v>0.58387863636016846</v>
      </c>
      <c r="N30" s="127">
        <v>2.0763823704328388E-4</v>
      </c>
      <c r="O30" s="127">
        <v>8.7785985670052469E-5</v>
      </c>
      <c r="P30" s="3"/>
      <c r="R30" t="s">
        <v>196</v>
      </c>
      <c r="S30" s="18">
        <v>42538</v>
      </c>
      <c r="T30">
        <f t="shared" ca="1" si="0"/>
        <v>2.6686106593842851E-5</v>
      </c>
      <c r="V30" s="102" t="s">
        <v>202</v>
      </c>
      <c r="W30" s="103">
        <v>42543</v>
      </c>
      <c r="X30" s="102">
        <f ca="1">AVERAGE(T38:T39)</f>
        <v>2.3586233965033898E-5</v>
      </c>
      <c r="Y30" s="102" t="str">
        <f t="shared" si="1"/>
        <v>A</v>
      </c>
    </row>
    <row r="31" spans="1:25">
      <c r="A31" s="105">
        <v>42514</v>
      </c>
      <c r="B31">
        <v>30</v>
      </c>
      <c r="C31" s="3" t="s">
        <v>13</v>
      </c>
      <c r="D31" s="3" t="s">
        <v>145</v>
      </c>
      <c r="E31" s="3" t="s">
        <v>143</v>
      </c>
      <c r="F31" s="15" t="str">
        <f t="shared" si="2"/>
        <v>5</v>
      </c>
      <c r="G31" s="15" t="str">
        <f t="shared" si="3"/>
        <v>A</v>
      </c>
      <c r="H31" s="116" t="s">
        <v>495</v>
      </c>
      <c r="I31" s="15" t="str">
        <f t="shared" si="4"/>
        <v>downstream</v>
      </c>
      <c r="J31" s="119">
        <v>35.407215118408203</v>
      </c>
      <c r="K31" s="127">
        <v>3.0744160176254809E-4</v>
      </c>
      <c r="L31" s="119">
        <v>36.061031341552734</v>
      </c>
      <c r="M31" s="119">
        <v>0.58387863636016846</v>
      </c>
      <c r="N31" s="127">
        <v>2.0763823704328388E-4</v>
      </c>
      <c r="O31" s="127">
        <v>8.7785985670052469E-5</v>
      </c>
      <c r="P31" s="3"/>
      <c r="R31" t="s">
        <v>197</v>
      </c>
      <c r="S31" s="18">
        <v>42541</v>
      </c>
      <c r="T31">
        <f t="shared" ca="1" si="0"/>
        <v>3.6056704933192428E-5</v>
      </c>
      <c r="V31" s="102" t="s">
        <v>204</v>
      </c>
      <c r="W31" s="103">
        <v>42543</v>
      </c>
      <c r="X31" s="102">
        <f ca="1">AVERAGE(T40:T41)</f>
        <v>1.3109848850945127E-5</v>
      </c>
      <c r="Y31" s="102" t="str">
        <f t="shared" si="1"/>
        <v>B</v>
      </c>
    </row>
    <row r="32" spans="1:25">
      <c r="A32" s="105">
        <v>42514</v>
      </c>
      <c r="B32">
        <v>31</v>
      </c>
      <c r="C32" s="3" t="s">
        <v>13</v>
      </c>
      <c r="D32" s="3" t="s">
        <v>146</v>
      </c>
      <c r="E32" s="3" t="s">
        <v>147</v>
      </c>
      <c r="F32" s="15" t="str">
        <f t="shared" si="2"/>
        <v>5</v>
      </c>
      <c r="G32" s="15" t="str">
        <f t="shared" si="3"/>
        <v>B</v>
      </c>
      <c r="H32" s="116" t="s">
        <v>495</v>
      </c>
      <c r="I32" s="15" t="str">
        <f t="shared" si="4"/>
        <v>downstream</v>
      </c>
      <c r="J32" s="119">
        <v>36.964942932128906</v>
      </c>
      <c r="K32" s="127">
        <v>1.0571230814093724E-4</v>
      </c>
      <c r="L32" s="119">
        <v>37.397304534912109</v>
      </c>
      <c r="M32" s="119">
        <v>1.2966182231903076</v>
      </c>
      <c r="N32" s="127">
        <v>9.7786461992654949E-5</v>
      </c>
      <c r="O32" s="127">
        <v>6.5237814851570874E-5</v>
      </c>
      <c r="P32" s="3"/>
      <c r="R32" s="16" t="s">
        <v>197</v>
      </c>
      <c r="S32" s="21">
        <v>42541</v>
      </c>
      <c r="T32" t="e">
        <f ca="1">AVERAGE(OFFSET(K$2,3*(ROW()-2),,3))</f>
        <v>#DIV/0!</v>
      </c>
      <c r="V32" s="102" t="s">
        <v>206</v>
      </c>
      <c r="W32" s="103">
        <v>42548</v>
      </c>
      <c r="X32" s="102">
        <f ca="1">AVERAGE(T42:T43)</f>
        <v>1.7565473399372422E-5</v>
      </c>
      <c r="Y32" s="102" t="str">
        <f t="shared" si="1"/>
        <v>A</v>
      </c>
    </row>
    <row r="33" spans="1:25">
      <c r="A33" s="105">
        <v>42514</v>
      </c>
      <c r="B33">
        <v>32</v>
      </c>
      <c r="C33" s="3" t="s">
        <v>13</v>
      </c>
      <c r="D33" s="3" t="s">
        <v>148</v>
      </c>
      <c r="E33" s="3" t="s">
        <v>147</v>
      </c>
      <c r="F33" s="15" t="str">
        <f t="shared" si="2"/>
        <v>5</v>
      </c>
      <c r="G33" s="15" t="str">
        <f t="shared" si="3"/>
        <v>B</v>
      </c>
      <c r="H33" s="116" t="s">
        <v>495</v>
      </c>
      <c r="I33" s="15" t="str">
        <f t="shared" si="4"/>
        <v>downstream</v>
      </c>
      <c r="J33" s="119">
        <v>36.372108459472656</v>
      </c>
      <c r="K33" s="127">
        <v>1.5869925846345723E-4</v>
      </c>
      <c r="L33" s="119">
        <v>37.397304534912109</v>
      </c>
      <c r="M33" s="119">
        <v>1.2966182231903076</v>
      </c>
      <c r="N33" s="127">
        <v>9.7786461992654949E-5</v>
      </c>
      <c r="O33" s="127">
        <v>6.5237814851570874E-5</v>
      </c>
      <c r="P33" s="3"/>
      <c r="R33" t="s">
        <v>198</v>
      </c>
      <c r="S33" s="18">
        <v>42541</v>
      </c>
      <c r="T33">
        <f ca="1">AVERAGE(OFFSET(K$2,3*(ROW()-2),,3))</f>
        <v>2.1279724023770541E-5</v>
      </c>
      <c r="V33" s="102" t="s">
        <v>208</v>
      </c>
      <c r="W33" s="103">
        <v>42548</v>
      </c>
      <c r="X33" s="102">
        <f ca="1">AVERAGE(T44:T45)</f>
        <v>1.9452303073800671E-5</v>
      </c>
      <c r="Y33" s="102" t="str">
        <f t="shared" si="1"/>
        <v>B</v>
      </c>
    </row>
    <row r="34" spans="1:25">
      <c r="A34" s="105">
        <v>42514</v>
      </c>
      <c r="B34">
        <v>33</v>
      </c>
      <c r="C34" s="3" t="s">
        <v>13</v>
      </c>
      <c r="D34" s="3" t="s">
        <v>149</v>
      </c>
      <c r="E34" s="3" t="s">
        <v>147</v>
      </c>
      <c r="F34" s="15" t="str">
        <f t="shared" si="2"/>
        <v>5</v>
      </c>
      <c r="G34" s="15" t="str">
        <f t="shared" si="3"/>
        <v>B</v>
      </c>
      <c r="H34" s="116" t="s">
        <v>495</v>
      </c>
      <c r="I34" s="15" t="str">
        <f t="shared" si="4"/>
        <v>downstream</v>
      </c>
      <c r="J34" s="119">
        <v>38.854862213134766</v>
      </c>
      <c r="K34" s="127">
        <v>2.8947835744475015E-5</v>
      </c>
      <c r="L34" s="119">
        <v>37.397304534912109</v>
      </c>
      <c r="M34" s="119">
        <v>1.2966182231903076</v>
      </c>
      <c r="N34" s="127">
        <v>9.7786461992654949E-5</v>
      </c>
      <c r="O34" s="127">
        <v>6.5237814851570874E-5</v>
      </c>
      <c r="P34" s="3"/>
      <c r="R34" s="20" t="s">
        <v>198</v>
      </c>
      <c r="S34" s="21">
        <v>42541</v>
      </c>
      <c r="T34">
        <f ca="1">AVERAGE(OFFSET(K$2,3*(ROW()-2),,3))</f>
        <v>3.9504884625785053E-5</v>
      </c>
      <c r="V34" s="102" t="s">
        <v>210</v>
      </c>
      <c r="W34" s="103">
        <v>42549</v>
      </c>
      <c r="X34" s="102">
        <f ca="1">T46</f>
        <v>1.094714798455243E-5</v>
      </c>
      <c r="Y34" s="102" t="str">
        <f t="shared" si="1"/>
        <v>A</v>
      </c>
    </row>
    <row r="35" spans="1:25">
      <c r="A35" s="105">
        <v>42517</v>
      </c>
      <c r="B35">
        <v>34</v>
      </c>
      <c r="C35" s="3" t="s">
        <v>13</v>
      </c>
      <c r="D35" s="3" t="s">
        <v>150</v>
      </c>
      <c r="E35" s="3" t="s">
        <v>151</v>
      </c>
      <c r="F35" s="15" t="str">
        <f t="shared" si="2"/>
        <v>6</v>
      </c>
      <c r="G35" s="15" t="str">
        <f t="shared" si="3"/>
        <v>A</v>
      </c>
      <c r="H35" s="116" t="s">
        <v>495</v>
      </c>
      <c r="I35" s="15" t="str">
        <f t="shared" si="4"/>
        <v>downstream</v>
      </c>
      <c r="J35" s="119">
        <v>34.894783020019531</v>
      </c>
      <c r="K35" s="127">
        <v>4.3679861119017005E-4</v>
      </c>
      <c r="L35" s="119">
        <v>34.822502136230469</v>
      </c>
      <c r="M35" s="119">
        <v>0.15633837878704071</v>
      </c>
      <c r="N35" s="127">
        <v>4.6077361912466586E-4</v>
      </c>
      <c r="O35" s="127">
        <v>5.0712551455944777E-5</v>
      </c>
      <c r="P35" s="3"/>
      <c r="R35" t="s">
        <v>199</v>
      </c>
      <c r="S35" s="18">
        <v>42542</v>
      </c>
      <c r="T35">
        <f ca="1">AVERAGE(OFFSET(K$2,3*(ROW()-2),,3))</f>
        <v>6.7260503726629395E-6</v>
      </c>
      <c r="V35" s="102" t="s">
        <v>211</v>
      </c>
      <c r="W35" s="103">
        <v>42549</v>
      </c>
      <c r="X35" s="102">
        <f ca="1">AVERAGE(T47:T48)</f>
        <v>1.6259567928500473E-5</v>
      </c>
      <c r="Y35" s="102" t="str">
        <f t="shared" si="1"/>
        <v>B</v>
      </c>
    </row>
    <row r="36" spans="1:25">
      <c r="A36" s="105">
        <v>42517</v>
      </c>
      <c r="B36">
        <v>35</v>
      </c>
      <c r="C36" s="3" t="s">
        <v>13</v>
      </c>
      <c r="D36" s="3" t="s">
        <v>152</v>
      </c>
      <c r="E36" s="3" t="s">
        <v>151</v>
      </c>
      <c r="F36" s="15" t="str">
        <f t="shared" si="2"/>
        <v>6</v>
      </c>
      <c r="G36" s="15" t="str">
        <f t="shared" si="3"/>
        <v>A</v>
      </c>
      <c r="H36" s="116" t="s">
        <v>495</v>
      </c>
      <c r="I36" s="15" t="str">
        <f t="shared" si="4"/>
        <v>downstream</v>
      </c>
      <c r="J36" s="119">
        <v>34.929618835449219</v>
      </c>
      <c r="K36" s="127">
        <v>4.2649390525184572E-4</v>
      </c>
      <c r="L36" s="119">
        <v>34.822502136230469</v>
      </c>
      <c r="M36" s="119">
        <v>0.15633837878704071</v>
      </c>
      <c r="N36" s="127">
        <v>4.6077361912466586E-4</v>
      </c>
      <c r="O36" s="127">
        <v>5.0712551455944777E-5</v>
      </c>
      <c r="P36" s="3"/>
      <c r="R36" s="20" t="s">
        <v>199</v>
      </c>
      <c r="S36" s="21">
        <v>42542</v>
      </c>
      <c r="T36">
        <f t="shared" ca="1" si="0"/>
        <v>9.8133577921544202E-6</v>
      </c>
      <c r="V36" s="102" t="s">
        <v>213</v>
      </c>
      <c r="W36" s="103">
        <v>42550</v>
      </c>
      <c r="X36" s="102">
        <f ca="1">AVERAGE(T49:T50)</f>
        <v>8.9366012616665103E-6</v>
      </c>
      <c r="Y36" s="102" t="str">
        <f t="shared" si="1"/>
        <v>A</v>
      </c>
    </row>
    <row r="37" spans="1:25">
      <c r="A37" s="105">
        <v>42517</v>
      </c>
      <c r="B37">
        <v>36</v>
      </c>
      <c r="C37" s="3" t="s">
        <v>13</v>
      </c>
      <c r="D37" s="3" t="s">
        <v>153</v>
      </c>
      <c r="E37" s="3" t="s">
        <v>151</v>
      </c>
      <c r="F37" s="15" t="str">
        <f t="shared" si="2"/>
        <v>6</v>
      </c>
      <c r="G37" s="15" t="str">
        <f t="shared" si="3"/>
        <v>A</v>
      </c>
      <c r="H37" s="116" t="s">
        <v>495</v>
      </c>
      <c r="I37" s="15" t="str">
        <f t="shared" si="4"/>
        <v>downstream</v>
      </c>
      <c r="J37" s="119">
        <v>34.643100738525391</v>
      </c>
      <c r="K37" s="127">
        <v>5.1902845734730363E-4</v>
      </c>
      <c r="L37" s="119">
        <v>34.822502136230469</v>
      </c>
      <c r="M37" s="119">
        <v>0.15633837878704071</v>
      </c>
      <c r="N37" s="127">
        <v>4.6077361912466586E-4</v>
      </c>
      <c r="O37" s="127">
        <v>5.0712551455944777E-5</v>
      </c>
      <c r="P37" s="3"/>
      <c r="R37" s="3" t="s">
        <v>201</v>
      </c>
      <c r="S37" s="19">
        <v>42542</v>
      </c>
      <c r="T37">
        <f t="shared" ca="1" si="0"/>
        <v>5.1102476087786881E-6</v>
      </c>
      <c r="V37" s="102" t="s">
        <v>215</v>
      </c>
      <c r="W37" s="103">
        <v>42550</v>
      </c>
      <c r="X37" s="102" t="e">
        <f ca="1">AVERAGE(T51:T52)</f>
        <v>#DIV/0!</v>
      </c>
      <c r="Y37" s="102" t="str">
        <f t="shared" si="1"/>
        <v>B</v>
      </c>
    </row>
    <row r="38" spans="1:25">
      <c r="A38" s="105">
        <v>42517</v>
      </c>
      <c r="B38">
        <v>37</v>
      </c>
      <c r="C38" s="3" t="s">
        <v>13</v>
      </c>
      <c r="D38" s="3" t="s">
        <v>154</v>
      </c>
      <c r="E38" s="3" t="s">
        <v>155</v>
      </c>
      <c r="F38" s="15" t="str">
        <f t="shared" si="2"/>
        <v>6</v>
      </c>
      <c r="G38" s="15" t="str">
        <f t="shared" si="3"/>
        <v>B</v>
      </c>
      <c r="H38" s="116" t="s">
        <v>495</v>
      </c>
      <c r="I38" s="15" t="str">
        <f t="shared" si="4"/>
        <v>downstream</v>
      </c>
      <c r="J38" s="119">
        <v>34.887550354003906</v>
      </c>
      <c r="K38" s="127">
        <v>4.3896911665797234E-4</v>
      </c>
      <c r="L38" s="119">
        <v>34.929588317871094</v>
      </c>
      <c r="M38" s="119">
        <v>0.60986185073852539</v>
      </c>
      <c r="N38" s="127">
        <v>4.5134007814340293E-4</v>
      </c>
      <c r="O38" s="127">
        <v>1.8084827752318233E-4</v>
      </c>
      <c r="P38" s="3"/>
      <c r="R38" t="s">
        <v>202</v>
      </c>
      <c r="S38" s="18">
        <v>42543</v>
      </c>
      <c r="T38">
        <f t="shared" ca="1" si="0"/>
        <v>3.1439190024684649E-5</v>
      </c>
      <c r="V38" s="102" t="s">
        <v>216</v>
      </c>
      <c r="W38" s="103">
        <v>42551</v>
      </c>
      <c r="X38" s="102">
        <f ca="1">AVERAGE(T53:T54)</f>
        <v>2.9885530996883365E-5</v>
      </c>
      <c r="Y38" s="102" t="str">
        <f t="shared" si="1"/>
        <v>A</v>
      </c>
    </row>
    <row r="39" spans="1:25">
      <c r="A39" s="105">
        <v>42517</v>
      </c>
      <c r="B39">
        <v>38</v>
      </c>
      <c r="C39" s="3" t="s">
        <v>13</v>
      </c>
      <c r="D39" s="3" t="s">
        <v>80</v>
      </c>
      <c r="E39" s="3" t="s">
        <v>155</v>
      </c>
      <c r="F39" s="15" t="str">
        <f t="shared" si="2"/>
        <v>6</v>
      </c>
      <c r="G39" s="15" t="str">
        <f t="shared" si="3"/>
        <v>B</v>
      </c>
      <c r="H39" s="116" t="s">
        <v>495</v>
      </c>
      <c r="I39" s="15" t="str">
        <f t="shared" si="4"/>
        <v>downstream</v>
      </c>
      <c r="J39" s="119">
        <v>35.559383392333984</v>
      </c>
      <c r="K39" s="127">
        <v>2.7699489146471024E-4</v>
      </c>
      <c r="L39" s="119">
        <v>34.929588317871094</v>
      </c>
      <c r="M39" s="119">
        <v>0.60986185073852539</v>
      </c>
      <c r="N39" s="127">
        <v>4.5134007814340293E-4</v>
      </c>
      <c r="O39" s="127">
        <v>1.8084827752318233E-4</v>
      </c>
      <c r="P39" s="3"/>
      <c r="R39" s="29" t="s">
        <v>202</v>
      </c>
      <c r="S39" s="31">
        <v>42543</v>
      </c>
      <c r="T39">
        <f t="shared" ca="1" si="0"/>
        <v>1.5733277905383147E-5</v>
      </c>
      <c r="V39" s="102" t="s">
        <v>217</v>
      </c>
      <c r="W39" s="103">
        <v>42551</v>
      </c>
      <c r="X39" s="102">
        <f ca="1">AVERAGE(T55:T56)</f>
        <v>3.0782819067098899E-5</v>
      </c>
      <c r="Y39" s="102" t="str">
        <f t="shared" si="1"/>
        <v>B</v>
      </c>
    </row>
    <row r="40" spans="1:25">
      <c r="A40" s="105">
        <v>42517</v>
      </c>
      <c r="B40">
        <v>39</v>
      </c>
      <c r="C40" s="3" t="s">
        <v>13</v>
      </c>
      <c r="D40" s="3" t="s">
        <v>156</v>
      </c>
      <c r="E40" s="3" t="s">
        <v>155</v>
      </c>
      <c r="F40" s="15" t="str">
        <f t="shared" si="2"/>
        <v>6</v>
      </c>
      <c r="G40" s="15" t="str">
        <f t="shared" si="3"/>
        <v>B</v>
      </c>
      <c r="H40" s="116" t="s">
        <v>495</v>
      </c>
      <c r="I40" s="15" t="str">
        <f t="shared" si="4"/>
        <v>downstream</v>
      </c>
      <c r="J40" s="119">
        <v>34.341835021972656</v>
      </c>
      <c r="K40" s="127">
        <v>6.3805619720369577E-4</v>
      </c>
      <c r="L40" s="119">
        <v>34.929588317871094</v>
      </c>
      <c r="M40" s="119">
        <v>0.60986185073852539</v>
      </c>
      <c r="N40" s="127">
        <v>4.5134007814340293E-4</v>
      </c>
      <c r="O40" s="127">
        <v>1.8084827752318233E-4</v>
      </c>
      <c r="P40" s="3"/>
      <c r="R40" s="20" t="s">
        <v>204</v>
      </c>
      <c r="S40" s="21">
        <v>42543</v>
      </c>
      <c r="T40">
        <f t="shared" ca="1" si="0"/>
        <v>1.4589969396183733E-5</v>
      </c>
      <c r="V40" s="102" t="s">
        <v>218</v>
      </c>
      <c r="W40" s="103">
        <v>42552</v>
      </c>
      <c r="X40" s="102">
        <f t="shared" ref="X40:X61" ca="1" si="6">T57</f>
        <v>2.2311649324061969E-4</v>
      </c>
      <c r="Y40" s="102" t="str">
        <f t="shared" si="1"/>
        <v>A</v>
      </c>
    </row>
    <row r="41" spans="1:25">
      <c r="A41" s="105">
        <v>42521</v>
      </c>
      <c r="B41">
        <v>40</v>
      </c>
      <c r="C41" s="3" t="s">
        <v>13</v>
      </c>
      <c r="D41" s="3" t="s">
        <v>157</v>
      </c>
      <c r="E41" s="3" t="s">
        <v>158</v>
      </c>
      <c r="F41" s="15" t="str">
        <f t="shared" si="2"/>
        <v>7</v>
      </c>
      <c r="G41" s="15" t="str">
        <f t="shared" si="3"/>
        <v>A</v>
      </c>
      <c r="H41" s="116" t="s">
        <v>495</v>
      </c>
      <c r="I41" s="15" t="str">
        <f t="shared" si="4"/>
        <v>downstream</v>
      </c>
      <c r="J41" s="119">
        <v>37.105121612548828</v>
      </c>
      <c r="K41" s="127">
        <v>9.6029179985634983E-5</v>
      </c>
      <c r="L41" s="119">
        <v>38.350261688232422</v>
      </c>
      <c r="M41" s="119">
        <v>1.1841256618499756</v>
      </c>
      <c r="N41" s="127">
        <v>5.0819446187233552E-5</v>
      </c>
      <c r="O41" s="127">
        <v>4.0201197407441214E-5</v>
      </c>
      <c r="P41" s="3"/>
      <c r="R41" t="s">
        <v>204</v>
      </c>
      <c r="S41" s="18">
        <v>42543</v>
      </c>
      <c r="T41">
        <f t="shared" ca="1" si="0"/>
        <v>1.1629728305706521E-5</v>
      </c>
      <c r="V41" s="102" t="s">
        <v>219</v>
      </c>
      <c r="W41" s="103">
        <v>42552</v>
      </c>
      <c r="X41" s="102">
        <f t="shared" ca="1" si="6"/>
        <v>2.1829697167656073E-4</v>
      </c>
      <c r="Y41" s="102" t="str">
        <f t="shared" si="1"/>
        <v>B</v>
      </c>
    </row>
    <row r="42" spans="1:25">
      <c r="A42" s="105">
        <v>42521</v>
      </c>
      <c r="B42">
        <v>41</v>
      </c>
      <c r="C42" s="3" t="s">
        <v>13</v>
      </c>
      <c r="D42" s="3" t="s">
        <v>84</v>
      </c>
      <c r="E42" s="3" t="s">
        <v>158</v>
      </c>
      <c r="F42" s="15" t="str">
        <f t="shared" si="2"/>
        <v>7</v>
      </c>
      <c r="G42" s="15" t="str">
        <f t="shared" si="3"/>
        <v>A</v>
      </c>
      <c r="H42" s="116" t="s">
        <v>495</v>
      </c>
      <c r="I42" s="15" t="str">
        <f t="shared" si="4"/>
        <v>downstream</v>
      </c>
      <c r="J42" s="119">
        <v>39.462089538574219</v>
      </c>
      <c r="K42" s="127">
        <v>1.9093384253210388E-5</v>
      </c>
      <c r="L42" s="119">
        <v>38.350261688232422</v>
      </c>
      <c r="M42" s="119">
        <v>1.1841256618499756</v>
      </c>
      <c r="N42" s="127">
        <v>5.0819446187233552E-5</v>
      </c>
      <c r="O42" s="127">
        <v>4.0201197407441214E-5</v>
      </c>
      <c r="P42" s="3"/>
      <c r="R42" t="s">
        <v>206</v>
      </c>
      <c r="S42" s="18">
        <v>42548</v>
      </c>
      <c r="T42">
        <f t="shared" ca="1" si="0"/>
        <v>1.7442835087422282E-5</v>
      </c>
      <c r="V42" s="102" t="s">
        <v>220</v>
      </c>
      <c r="W42" s="103">
        <v>42553</v>
      </c>
      <c r="X42" s="102">
        <f t="shared" ca="1" si="6"/>
        <v>4.9781481424967446E-2</v>
      </c>
      <c r="Y42" s="102" t="str">
        <f t="shared" si="1"/>
        <v>A</v>
      </c>
    </row>
    <row r="43" spans="1:25">
      <c r="A43" s="105">
        <v>42521</v>
      </c>
      <c r="B43">
        <v>42</v>
      </c>
      <c r="C43" s="3" t="s">
        <v>13</v>
      </c>
      <c r="D43" s="3" t="s">
        <v>159</v>
      </c>
      <c r="E43" s="3" t="s">
        <v>158</v>
      </c>
      <c r="F43" s="15" t="str">
        <f t="shared" si="2"/>
        <v>7</v>
      </c>
      <c r="G43" s="15" t="str">
        <f t="shared" si="3"/>
        <v>A</v>
      </c>
      <c r="H43" s="116" t="s">
        <v>495</v>
      </c>
      <c r="I43" s="15" t="str">
        <f t="shared" si="4"/>
        <v>downstream</v>
      </c>
      <c r="J43" s="119">
        <v>38.483573913574219</v>
      </c>
      <c r="K43" s="127">
        <v>3.7335772503865883E-5</v>
      </c>
      <c r="L43" s="119">
        <v>38.350261688232422</v>
      </c>
      <c r="M43" s="119">
        <v>1.1841256618499756</v>
      </c>
      <c r="N43" s="127">
        <v>5.0819446187233552E-5</v>
      </c>
      <c r="O43" s="127">
        <v>4.0201197407441214E-5</v>
      </c>
      <c r="P43" s="3"/>
      <c r="R43" t="s">
        <v>206</v>
      </c>
      <c r="S43" s="18">
        <v>42548</v>
      </c>
      <c r="T43">
        <f t="shared" ca="1" si="0"/>
        <v>1.7688111711322563E-5</v>
      </c>
      <c r="V43" s="102" t="s">
        <v>221</v>
      </c>
      <c r="W43" s="103">
        <v>42553</v>
      </c>
      <c r="X43" s="102">
        <f t="shared" ca="1" si="6"/>
        <v>5.372524013121923E-2</v>
      </c>
      <c r="Y43" s="102" t="str">
        <f t="shared" si="1"/>
        <v>B</v>
      </c>
    </row>
    <row r="44" spans="1:25">
      <c r="A44" s="105">
        <v>42521</v>
      </c>
      <c r="B44">
        <v>43</v>
      </c>
      <c r="C44" s="3" t="s">
        <v>13</v>
      </c>
      <c r="D44" s="3" t="s">
        <v>160</v>
      </c>
      <c r="E44" s="3" t="s">
        <v>161</v>
      </c>
      <c r="F44" s="15" t="str">
        <f t="shared" si="2"/>
        <v>7</v>
      </c>
      <c r="G44" s="15" t="str">
        <f t="shared" si="3"/>
        <v>B</v>
      </c>
      <c r="H44" s="116" t="s">
        <v>495</v>
      </c>
      <c r="I44" s="15" t="str">
        <f t="shared" si="4"/>
        <v>downstream</v>
      </c>
      <c r="J44" s="119">
        <v>35.05731201171875</v>
      </c>
      <c r="K44" s="127">
        <v>3.9075690438039601E-4</v>
      </c>
      <c r="L44" s="119">
        <v>35.809623718261719</v>
      </c>
      <c r="M44" s="119">
        <v>0.77334755659103394</v>
      </c>
      <c r="N44" s="127">
        <v>2.5539647322148085E-4</v>
      </c>
      <c r="O44" s="127">
        <v>1.2831807543989271E-4</v>
      </c>
      <c r="P44" s="3"/>
      <c r="R44" t="s">
        <v>208</v>
      </c>
      <c r="S44" s="18">
        <v>42548</v>
      </c>
      <c r="T44">
        <f t="shared" ca="1" si="0"/>
        <v>3.0483231360752445E-5</v>
      </c>
      <c r="V44" s="102" t="s">
        <v>222</v>
      </c>
      <c r="W44" s="103">
        <v>42554</v>
      </c>
      <c r="X44" s="102">
        <f t="shared" ca="1" si="6"/>
        <v>4.4560452302296959E-2</v>
      </c>
      <c r="Y44" s="102" t="str">
        <f t="shared" si="1"/>
        <v>A</v>
      </c>
    </row>
    <row r="45" spans="1:25">
      <c r="A45" s="105">
        <v>42521</v>
      </c>
      <c r="B45">
        <v>44</v>
      </c>
      <c r="C45" s="3" t="s">
        <v>13</v>
      </c>
      <c r="D45" s="3" t="s">
        <v>162</v>
      </c>
      <c r="E45" s="3" t="s">
        <v>161</v>
      </c>
      <c r="F45" s="15" t="str">
        <f t="shared" si="2"/>
        <v>7</v>
      </c>
      <c r="G45" s="15" t="str">
        <f t="shared" si="3"/>
        <v>B</v>
      </c>
      <c r="H45" s="116" t="s">
        <v>495</v>
      </c>
      <c r="I45" s="15" t="str">
        <f t="shared" si="4"/>
        <v>downstream</v>
      </c>
      <c r="J45" s="119">
        <v>35.769142150878906</v>
      </c>
      <c r="K45" s="127">
        <v>2.3990530462469906E-4</v>
      </c>
      <c r="L45" s="119">
        <v>35.809623718261719</v>
      </c>
      <c r="M45" s="119">
        <v>0.77334755659103394</v>
      </c>
      <c r="N45" s="127">
        <v>2.5539647322148085E-4</v>
      </c>
      <c r="O45" s="127">
        <v>1.2831807543989271E-4</v>
      </c>
      <c r="P45" s="3"/>
      <c r="R45" t="s">
        <v>208</v>
      </c>
      <c r="S45" s="18">
        <v>42548</v>
      </c>
      <c r="T45">
        <f t="shared" ca="1" si="0"/>
        <v>8.4213747868489008E-6</v>
      </c>
      <c r="V45" s="102" t="s">
        <v>225</v>
      </c>
      <c r="W45" s="103">
        <v>42554</v>
      </c>
      <c r="X45" s="102">
        <f t="shared" ca="1" si="6"/>
        <v>4.0856061192850275E-3</v>
      </c>
      <c r="Y45" s="102" t="str">
        <f t="shared" si="1"/>
        <v>B</v>
      </c>
    </row>
    <row r="46" spans="1:25">
      <c r="A46" s="105">
        <v>42521</v>
      </c>
      <c r="B46">
        <v>45</v>
      </c>
      <c r="C46" s="3" t="s">
        <v>13</v>
      </c>
      <c r="D46" s="3" t="s">
        <v>163</v>
      </c>
      <c r="E46" s="3" t="s">
        <v>161</v>
      </c>
      <c r="F46" s="15" t="str">
        <f t="shared" si="2"/>
        <v>7</v>
      </c>
      <c r="G46" s="15" t="str">
        <f t="shared" si="3"/>
        <v>B</v>
      </c>
      <c r="H46" s="116" t="s">
        <v>495</v>
      </c>
      <c r="I46" s="15" t="str">
        <f t="shared" si="4"/>
        <v>downstream</v>
      </c>
      <c r="J46" s="119">
        <v>36.6024169921875</v>
      </c>
      <c r="K46" s="127">
        <v>1.3552723976317793E-4</v>
      </c>
      <c r="L46" s="119">
        <v>35.809623718261719</v>
      </c>
      <c r="M46" s="119">
        <v>0.77334755659103394</v>
      </c>
      <c r="N46" s="127">
        <v>2.5539647322148085E-4</v>
      </c>
      <c r="O46" s="127">
        <v>1.2831807543989271E-4</v>
      </c>
      <c r="P46" s="3"/>
      <c r="R46" s="3" t="s">
        <v>210</v>
      </c>
      <c r="S46" s="19">
        <v>42549</v>
      </c>
      <c r="T46">
        <f t="shared" ca="1" si="0"/>
        <v>1.094714798455243E-5</v>
      </c>
      <c r="V46" s="102" t="s">
        <v>226</v>
      </c>
      <c r="W46" s="103">
        <v>42555</v>
      </c>
      <c r="X46" s="102">
        <f t="shared" ca="1" si="6"/>
        <v>2.4262315904100737E-3</v>
      </c>
      <c r="Y46" s="102" t="str">
        <f t="shared" si="1"/>
        <v>A</v>
      </c>
    </row>
    <row r="47" spans="1:25">
      <c r="A47" s="105">
        <v>42524</v>
      </c>
      <c r="B47">
        <v>46</v>
      </c>
      <c r="C47" s="3" t="s">
        <v>13</v>
      </c>
      <c r="D47" s="3" t="s">
        <v>164</v>
      </c>
      <c r="E47" s="3" t="s">
        <v>165</v>
      </c>
      <c r="F47" s="15" t="str">
        <f t="shared" si="2"/>
        <v>8</v>
      </c>
      <c r="G47" s="15" t="str">
        <f t="shared" si="3"/>
        <v>A</v>
      </c>
      <c r="H47" s="116" t="s">
        <v>495</v>
      </c>
      <c r="I47" s="15" t="str">
        <f t="shared" si="4"/>
        <v>downstream</v>
      </c>
      <c r="J47" s="119">
        <v>38.313144683837891</v>
      </c>
      <c r="K47" s="127">
        <v>4.1961513488786295E-5</v>
      </c>
      <c r="L47" s="119">
        <v>37.412502288818359</v>
      </c>
      <c r="M47" s="119">
        <v>0.78516584634780884</v>
      </c>
      <c r="N47" s="127">
        <v>8.4730352682527155E-5</v>
      </c>
      <c r="O47" s="127">
        <v>3.7612317100865766E-5</v>
      </c>
      <c r="P47" s="3"/>
      <c r="R47" s="9" t="s">
        <v>211</v>
      </c>
      <c r="S47" s="23">
        <v>42549</v>
      </c>
      <c r="T47">
        <f t="shared" ca="1" si="0"/>
        <v>1.5927562344586477E-5</v>
      </c>
      <c r="V47" s="102" t="s">
        <v>227</v>
      </c>
      <c r="W47" s="103">
        <v>42555</v>
      </c>
      <c r="X47" s="102">
        <f t="shared" ca="1" si="6"/>
        <v>2.7747583420326314E-3</v>
      </c>
      <c r="Y47" s="102" t="str">
        <f t="shared" si="1"/>
        <v>B</v>
      </c>
    </row>
    <row r="48" spans="1:25">
      <c r="A48" s="105">
        <v>42524</v>
      </c>
      <c r="B48">
        <v>47</v>
      </c>
      <c r="C48" s="3" t="s">
        <v>13</v>
      </c>
      <c r="D48" s="3" t="s">
        <v>92</v>
      </c>
      <c r="E48" s="3" t="s">
        <v>165</v>
      </c>
      <c r="F48" s="15" t="str">
        <f t="shared" si="2"/>
        <v>8</v>
      </c>
      <c r="G48" s="15" t="str">
        <f t="shared" si="3"/>
        <v>A</v>
      </c>
      <c r="H48" s="116" t="s">
        <v>495</v>
      </c>
      <c r="I48" s="15" t="str">
        <f t="shared" si="4"/>
        <v>downstream</v>
      </c>
      <c r="J48" s="119">
        <v>36.872097015380859</v>
      </c>
      <c r="K48" s="127">
        <v>1.1265744979027659E-4</v>
      </c>
      <c r="L48" s="119">
        <v>37.412502288818359</v>
      </c>
      <c r="M48" s="119">
        <v>0.78516584634780884</v>
      </c>
      <c r="N48" s="127">
        <v>8.4730352682527155E-5</v>
      </c>
      <c r="O48" s="127">
        <v>3.7612317100865766E-5</v>
      </c>
      <c r="P48" s="3"/>
      <c r="R48" s="9" t="s">
        <v>211</v>
      </c>
      <c r="S48" s="23">
        <v>42549</v>
      </c>
      <c r="T48">
        <f t="shared" ca="1" si="0"/>
        <v>1.659157351241447E-5</v>
      </c>
      <c r="V48" s="102" t="s">
        <v>228</v>
      </c>
      <c r="W48" s="103">
        <v>42556</v>
      </c>
      <c r="X48" s="102">
        <f t="shared" ca="1" si="6"/>
        <v>9.5889907485495007E-4</v>
      </c>
      <c r="Y48" s="102" t="str">
        <f t="shared" si="1"/>
        <v>A</v>
      </c>
    </row>
    <row r="49" spans="1:25">
      <c r="A49" s="105">
        <v>42524</v>
      </c>
      <c r="B49">
        <v>48</v>
      </c>
      <c r="C49" s="3" t="s">
        <v>13</v>
      </c>
      <c r="D49" s="3" t="s">
        <v>166</v>
      </c>
      <c r="E49" s="3" t="s">
        <v>165</v>
      </c>
      <c r="F49" s="15" t="str">
        <f t="shared" si="2"/>
        <v>8</v>
      </c>
      <c r="G49" s="15" t="str">
        <f t="shared" si="3"/>
        <v>A</v>
      </c>
      <c r="H49" s="116" t="s">
        <v>495</v>
      </c>
      <c r="I49" s="15" t="str">
        <f t="shared" si="4"/>
        <v>downstream</v>
      </c>
      <c r="J49" s="119">
        <v>37.052257537841797</v>
      </c>
      <c r="K49" s="127">
        <v>9.9572069302666932E-5</v>
      </c>
      <c r="L49" s="119">
        <v>37.412502288818359</v>
      </c>
      <c r="M49" s="119">
        <v>0.78516584634780884</v>
      </c>
      <c r="N49" s="127">
        <v>8.4730352682527155E-5</v>
      </c>
      <c r="O49" s="127">
        <v>3.7612317100865766E-5</v>
      </c>
      <c r="P49" s="3"/>
      <c r="R49" s="9" t="s">
        <v>213</v>
      </c>
      <c r="S49" s="22">
        <v>42550</v>
      </c>
      <c r="T49">
        <f t="shared" ca="1" si="0"/>
        <v>7.0021642386564054E-6</v>
      </c>
      <c r="V49" s="102" t="s">
        <v>229</v>
      </c>
      <c r="W49" s="103">
        <v>42556</v>
      </c>
      <c r="X49" s="102">
        <f t="shared" ca="1" si="6"/>
        <v>9.1266740734378493E-4</v>
      </c>
      <c r="Y49" s="102" t="str">
        <f t="shared" si="1"/>
        <v>B</v>
      </c>
    </row>
    <row r="50" spans="1:25">
      <c r="A50" s="105">
        <v>42524</v>
      </c>
      <c r="B50">
        <v>49</v>
      </c>
      <c r="C50" s="3" t="s">
        <v>13</v>
      </c>
      <c r="D50" s="3" t="s">
        <v>167</v>
      </c>
      <c r="E50" s="3" t="s">
        <v>168</v>
      </c>
      <c r="F50" s="15" t="str">
        <f t="shared" si="2"/>
        <v>8</v>
      </c>
      <c r="G50" s="15" t="str">
        <f t="shared" si="3"/>
        <v>B</v>
      </c>
      <c r="H50" s="116" t="s">
        <v>495</v>
      </c>
      <c r="I50" s="15" t="str">
        <f t="shared" si="4"/>
        <v>downstream</v>
      </c>
      <c r="J50" s="119">
        <v>37.077098846435547</v>
      </c>
      <c r="K50" s="127">
        <v>9.7891243058256805E-5</v>
      </c>
      <c r="L50" s="119">
        <v>36.974422454833984</v>
      </c>
      <c r="M50" s="119">
        <v>0.72948074340820312</v>
      </c>
      <c r="N50" s="127">
        <v>1.1426982382545248E-4</v>
      </c>
      <c r="O50" s="127">
        <v>5.7986391766462475E-5</v>
      </c>
      <c r="P50" s="3"/>
      <c r="R50" s="9" t="s">
        <v>213</v>
      </c>
      <c r="S50" s="22">
        <v>42550</v>
      </c>
      <c r="T50">
        <f t="shared" ca="1" si="0"/>
        <v>1.0871038284676615E-5</v>
      </c>
      <c r="V50" s="102" t="s">
        <v>230</v>
      </c>
      <c r="W50" s="103">
        <v>42557</v>
      </c>
      <c r="X50" s="102">
        <f t="shared" ca="1" si="6"/>
        <v>7.1379113554333651E-4</v>
      </c>
      <c r="Y50" s="102" t="str">
        <f t="shared" si="1"/>
        <v>A</v>
      </c>
    </row>
    <row r="51" spans="1:25">
      <c r="A51" s="105">
        <v>42524</v>
      </c>
      <c r="B51">
        <v>50</v>
      </c>
      <c r="C51" s="3" t="s">
        <v>13</v>
      </c>
      <c r="D51" s="3" t="s">
        <v>169</v>
      </c>
      <c r="E51" s="3" t="s">
        <v>168</v>
      </c>
      <c r="F51" s="15" t="str">
        <f t="shared" si="2"/>
        <v>8</v>
      </c>
      <c r="G51" s="15" t="str">
        <f t="shared" si="3"/>
        <v>B</v>
      </c>
      <c r="H51" s="116" t="s">
        <v>495</v>
      </c>
      <c r="I51" s="15" t="str">
        <f t="shared" si="4"/>
        <v>downstream</v>
      </c>
      <c r="J51" s="119">
        <v>37.647125244140625</v>
      </c>
      <c r="K51" s="127">
        <v>6.6234308178536594E-5</v>
      </c>
      <c r="L51" s="119">
        <v>36.974422454833984</v>
      </c>
      <c r="M51" s="119">
        <v>0.72948074340820312</v>
      </c>
      <c r="N51" s="127">
        <v>1.1426982382545248E-4</v>
      </c>
      <c r="O51" s="127">
        <v>5.7986391766462475E-5</v>
      </c>
      <c r="P51" s="3"/>
      <c r="R51" s="9" t="s">
        <v>215</v>
      </c>
      <c r="S51" s="23">
        <v>42550</v>
      </c>
      <c r="T51" t="e">
        <f t="shared" ca="1" si="0"/>
        <v>#DIV/0!</v>
      </c>
      <c r="V51" s="102" t="s">
        <v>231</v>
      </c>
      <c r="W51" s="103">
        <v>42557</v>
      </c>
      <c r="X51" s="102">
        <f t="shared" ca="1" si="6"/>
        <v>7.3913405261312925E-4</v>
      </c>
      <c r="Y51" s="102" t="str">
        <f t="shared" si="1"/>
        <v>B</v>
      </c>
    </row>
    <row r="52" spans="1:25">
      <c r="A52" s="105">
        <v>42524</v>
      </c>
      <c r="B52">
        <v>51</v>
      </c>
      <c r="C52" s="3" t="s">
        <v>13</v>
      </c>
      <c r="D52" s="3" t="s">
        <v>170</v>
      </c>
      <c r="E52" s="3" t="s">
        <v>168</v>
      </c>
      <c r="F52" s="15" t="str">
        <f t="shared" si="2"/>
        <v>8</v>
      </c>
      <c r="G52" s="15" t="str">
        <f t="shared" si="3"/>
        <v>B</v>
      </c>
      <c r="H52" s="116" t="s">
        <v>495</v>
      </c>
      <c r="I52" s="15" t="str">
        <f t="shared" si="4"/>
        <v>downstream</v>
      </c>
      <c r="J52" s="119">
        <v>36.199043273925781</v>
      </c>
      <c r="K52" s="127">
        <v>1.7868391296360642E-4</v>
      </c>
      <c r="L52" s="119">
        <v>36.974422454833984</v>
      </c>
      <c r="M52" s="119">
        <v>0.72948074340820312</v>
      </c>
      <c r="N52" s="127">
        <v>1.1426982382545248E-4</v>
      </c>
      <c r="O52" s="127">
        <v>5.7986391766462475E-5</v>
      </c>
      <c r="P52" s="3"/>
      <c r="R52" s="9" t="s">
        <v>215</v>
      </c>
      <c r="S52" s="23">
        <v>42550</v>
      </c>
      <c r="T52" t="e">
        <f t="shared" ca="1" si="0"/>
        <v>#DIV/0!</v>
      </c>
      <c r="V52" s="102" t="s">
        <v>232</v>
      </c>
      <c r="W52" s="103">
        <v>42558</v>
      </c>
      <c r="X52" s="102">
        <f t="shared" ca="1" si="6"/>
        <v>3.4652116398016609E-2</v>
      </c>
      <c r="Y52" s="102" t="str">
        <f t="shared" si="1"/>
        <v>A</v>
      </c>
    </row>
    <row r="53" spans="1:25">
      <c r="A53" s="106">
        <v>42528</v>
      </c>
      <c r="B53">
        <v>52</v>
      </c>
      <c r="C53" s="20" t="s">
        <v>13</v>
      </c>
      <c r="D53" s="20" t="s">
        <v>171</v>
      </c>
      <c r="E53" s="20" t="s">
        <v>172</v>
      </c>
      <c r="F53" s="15" t="str">
        <f t="shared" si="2"/>
        <v>9</v>
      </c>
      <c r="G53" s="15" t="str">
        <f t="shared" si="3"/>
        <v>A</v>
      </c>
      <c r="H53" s="116" t="s">
        <v>492</v>
      </c>
      <c r="I53" s="15" t="str">
        <f t="shared" si="4"/>
        <v>downstream</v>
      </c>
      <c r="J53" s="120" t="s">
        <v>474</v>
      </c>
      <c r="K53" s="128" t="s">
        <v>474</v>
      </c>
      <c r="L53" s="120">
        <v>37.574516296386719</v>
      </c>
      <c r="M53" s="120">
        <v>0.86587291955947876</v>
      </c>
      <c r="N53" s="128" t="s">
        <v>474</v>
      </c>
      <c r="O53" s="128" t="s">
        <v>474</v>
      </c>
      <c r="P53" s="9"/>
      <c r="R53" t="s">
        <v>216</v>
      </c>
      <c r="S53" s="18">
        <v>42551</v>
      </c>
      <c r="T53">
        <f t="shared" ca="1" si="0"/>
        <v>3.4647135786750972E-5</v>
      </c>
      <c r="V53" s="102" t="s">
        <v>233</v>
      </c>
      <c r="W53" s="103">
        <v>42558</v>
      </c>
      <c r="X53" s="102">
        <f t="shared" ca="1" si="6"/>
        <v>6.7559522887070969E-2</v>
      </c>
      <c r="Y53" s="102" t="str">
        <f t="shared" si="1"/>
        <v>B</v>
      </c>
    </row>
    <row r="54" spans="1:25">
      <c r="A54" s="106">
        <v>42528</v>
      </c>
      <c r="B54">
        <v>53</v>
      </c>
      <c r="C54" s="20" t="s">
        <v>13</v>
      </c>
      <c r="D54" s="20" t="s">
        <v>173</v>
      </c>
      <c r="E54" s="20" t="s">
        <v>172</v>
      </c>
      <c r="F54" s="15" t="str">
        <f t="shared" si="2"/>
        <v>9</v>
      </c>
      <c r="G54" s="15" t="str">
        <f t="shared" si="3"/>
        <v>A</v>
      </c>
      <c r="H54" s="116" t="s">
        <v>492</v>
      </c>
      <c r="I54" s="15" t="str">
        <f t="shared" si="4"/>
        <v>downstream</v>
      </c>
      <c r="J54" s="120">
        <v>38.186782836914062</v>
      </c>
      <c r="K54" s="128">
        <v>4.5757373300148174E-5</v>
      </c>
      <c r="L54" s="120">
        <v>37.574516296386719</v>
      </c>
      <c r="M54" s="120">
        <v>0.86587291955947876</v>
      </c>
      <c r="N54" s="128">
        <v>7.5832351285498589E-5</v>
      </c>
      <c r="O54" s="128">
        <v>4.2532439692877233E-5</v>
      </c>
      <c r="P54" s="9"/>
      <c r="R54" s="24" t="s">
        <v>216</v>
      </c>
      <c r="S54" s="25">
        <v>42551</v>
      </c>
      <c r="T54">
        <f t="shared" ca="1" si="0"/>
        <v>2.5123926207015757E-5</v>
      </c>
      <c r="V54" s="102" t="s">
        <v>234</v>
      </c>
      <c r="W54" s="103">
        <v>42559</v>
      </c>
      <c r="X54" s="102">
        <f t="shared" ca="1" si="6"/>
        <v>4.051948819930355E-3</v>
      </c>
      <c r="Y54" s="102" t="str">
        <f t="shared" si="1"/>
        <v>A</v>
      </c>
    </row>
    <row r="55" spans="1:25">
      <c r="A55" s="106">
        <v>42528</v>
      </c>
      <c r="B55">
        <v>54</v>
      </c>
      <c r="C55" s="20" t="s">
        <v>13</v>
      </c>
      <c r="D55" s="20" t="s">
        <v>174</v>
      </c>
      <c r="E55" s="20" t="s">
        <v>172</v>
      </c>
      <c r="F55" s="15" t="str">
        <f t="shared" si="2"/>
        <v>9</v>
      </c>
      <c r="G55" s="15" t="str">
        <f t="shared" si="3"/>
        <v>A</v>
      </c>
      <c r="H55" s="116" t="s">
        <v>492</v>
      </c>
      <c r="I55" s="15" t="str">
        <f t="shared" si="4"/>
        <v>downstream</v>
      </c>
      <c r="J55" s="120">
        <v>36.962253570556641</v>
      </c>
      <c r="K55" s="128">
        <v>1.059073256328702E-4</v>
      </c>
      <c r="L55" s="120">
        <v>37.574516296386719</v>
      </c>
      <c r="M55" s="120">
        <v>0.86587291955947876</v>
      </c>
      <c r="N55" s="128">
        <v>7.5832351285498589E-5</v>
      </c>
      <c r="O55" s="128">
        <v>4.2532439692877233E-5</v>
      </c>
      <c r="P55" s="9"/>
      <c r="R55" t="s">
        <v>217</v>
      </c>
      <c r="S55" s="18">
        <v>42551</v>
      </c>
      <c r="T55">
        <f t="shared" ca="1" si="0"/>
        <v>4.2577852582326159E-5</v>
      </c>
      <c r="V55" s="102" t="s">
        <v>235</v>
      </c>
      <c r="W55" s="103">
        <v>42559</v>
      </c>
      <c r="X55" s="102">
        <f t="shared" ca="1" si="6"/>
        <v>4.0035766238967581E-3</v>
      </c>
      <c r="Y55" s="102" t="str">
        <f t="shared" si="1"/>
        <v>B</v>
      </c>
    </row>
    <row r="56" spans="1:25">
      <c r="A56" s="107">
        <v>42528</v>
      </c>
      <c r="B56">
        <v>55</v>
      </c>
      <c r="C56" s="9" t="s">
        <v>96</v>
      </c>
      <c r="D56" s="15" t="s">
        <v>119</v>
      </c>
      <c r="E56" s="15" t="s">
        <v>172</v>
      </c>
      <c r="F56" s="15" t="str">
        <f t="shared" si="2"/>
        <v>9</v>
      </c>
      <c r="G56" s="15" t="str">
        <f t="shared" si="3"/>
        <v>A</v>
      </c>
      <c r="H56" s="116" t="s">
        <v>495</v>
      </c>
      <c r="I56" s="15" t="str">
        <f t="shared" si="4"/>
        <v>downstream</v>
      </c>
      <c r="J56" s="121">
        <v>42.470741271972656</v>
      </c>
      <c r="K56" s="129">
        <v>1.9296246591693489E-6</v>
      </c>
      <c r="L56" s="121">
        <v>41.880199432373047</v>
      </c>
      <c r="M56" s="121">
        <v>0.58265590667724609</v>
      </c>
      <c r="N56" s="129">
        <v>2.9455034109560074E-6</v>
      </c>
      <c r="O56" s="129">
        <v>1.0704416126827709E-6</v>
      </c>
      <c r="P56" s="9"/>
      <c r="R56" s="20" t="s">
        <v>217</v>
      </c>
      <c r="S56" s="21">
        <v>42551</v>
      </c>
      <c r="T56">
        <f t="shared" ca="1" si="0"/>
        <v>1.8987785551871639E-5</v>
      </c>
      <c r="V56" s="102" t="s">
        <v>236</v>
      </c>
      <c r="W56" s="103">
        <v>42560</v>
      </c>
      <c r="X56" s="102">
        <f t="shared" ca="1" si="6"/>
        <v>1.3584047943974535E-3</v>
      </c>
      <c r="Y56" s="102" t="str">
        <f t="shared" si="1"/>
        <v>A</v>
      </c>
    </row>
    <row r="57" spans="1:25">
      <c r="A57" s="107">
        <v>42528</v>
      </c>
      <c r="B57">
        <v>56</v>
      </c>
      <c r="C57" s="9" t="s">
        <v>96</v>
      </c>
      <c r="D57" s="15" t="s">
        <v>121</v>
      </c>
      <c r="E57" s="15" t="s">
        <v>172</v>
      </c>
      <c r="F57" s="15" t="str">
        <f t="shared" si="2"/>
        <v>9</v>
      </c>
      <c r="G57" s="15" t="str">
        <f t="shared" si="3"/>
        <v>A</v>
      </c>
      <c r="H57" s="116" t="s">
        <v>495</v>
      </c>
      <c r="I57" s="15" t="str">
        <f t="shared" si="4"/>
        <v>downstream</v>
      </c>
      <c r="J57" s="121">
        <v>41.305763244628906</v>
      </c>
      <c r="K57" s="129">
        <v>4.0632280615682248E-6</v>
      </c>
      <c r="L57" s="121">
        <v>41.880199432373047</v>
      </c>
      <c r="M57" s="121">
        <v>0.58265590667724609</v>
      </c>
      <c r="N57" s="129">
        <v>2.9455034109560074E-6</v>
      </c>
      <c r="O57" s="129">
        <v>1.0704416126827709E-6</v>
      </c>
      <c r="P57" s="9"/>
      <c r="R57" s="3" t="s">
        <v>218</v>
      </c>
      <c r="S57" s="19">
        <v>42552</v>
      </c>
      <c r="T57">
        <f t="shared" ca="1" si="0"/>
        <v>2.2311649324061969E-4</v>
      </c>
      <c r="V57" s="102" t="s">
        <v>237</v>
      </c>
      <c r="W57" s="103">
        <v>42560</v>
      </c>
      <c r="X57" s="102">
        <f t="shared" ca="1" si="6"/>
        <v>1.4082244209324319E-3</v>
      </c>
      <c r="Y57" s="102" t="str">
        <f t="shared" si="1"/>
        <v>B</v>
      </c>
    </row>
    <row r="58" spans="1:25">
      <c r="A58" s="107">
        <v>42528</v>
      </c>
      <c r="B58">
        <v>57</v>
      </c>
      <c r="C58" s="9" t="s">
        <v>96</v>
      </c>
      <c r="D58" s="15" t="s">
        <v>122</v>
      </c>
      <c r="E58" s="15" t="s">
        <v>172</v>
      </c>
      <c r="F58" s="15" t="str">
        <f t="shared" si="2"/>
        <v>9</v>
      </c>
      <c r="G58" s="15" t="str">
        <f t="shared" si="3"/>
        <v>A</v>
      </c>
      <c r="H58" s="116" t="s">
        <v>495</v>
      </c>
      <c r="I58" s="15" t="str">
        <f t="shared" si="4"/>
        <v>downstream</v>
      </c>
      <c r="J58" s="121">
        <v>41.864097595214844</v>
      </c>
      <c r="K58" s="129">
        <v>2.8436579668777995E-6</v>
      </c>
      <c r="L58" s="121">
        <v>41.880199432373047</v>
      </c>
      <c r="M58" s="121">
        <v>0.58265590667724609</v>
      </c>
      <c r="N58" s="129">
        <v>2.9455034109560074E-6</v>
      </c>
      <c r="O58" s="129">
        <v>1.0704416126827709E-6</v>
      </c>
      <c r="P58" s="9"/>
      <c r="R58" s="3" t="s">
        <v>219</v>
      </c>
      <c r="S58" s="19">
        <v>42552</v>
      </c>
      <c r="T58">
        <f t="shared" ca="1" si="0"/>
        <v>2.1829697167656073E-4</v>
      </c>
      <c r="V58" s="102" t="s">
        <v>238</v>
      </c>
      <c r="W58" s="103">
        <v>42561</v>
      </c>
      <c r="X58" s="102">
        <f t="shared" ca="1" si="6"/>
        <v>4.4664093487275142E-4</v>
      </c>
      <c r="Y58" s="102" t="str">
        <f t="shared" si="1"/>
        <v>A</v>
      </c>
    </row>
    <row r="59" spans="1:25">
      <c r="A59" s="105">
        <v>42528</v>
      </c>
      <c r="B59">
        <v>58</v>
      </c>
      <c r="C59" s="3" t="s">
        <v>13</v>
      </c>
      <c r="D59" s="3" t="s">
        <v>175</v>
      </c>
      <c r="E59" s="3" t="s">
        <v>176</v>
      </c>
      <c r="F59" s="15" t="str">
        <f t="shared" si="2"/>
        <v>9</v>
      </c>
      <c r="G59" s="15" t="str">
        <f t="shared" si="3"/>
        <v>B</v>
      </c>
      <c r="H59" s="116" t="s">
        <v>495</v>
      </c>
      <c r="I59" s="15" t="str">
        <f t="shared" si="4"/>
        <v>downstream</v>
      </c>
      <c r="J59" s="119">
        <v>39.070674896240234</v>
      </c>
      <c r="K59" s="127">
        <v>2.4967917852336541E-5</v>
      </c>
      <c r="L59" s="119">
        <v>38.544849395751953</v>
      </c>
      <c r="M59" s="119">
        <v>0.70685595273971558</v>
      </c>
      <c r="N59" s="127">
        <v>3.8885944377398118E-5</v>
      </c>
      <c r="O59" s="127">
        <v>2.0231593225616962E-5</v>
      </c>
      <c r="P59" s="3"/>
      <c r="R59" s="3" t="s">
        <v>220</v>
      </c>
      <c r="S59" s="19">
        <v>42553</v>
      </c>
      <c r="T59">
        <f t="shared" ca="1" si="0"/>
        <v>4.9781481424967446E-2</v>
      </c>
      <c r="V59" s="102" t="s">
        <v>239</v>
      </c>
      <c r="W59" s="103">
        <v>42561</v>
      </c>
      <c r="X59" s="102">
        <f t="shared" ca="1" si="6"/>
        <v>3.8485267820457619E-4</v>
      </c>
      <c r="Y59" s="102" t="str">
        <f t="shared" si="1"/>
        <v>B</v>
      </c>
    </row>
    <row r="60" spans="1:25">
      <c r="A60" s="105">
        <v>42528</v>
      </c>
      <c r="B60">
        <v>59</v>
      </c>
      <c r="C60" s="3" t="s">
        <v>13</v>
      </c>
      <c r="D60" s="3" t="s">
        <v>177</v>
      </c>
      <c r="E60" s="3" t="s">
        <v>176</v>
      </c>
      <c r="F60" s="15" t="str">
        <f t="shared" si="2"/>
        <v>9</v>
      </c>
      <c r="G60" s="15" t="str">
        <f t="shared" si="3"/>
        <v>B</v>
      </c>
      <c r="H60" s="116" t="s">
        <v>495</v>
      </c>
      <c r="I60" s="15" t="str">
        <f t="shared" si="4"/>
        <v>downstream</v>
      </c>
      <c r="J60" s="119">
        <v>38.822559356689453</v>
      </c>
      <c r="K60" s="127">
        <v>2.9595836167572998E-5</v>
      </c>
      <c r="L60" s="119">
        <v>38.544849395751953</v>
      </c>
      <c r="M60" s="119">
        <v>0.70685595273971558</v>
      </c>
      <c r="N60" s="127">
        <v>3.8885944377398118E-5</v>
      </c>
      <c r="O60" s="127">
        <v>2.0231593225616962E-5</v>
      </c>
      <c r="P60" s="3"/>
      <c r="R60" s="3" t="s">
        <v>221</v>
      </c>
      <c r="S60" s="19">
        <v>42553</v>
      </c>
      <c r="T60">
        <f t="shared" ca="1" si="0"/>
        <v>5.372524013121923E-2</v>
      </c>
      <c r="V60" s="102" t="s">
        <v>240</v>
      </c>
      <c r="W60" s="103">
        <v>42562</v>
      </c>
      <c r="X60" s="102">
        <f t="shared" ca="1" si="6"/>
        <v>1.2092162311698E-4</v>
      </c>
      <c r="Y60" s="102" t="str">
        <f t="shared" si="1"/>
        <v>A</v>
      </c>
    </row>
    <row r="61" spans="1:25">
      <c r="A61" s="105">
        <v>42528</v>
      </c>
      <c r="B61">
        <v>60</v>
      </c>
      <c r="C61" s="3" t="s">
        <v>13</v>
      </c>
      <c r="D61" s="3" t="s">
        <v>178</v>
      </c>
      <c r="E61" s="3" t="s">
        <v>176</v>
      </c>
      <c r="F61" s="15" t="str">
        <f t="shared" si="2"/>
        <v>9</v>
      </c>
      <c r="G61" s="15" t="str">
        <f t="shared" si="3"/>
        <v>B</v>
      </c>
      <c r="H61" s="116" t="s">
        <v>495</v>
      </c>
      <c r="I61" s="15" t="str">
        <f t="shared" si="4"/>
        <v>downstream</v>
      </c>
      <c r="J61" s="119">
        <v>37.741310119628906</v>
      </c>
      <c r="K61" s="127">
        <v>6.2094070017337799E-5</v>
      </c>
      <c r="L61" s="119">
        <v>38.544849395751953</v>
      </c>
      <c r="M61" s="119">
        <v>0.70685595273971558</v>
      </c>
      <c r="N61" s="127">
        <v>3.8885944377398118E-5</v>
      </c>
      <c r="O61" s="127">
        <v>2.0231593225616962E-5</v>
      </c>
      <c r="P61" s="3"/>
      <c r="R61" s="3" t="s">
        <v>222</v>
      </c>
      <c r="S61" s="19">
        <v>42554</v>
      </c>
      <c r="T61">
        <f t="shared" ca="1" si="0"/>
        <v>4.4560452302296959E-2</v>
      </c>
      <c r="V61" s="102" t="s">
        <v>241</v>
      </c>
      <c r="W61" s="103">
        <v>42562</v>
      </c>
      <c r="X61" s="102">
        <f t="shared" ca="1" si="6"/>
        <v>9.1331126168370247E-4</v>
      </c>
      <c r="Y61" s="102" t="str">
        <f t="shared" si="1"/>
        <v>B</v>
      </c>
    </row>
    <row r="62" spans="1:25">
      <c r="A62" s="106">
        <v>42531</v>
      </c>
      <c r="B62">
        <v>61</v>
      </c>
      <c r="C62" s="20" t="s">
        <v>13</v>
      </c>
      <c r="D62" s="20" t="s">
        <v>77</v>
      </c>
      <c r="E62" s="20" t="s">
        <v>179</v>
      </c>
      <c r="F62" s="15" t="str">
        <f t="shared" si="2"/>
        <v>10</v>
      </c>
      <c r="G62" s="15" t="str">
        <f t="shared" si="3"/>
        <v>A</v>
      </c>
      <c r="H62" s="116" t="s">
        <v>492</v>
      </c>
      <c r="I62" s="15" t="str">
        <f t="shared" si="4"/>
        <v>downstream</v>
      </c>
      <c r="J62" s="120" t="s">
        <v>474</v>
      </c>
      <c r="K62" s="128" t="s">
        <v>474</v>
      </c>
      <c r="L62" s="120">
        <v>40.15216064453125</v>
      </c>
      <c r="M62" s="120">
        <v>0.7753293514251709</v>
      </c>
      <c r="N62" s="128" t="s">
        <v>474</v>
      </c>
      <c r="O62" s="128" t="s">
        <v>474</v>
      </c>
      <c r="P62" s="3"/>
      <c r="R62" s="3" t="s">
        <v>225</v>
      </c>
      <c r="S62" s="19">
        <v>42554</v>
      </c>
      <c r="T62">
        <f t="shared" ca="1" si="0"/>
        <v>4.0856061192850275E-3</v>
      </c>
      <c r="V62" s="102" t="s">
        <v>242</v>
      </c>
      <c r="W62" s="103">
        <v>42563</v>
      </c>
      <c r="X62" s="102">
        <f ca="1">AVERAGE(T79:T80)</f>
        <v>8.0617488492862321E-5</v>
      </c>
      <c r="Y62" s="102" t="str">
        <f t="shared" si="1"/>
        <v>A</v>
      </c>
    </row>
    <row r="63" spans="1:25">
      <c r="A63" s="106">
        <v>42531</v>
      </c>
      <c r="B63">
        <v>62</v>
      </c>
      <c r="C63" s="20" t="s">
        <v>13</v>
      </c>
      <c r="D63" s="20" t="s">
        <v>180</v>
      </c>
      <c r="E63" s="20" t="s">
        <v>179</v>
      </c>
      <c r="F63" s="15" t="str">
        <f t="shared" si="2"/>
        <v>10</v>
      </c>
      <c r="G63" s="15" t="str">
        <f t="shared" si="3"/>
        <v>A</v>
      </c>
      <c r="H63" s="116" t="s">
        <v>492</v>
      </c>
      <c r="I63" s="15" t="str">
        <f t="shared" si="4"/>
        <v>downstream</v>
      </c>
      <c r="J63" s="120">
        <v>40.700401306152344</v>
      </c>
      <c r="K63" s="128">
        <v>8.1717644206946716E-6</v>
      </c>
      <c r="L63" s="120">
        <v>40.15216064453125</v>
      </c>
      <c r="M63" s="120">
        <v>0.7753293514251709</v>
      </c>
      <c r="N63" s="128">
        <v>1.274829719477566E-5</v>
      </c>
      <c r="O63" s="128">
        <v>6.4721948547230568E-6</v>
      </c>
      <c r="P63" s="3"/>
      <c r="R63" s="3" t="s">
        <v>226</v>
      </c>
      <c r="S63" s="19">
        <v>42555</v>
      </c>
      <c r="T63">
        <f t="shared" ca="1" si="0"/>
        <v>2.4262315904100737E-3</v>
      </c>
      <c r="V63" s="102" t="s">
        <v>243</v>
      </c>
      <c r="W63" s="103">
        <v>42563</v>
      </c>
      <c r="X63" s="102">
        <f ca="1">T81</f>
        <v>1.225179415390206E-4</v>
      </c>
      <c r="Y63" s="102" t="str">
        <f t="shared" si="1"/>
        <v>B</v>
      </c>
    </row>
    <row r="64" spans="1:25">
      <c r="A64" s="106">
        <v>42531</v>
      </c>
      <c r="B64">
        <v>63</v>
      </c>
      <c r="C64" s="20" t="s">
        <v>13</v>
      </c>
      <c r="D64" s="20" t="s">
        <v>181</v>
      </c>
      <c r="E64" s="20" t="s">
        <v>179</v>
      </c>
      <c r="F64" s="15" t="str">
        <f t="shared" si="2"/>
        <v>10</v>
      </c>
      <c r="G64" s="15" t="str">
        <f t="shared" si="3"/>
        <v>A</v>
      </c>
      <c r="H64" s="116" t="s">
        <v>492</v>
      </c>
      <c r="I64" s="15" t="str">
        <f t="shared" si="4"/>
        <v>downstream</v>
      </c>
      <c r="J64" s="120">
        <v>39.603919982910156</v>
      </c>
      <c r="K64" s="128">
        <v>1.7324829968856648E-5</v>
      </c>
      <c r="L64" s="120">
        <v>40.15216064453125</v>
      </c>
      <c r="M64" s="120">
        <v>0.7753293514251709</v>
      </c>
      <c r="N64" s="128">
        <v>1.274829719477566E-5</v>
      </c>
      <c r="O64" s="128">
        <v>6.4721948547230568E-6</v>
      </c>
      <c r="P64" s="3"/>
      <c r="R64" s="3" t="s">
        <v>227</v>
      </c>
      <c r="S64" s="19">
        <v>42555</v>
      </c>
      <c r="T64">
        <f t="shared" ca="1" si="0"/>
        <v>2.7747583420326314E-3</v>
      </c>
      <c r="V64" s="102" t="s">
        <v>244</v>
      </c>
      <c r="W64" s="103">
        <v>42564</v>
      </c>
      <c r="X64" s="102">
        <f ca="1">AVERAGE(T82:T83)</f>
        <v>7.7443329549472167E-5</v>
      </c>
      <c r="Y64" s="102" t="str">
        <f t="shared" si="1"/>
        <v>A</v>
      </c>
    </row>
    <row r="65" spans="1:25">
      <c r="A65" s="99">
        <v>42531</v>
      </c>
      <c r="B65">
        <v>64</v>
      </c>
      <c r="C65" s="9" t="s">
        <v>96</v>
      </c>
      <c r="D65" t="s">
        <v>123</v>
      </c>
      <c r="E65" t="s">
        <v>179</v>
      </c>
      <c r="F65" s="15" t="str">
        <f t="shared" si="2"/>
        <v>10</v>
      </c>
      <c r="G65" s="15" t="str">
        <f t="shared" si="3"/>
        <v>A</v>
      </c>
      <c r="H65" s="116" t="s">
        <v>495</v>
      </c>
      <c r="I65" s="15" t="str">
        <f t="shared" si="4"/>
        <v>downstream</v>
      </c>
      <c r="J65" s="100">
        <v>36.928058624267578</v>
      </c>
      <c r="K65" s="97">
        <v>6.6699700255412608E-5</v>
      </c>
      <c r="L65" s="100">
        <v>37.064777374267578</v>
      </c>
      <c r="M65" s="100">
        <v>0.72186636924743652</v>
      </c>
      <c r="N65" s="97">
        <v>6.534709973493591E-5</v>
      </c>
      <c r="O65" s="97">
        <v>2.7583484552451409E-5</v>
      </c>
      <c r="P65" s="3"/>
      <c r="R65" s="3" t="s">
        <v>228</v>
      </c>
      <c r="S65" s="19">
        <v>42556</v>
      </c>
      <c r="T65">
        <f t="shared" ca="1" si="0"/>
        <v>9.5889907485495007E-4</v>
      </c>
      <c r="V65" s="102" t="s">
        <v>245</v>
      </c>
      <c r="W65" s="103">
        <v>42564</v>
      </c>
      <c r="X65" s="102">
        <f ca="1">T84</f>
        <v>4.1654409869806841E-5</v>
      </c>
      <c r="Y65" s="102" t="str">
        <f t="shared" si="1"/>
        <v>B</v>
      </c>
    </row>
    <row r="66" spans="1:25">
      <c r="A66" s="99">
        <v>42531</v>
      </c>
      <c r="B66">
        <v>65</v>
      </c>
      <c r="C66" s="9" t="s">
        <v>96</v>
      </c>
      <c r="D66" t="s">
        <v>125</v>
      </c>
      <c r="E66" t="s">
        <v>179</v>
      </c>
      <c r="F66" s="15" t="str">
        <f t="shared" si="2"/>
        <v>10</v>
      </c>
      <c r="G66" s="15" t="str">
        <f t="shared" si="3"/>
        <v>A</v>
      </c>
      <c r="H66" s="116" t="s">
        <v>495</v>
      </c>
      <c r="I66" s="15" t="str">
        <f t="shared" si="4"/>
        <v>downstream</v>
      </c>
      <c r="J66" s="100">
        <v>36.421051025390625</v>
      </c>
      <c r="K66" s="97">
        <v>9.2229398433119059E-5</v>
      </c>
      <c r="L66" s="100">
        <v>37.064777374267578</v>
      </c>
      <c r="M66" s="100">
        <v>0.72186636924743652</v>
      </c>
      <c r="N66" s="97">
        <v>6.534709973493591E-5</v>
      </c>
      <c r="O66" s="97">
        <v>2.7583484552451409E-5</v>
      </c>
      <c r="P66" s="3"/>
      <c r="R66" s="3" t="s">
        <v>229</v>
      </c>
      <c r="S66" s="19">
        <v>42556</v>
      </c>
      <c r="T66">
        <f t="shared" ref="T66:T129" ca="1" si="7">AVERAGE(OFFSET(K$2,3*(ROW()-2),,3))</f>
        <v>9.1266740734378493E-4</v>
      </c>
      <c r="V66" s="102" t="s">
        <v>246</v>
      </c>
      <c r="W66" s="103">
        <v>42565</v>
      </c>
      <c r="X66" s="102">
        <f ca="1">T85</f>
        <v>3.5258804928162135E-5</v>
      </c>
      <c r="Y66" s="102" t="str">
        <f t="shared" ref="Y66:Y129" si="8">IF(RIGHT(V66,1)="d", MID(V66,LEN(V66)-1,1), MID(V66,LEN(V66),1))</f>
        <v>A</v>
      </c>
    </row>
    <row r="67" spans="1:25">
      <c r="A67" s="99">
        <v>42531</v>
      </c>
      <c r="B67">
        <v>66</v>
      </c>
      <c r="C67" s="9" t="s">
        <v>96</v>
      </c>
      <c r="D67" t="s">
        <v>126</v>
      </c>
      <c r="E67" t="s">
        <v>179</v>
      </c>
      <c r="F67" s="15" t="str">
        <f t="shared" ref="F67:F130" si="9">IF(RIGHT(E67,1)="d", LEFT(E67,LEN(E67)-2), LEFT(E67,LEN(E67)-1))</f>
        <v>10</v>
      </c>
      <c r="G67" s="15" t="str">
        <f t="shared" ref="G67:G130" si="10">IF(RIGHT(E67,1)="d", MID(E67,LEN(E67)-1,1), MID(E67,LEN(E67),1))</f>
        <v>A</v>
      </c>
      <c r="H67" s="116" t="s">
        <v>495</v>
      </c>
      <c r="I67" s="15" t="str">
        <f t="shared" ref="I67:I130" si="11">IF(RIGHT(E67,1)="d","downstream","upstream")</f>
        <v>downstream</v>
      </c>
      <c r="J67" s="100">
        <v>37.845230102539062</v>
      </c>
      <c r="K67" s="97">
        <v>3.7112196878297254E-5</v>
      </c>
      <c r="L67" s="100">
        <v>37.064777374267578</v>
      </c>
      <c r="M67" s="100">
        <v>0.72186636924743652</v>
      </c>
      <c r="N67" s="97">
        <v>6.534709973493591E-5</v>
      </c>
      <c r="O67" s="97">
        <v>2.7583484552451409E-5</v>
      </c>
      <c r="P67" s="3"/>
      <c r="R67" s="3" t="s">
        <v>230</v>
      </c>
      <c r="S67" s="19">
        <v>42557</v>
      </c>
      <c r="T67">
        <f t="shared" ca="1" si="7"/>
        <v>7.1379113554333651E-4</v>
      </c>
      <c r="V67" s="102" t="s">
        <v>247</v>
      </c>
      <c r="W67" s="103">
        <v>42565</v>
      </c>
      <c r="X67" s="102">
        <f ca="1">T86</f>
        <v>2.9380579690041486E-5</v>
      </c>
      <c r="Y67" s="102" t="str">
        <f t="shared" si="8"/>
        <v>B</v>
      </c>
    </row>
    <row r="68" spans="1:25">
      <c r="A68" s="105">
        <v>42531</v>
      </c>
      <c r="B68">
        <v>67</v>
      </c>
      <c r="C68" s="3" t="s">
        <v>13</v>
      </c>
      <c r="D68" s="3" t="s">
        <v>82</v>
      </c>
      <c r="E68" s="3" t="s">
        <v>182</v>
      </c>
      <c r="F68" s="15" t="str">
        <f t="shared" si="9"/>
        <v>10</v>
      </c>
      <c r="G68" s="15" t="str">
        <f t="shared" si="10"/>
        <v>B</v>
      </c>
      <c r="H68" s="116" t="s">
        <v>495</v>
      </c>
      <c r="I68" s="15" t="str">
        <f t="shared" si="11"/>
        <v>downstream</v>
      </c>
      <c r="J68" s="119">
        <v>40.195507049560547</v>
      </c>
      <c r="K68" s="127">
        <v>1.1550237104529515E-5</v>
      </c>
      <c r="L68" s="119">
        <v>39.543254852294922</v>
      </c>
      <c r="M68" s="119">
        <v>0.67031407356262207</v>
      </c>
      <c r="N68" s="127">
        <v>1.9368691937415861E-5</v>
      </c>
      <c r="O68" s="127">
        <v>8.8140186562668532E-6</v>
      </c>
      <c r="P68" s="3"/>
      <c r="R68" s="3" t="s">
        <v>231</v>
      </c>
      <c r="S68" s="19">
        <v>42557</v>
      </c>
      <c r="T68">
        <f t="shared" ca="1" si="7"/>
        <v>7.3913405261312925E-4</v>
      </c>
      <c r="V68" s="102" t="s">
        <v>248</v>
      </c>
      <c r="W68" s="103">
        <v>42566</v>
      </c>
      <c r="X68" s="102">
        <f ca="1">T87</f>
        <v>5.9171055909246206E-5</v>
      </c>
      <c r="Y68" s="102" t="str">
        <f t="shared" si="8"/>
        <v>A</v>
      </c>
    </row>
    <row r="69" spans="1:25">
      <c r="A69" s="105">
        <v>42531</v>
      </c>
      <c r="B69">
        <v>68</v>
      </c>
      <c r="C69" s="3" t="s">
        <v>13</v>
      </c>
      <c r="D69" s="3" t="s">
        <v>183</v>
      </c>
      <c r="E69" s="3" t="s">
        <v>182</v>
      </c>
      <c r="F69" s="15" t="str">
        <f t="shared" si="9"/>
        <v>10</v>
      </c>
      <c r="G69" s="15" t="str">
        <f t="shared" si="10"/>
        <v>B</v>
      </c>
      <c r="H69" s="116" t="s">
        <v>495</v>
      </c>
      <c r="I69" s="15" t="str">
        <f t="shared" si="11"/>
        <v>downstream</v>
      </c>
      <c r="J69" s="119">
        <v>38.856231689453125</v>
      </c>
      <c r="K69" s="127">
        <v>2.8920680051669478E-5</v>
      </c>
      <c r="L69" s="119">
        <v>39.543254852294922</v>
      </c>
      <c r="M69" s="119">
        <v>0.67031407356262207</v>
      </c>
      <c r="N69" s="127">
        <v>1.9368691937415861E-5</v>
      </c>
      <c r="O69" s="127">
        <v>8.8140186562668532E-6</v>
      </c>
      <c r="P69" s="3"/>
      <c r="R69" s="3" t="s">
        <v>232</v>
      </c>
      <c r="S69" s="19">
        <v>42558</v>
      </c>
      <c r="T69">
        <f t="shared" ca="1" si="7"/>
        <v>3.4652116398016609E-2</v>
      </c>
      <c r="V69" s="102" t="s">
        <v>249</v>
      </c>
      <c r="W69" s="103">
        <v>42566</v>
      </c>
      <c r="X69" s="102">
        <f ca="1">AVERAGE(T88:T89)</f>
        <v>7.4393685281393118E-5</v>
      </c>
      <c r="Y69" s="102" t="str">
        <f t="shared" si="8"/>
        <v>B</v>
      </c>
    </row>
    <row r="70" spans="1:25">
      <c r="A70" s="105">
        <v>42531</v>
      </c>
      <c r="B70">
        <v>69</v>
      </c>
      <c r="C70" s="3" t="s">
        <v>13</v>
      </c>
      <c r="D70" s="3" t="s">
        <v>184</v>
      </c>
      <c r="E70" s="3" t="s">
        <v>182</v>
      </c>
      <c r="F70" s="15" t="str">
        <f t="shared" si="9"/>
        <v>10</v>
      </c>
      <c r="G70" s="15" t="str">
        <f t="shared" si="10"/>
        <v>B</v>
      </c>
      <c r="H70" s="116" t="s">
        <v>495</v>
      </c>
      <c r="I70" s="15" t="str">
        <f t="shared" si="11"/>
        <v>downstream</v>
      </c>
      <c r="J70" s="119">
        <v>39.578014373779297</v>
      </c>
      <c r="K70" s="127">
        <v>1.7635160475037992E-5</v>
      </c>
      <c r="L70" s="119">
        <v>39.543254852294922</v>
      </c>
      <c r="M70" s="119">
        <v>0.67031407356262207</v>
      </c>
      <c r="N70" s="127">
        <v>1.9368691937415861E-5</v>
      </c>
      <c r="O70" s="127">
        <v>8.8140186562668532E-6</v>
      </c>
      <c r="P70" s="3"/>
      <c r="R70" s="3" t="s">
        <v>233</v>
      </c>
      <c r="S70" s="19">
        <v>42558</v>
      </c>
      <c r="T70">
        <f t="shared" ca="1" si="7"/>
        <v>6.7559522887070969E-2</v>
      </c>
      <c r="V70" s="102" t="s">
        <v>250</v>
      </c>
      <c r="W70" s="103">
        <v>42567</v>
      </c>
      <c r="X70" s="102">
        <f ca="1">AVERAGE(T90:T91)</f>
        <v>6.8627883592853323E-5</v>
      </c>
      <c r="Y70" s="102" t="str">
        <f t="shared" si="8"/>
        <v>A</v>
      </c>
    </row>
    <row r="71" spans="1:25">
      <c r="A71" s="105">
        <v>42535</v>
      </c>
      <c r="B71">
        <v>70</v>
      </c>
      <c r="C71" s="3" t="s">
        <v>13</v>
      </c>
      <c r="D71" s="3" t="s">
        <v>86</v>
      </c>
      <c r="E71" s="3" t="s">
        <v>185</v>
      </c>
      <c r="F71" s="15" t="str">
        <f t="shared" si="9"/>
        <v>11</v>
      </c>
      <c r="G71" s="15" t="str">
        <f t="shared" si="10"/>
        <v>A</v>
      </c>
      <c r="H71" s="116" t="s">
        <v>495</v>
      </c>
      <c r="I71" s="15" t="str">
        <f t="shared" si="11"/>
        <v>downstream</v>
      </c>
      <c r="J71" s="119">
        <v>35.8941650390625</v>
      </c>
      <c r="K71" s="127">
        <v>2.202056348323822E-4</v>
      </c>
      <c r="L71" s="119">
        <v>36.008716583251953</v>
      </c>
      <c r="M71" s="119">
        <v>0.54973381757736206</v>
      </c>
      <c r="N71" s="127">
        <v>2.1295998885761946E-4</v>
      </c>
      <c r="O71" s="127">
        <v>7.4472060077823699E-5</v>
      </c>
      <c r="P71" s="3"/>
      <c r="R71" s="3" t="s">
        <v>234</v>
      </c>
      <c r="S71" s="19">
        <v>42559</v>
      </c>
      <c r="T71">
        <f t="shared" ca="1" si="7"/>
        <v>4.051948819930355E-3</v>
      </c>
      <c r="V71" s="102" t="s">
        <v>251</v>
      </c>
      <c r="W71" s="103">
        <v>42567</v>
      </c>
      <c r="X71" s="102">
        <f ca="1">AVERAGE(T92:T93)</f>
        <v>4.685085059463745E-5</v>
      </c>
      <c r="Y71" s="102" t="str">
        <f t="shared" si="8"/>
        <v>B</v>
      </c>
    </row>
    <row r="72" spans="1:25">
      <c r="A72" s="105">
        <v>42535</v>
      </c>
      <c r="B72">
        <v>71</v>
      </c>
      <c r="C72" s="3" t="s">
        <v>13</v>
      </c>
      <c r="D72" s="3" t="s">
        <v>186</v>
      </c>
      <c r="E72" s="3" t="s">
        <v>185</v>
      </c>
      <c r="F72" s="15" t="str">
        <f t="shared" si="9"/>
        <v>11</v>
      </c>
      <c r="G72" s="15" t="str">
        <f t="shared" si="10"/>
        <v>A</v>
      </c>
      <c r="H72" s="116" t="s">
        <v>495</v>
      </c>
      <c r="I72" s="15" t="str">
        <f t="shared" si="11"/>
        <v>downstream</v>
      </c>
      <c r="J72" s="119">
        <v>35.525283813476562</v>
      </c>
      <c r="K72" s="127">
        <v>2.8354438836686313E-4</v>
      </c>
      <c r="L72" s="119">
        <v>36.008716583251953</v>
      </c>
      <c r="M72" s="119">
        <v>0.54973381757736206</v>
      </c>
      <c r="N72" s="127">
        <v>2.1295998885761946E-4</v>
      </c>
      <c r="O72" s="127">
        <v>7.4472060077823699E-5</v>
      </c>
      <c r="P72" s="3"/>
      <c r="R72" s="3" t="s">
        <v>235</v>
      </c>
      <c r="S72" s="19">
        <v>42559</v>
      </c>
      <c r="T72">
        <f t="shared" ca="1" si="7"/>
        <v>4.0035766238967581E-3</v>
      </c>
      <c r="V72" s="102" t="s">
        <v>253</v>
      </c>
      <c r="W72" s="103">
        <v>42568</v>
      </c>
      <c r="X72" s="102">
        <f ca="1">T94</f>
        <v>3.5492517781676725E-5</v>
      </c>
      <c r="Y72" s="102" t="str">
        <f t="shared" si="8"/>
        <v>A</v>
      </c>
    </row>
    <row r="73" spans="1:25">
      <c r="A73" s="105">
        <v>42535</v>
      </c>
      <c r="B73">
        <v>72</v>
      </c>
      <c r="C73" s="3" t="s">
        <v>13</v>
      </c>
      <c r="D73" s="3" t="s">
        <v>187</v>
      </c>
      <c r="E73" s="3" t="s">
        <v>185</v>
      </c>
      <c r="F73" s="15" t="str">
        <f t="shared" si="9"/>
        <v>11</v>
      </c>
      <c r="G73" s="15" t="str">
        <f t="shared" si="10"/>
        <v>A</v>
      </c>
      <c r="H73" s="116" t="s">
        <v>495</v>
      </c>
      <c r="I73" s="15" t="str">
        <f t="shared" si="11"/>
        <v>downstream</v>
      </c>
      <c r="J73" s="119">
        <v>36.606700897216797</v>
      </c>
      <c r="K73" s="127">
        <v>1.3512992882169783E-4</v>
      </c>
      <c r="L73" s="119">
        <v>36.008716583251953</v>
      </c>
      <c r="M73" s="119">
        <v>0.54973381757736206</v>
      </c>
      <c r="N73" s="127">
        <v>2.1295998885761946E-4</v>
      </c>
      <c r="O73" s="127">
        <v>7.4472060077823699E-5</v>
      </c>
      <c r="P73" s="3"/>
      <c r="R73" s="3" t="s">
        <v>236</v>
      </c>
      <c r="S73" s="19">
        <v>42560</v>
      </c>
      <c r="T73">
        <f t="shared" ca="1" si="7"/>
        <v>1.3584047943974535E-3</v>
      </c>
      <c r="V73" s="102" t="s">
        <v>254</v>
      </c>
      <c r="W73" s="103">
        <v>42568</v>
      </c>
      <c r="X73" s="102">
        <f ca="1">T95</f>
        <v>5.7507871436731271E-5</v>
      </c>
      <c r="Y73" s="102" t="str">
        <f t="shared" si="8"/>
        <v>B</v>
      </c>
    </row>
    <row r="74" spans="1:25">
      <c r="A74" s="105">
        <v>42535</v>
      </c>
      <c r="B74">
        <v>73</v>
      </c>
      <c r="C74" s="3" t="s">
        <v>13</v>
      </c>
      <c r="D74" s="3" t="s">
        <v>90</v>
      </c>
      <c r="E74" s="3" t="s">
        <v>188</v>
      </c>
      <c r="F74" s="15" t="str">
        <f t="shared" si="9"/>
        <v>11</v>
      </c>
      <c r="G74" s="15" t="str">
        <f t="shared" si="10"/>
        <v>B</v>
      </c>
      <c r="H74" s="116" t="s">
        <v>495</v>
      </c>
      <c r="I74" s="15" t="str">
        <f t="shared" si="11"/>
        <v>downstream</v>
      </c>
      <c r="J74" s="119">
        <v>34.533287048339844</v>
      </c>
      <c r="K74" s="127">
        <v>5.5959750898182392E-4</v>
      </c>
      <c r="L74" s="119">
        <v>34.424598693847656</v>
      </c>
      <c r="M74" s="119">
        <v>0.10840338468551636</v>
      </c>
      <c r="N74" s="127">
        <v>6.0398183995857835E-4</v>
      </c>
      <c r="O74" s="127">
        <v>4.4827236706623808E-5</v>
      </c>
      <c r="P74" s="3"/>
      <c r="R74" s="3" t="s">
        <v>237</v>
      </c>
      <c r="S74" s="19">
        <v>42560</v>
      </c>
      <c r="T74">
        <f t="shared" ca="1" si="7"/>
        <v>1.4082244209324319E-3</v>
      </c>
      <c r="V74" s="102" t="s">
        <v>255</v>
      </c>
      <c r="W74" s="103">
        <v>42569</v>
      </c>
      <c r="X74" s="102">
        <f ca="1">AVERAGE(T96:T97)</f>
        <v>1.7015616890603269E-5</v>
      </c>
      <c r="Y74" s="102" t="str">
        <f t="shared" si="8"/>
        <v>A</v>
      </c>
    </row>
    <row r="75" spans="1:25">
      <c r="A75" s="105">
        <v>42535</v>
      </c>
      <c r="B75">
        <v>74</v>
      </c>
      <c r="C75" s="3" t="s">
        <v>13</v>
      </c>
      <c r="D75" s="3" t="s">
        <v>189</v>
      </c>
      <c r="E75" s="3" t="s">
        <v>188</v>
      </c>
      <c r="F75" s="15" t="str">
        <f t="shared" si="9"/>
        <v>11</v>
      </c>
      <c r="G75" s="15" t="str">
        <f t="shared" si="10"/>
        <v>B</v>
      </c>
      <c r="H75" s="116" t="s">
        <v>495</v>
      </c>
      <c r="I75" s="15" t="str">
        <f t="shared" si="11"/>
        <v>downstream</v>
      </c>
      <c r="J75" s="119">
        <v>34.424026489257812</v>
      </c>
      <c r="K75" s="127">
        <v>6.0310884146019816E-4</v>
      </c>
      <c r="L75" s="119">
        <v>34.424598693847656</v>
      </c>
      <c r="M75" s="119">
        <v>0.10840338468551636</v>
      </c>
      <c r="N75" s="127">
        <v>6.0398183995857835E-4</v>
      </c>
      <c r="O75" s="127">
        <v>4.4827236706623808E-5</v>
      </c>
      <c r="P75" s="3"/>
      <c r="R75" s="3" t="s">
        <v>238</v>
      </c>
      <c r="S75" s="19">
        <v>42561</v>
      </c>
      <c r="T75">
        <f t="shared" ca="1" si="7"/>
        <v>4.4664093487275142E-4</v>
      </c>
      <c r="V75" s="102" t="s">
        <v>257</v>
      </c>
      <c r="W75" s="103">
        <v>42569</v>
      </c>
      <c r="X75" s="102" t="e">
        <f ca="1">AVERAGE(T98:T99)</f>
        <v>#DIV/0!</v>
      </c>
      <c r="Y75" s="102" t="str">
        <f t="shared" si="8"/>
        <v>B</v>
      </c>
    </row>
    <row r="76" spans="1:25">
      <c r="A76" s="105">
        <v>42535</v>
      </c>
      <c r="B76">
        <v>75</v>
      </c>
      <c r="C76" s="3" t="s">
        <v>13</v>
      </c>
      <c r="D76" s="3" t="s">
        <v>190</v>
      </c>
      <c r="E76" s="3" t="s">
        <v>188</v>
      </c>
      <c r="F76" s="15" t="str">
        <f t="shared" si="9"/>
        <v>11</v>
      </c>
      <c r="G76" s="15" t="str">
        <f t="shared" si="10"/>
        <v>B</v>
      </c>
      <c r="H76" s="116" t="s">
        <v>495</v>
      </c>
      <c r="I76" s="15" t="str">
        <f t="shared" si="11"/>
        <v>downstream</v>
      </c>
      <c r="J76" s="119">
        <v>34.316482543945312</v>
      </c>
      <c r="K76" s="127">
        <v>6.4923922764137387E-4</v>
      </c>
      <c r="L76" s="119">
        <v>34.424598693847656</v>
      </c>
      <c r="M76" s="119">
        <v>0.10840338468551636</v>
      </c>
      <c r="N76" s="127">
        <v>6.0398183995857835E-4</v>
      </c>
      <c r="O76" s="127">
        <v>4.4827236706623808E-5</v>
      </c>
      <c r="P76" s="3"/>
      <c r="R76" s="3" t="s">
        <v>239</v>
      </c>
      <c r="S76" s="19">
        <v>42561</v>
      </c>
      <c r="T76">
        <f t="shared" ca="1" si="7"/>
        <v>3.8485267820457619E-4</v>
      </c>
      <c r="V76" s="102" t="s">
        <v>259</v>
      </c>
      <c r="W76" s="103">
        <v>42570</v>
      </c>
      <c r="X76" s="102" t="e">
        <f ca="1">AVERAGE(T100:T101)</f>
        <v>#DIV/0!</v>
      </c>
      <c r="Y76" s="102" t="str">
        <f t="shared" si="8"/>
        <v>A</v>
      </c>
    </row>
    <row r="77" spans="1:25">
      <c r="A77" s="106">
        <v>42538</v>
      </c>
      <c r="B77">
        <v>76</v>
      </c>
      <c r="C77" s="20" t="s">
        <v>13</v>
      </c>
      <c r="D77" s="20" t="s">
        <v>191</v>
      </c>
      <c r="E77" s="20" t="s">
        <v>192</v>
      </c>
      <c r="F77" s="15" t="str">
        <f t="shared" si="9"/>
        <v>1</v>
      </c>
      <c r="G77" s="15" t="str">
        <f t="shared" si="10"/>
        <v>A</v>
      </c>
      <c r="H77" s="116" t="s">
        <v>492</v>
      </c>
      <c r="I77" s="15" t="str">
        <f t="shared" si="11"/>
        <v>upstream</v>
      </c>
      <c r="J77" s="120" t="s">
        <v>474</v>
      </c>
      <c r="K77" s="128" t="s">
        <v>474</v>
      </c>
      <c r="L77" s="120">
        <v>38.659873962402344</v>
      </c>
      <c r="M77" s="120" t="s">
        <v>474</v>
      </c>
      <c r="N77" s="128" t="s">
        <v>474</v>
      </c>
      <c r="O77" s="128" t="s">
        <v>474</v>
      </c>
      <c r="P77" s="9"/>
      <c r="R77" s="3" t="s">
        <v>240</v>
      </c>
      <c r="S77" s="19">
        <v>42562</v>
      </c>
      <c r="T77">
        <f t="shared" ca="1" si="7"/>
        <v>1.2092162311698E-4</v>
      </c>
      <c r="V77" s="102" t="s">
        <v>260</v>
      </c>
      <c r="W77" s="103">
        <v>42570</v>
      </c>
      <c r="X77" s="102">
        <f ca="1">AVERAGE(T102:T103)</f>
        <v>1.3066114433968323E-5</v>
      </c>
      <c r="Y77" s="102" t="str">
        <f t="shared" si="8"/>
        <v>B</v>
      </c>
    </row>
    <row r="78" spans="1:25">
      <c r="A78" s="106">
        <v>42538</v>
      </c>
      <c r="B78">
        <v>77</v>
      </c>
      <c r="C78" s="20" t="s">
        <v>13</v>
      </c>
      <c r="D78" s="20" t="s">
        <v>193</v>
      </c>
      <c r="E78" s="20" t="s">
        <v>192</v>
      </c>
      <c r="F78" s="15" t="str">
        <f t="shared" si="9"/>
        <v>1</v>
      </c>
      <c r="G78" s="15" t="str">
        <f t="shared" si="10"/>
        <v>A</v>
      </c>
      <c r="H78" s="116" t="s">
        <v>492</v>
      </c>
      <c r="I78" s="15" t="str">
        <f t="shared" si="11"/>
        <v>upstream</v>
      </c>
      <c r="J78" s="120" t="s">
        <v>474</v>
      </c>
      <c r="K78" s="128" t="s">
        <v>474</v>
      </c>
      <c r="L78" s="120">
        <v>38.659873962402344</v>
      </c>
      <c r="M78" s="120" t="s">
        <v>474</v>
      </c>
      <c r="N78" s="128" t="s">
        <v>474</v>
      </c>
      <c r="O78" s="128" t="s">
        <v>474</v>
      </c>
      <c r="P78" s="9"/>
      <c r="R78" s="3" t="s">
        <v>241</v>
      </c>
      <c r="S78" s="19">
        <v>42562</v>
      </c>
      <c r="T78">
        <f t="shared" ca="1" si="7"/>
        <v>9.1331126168370247E-4</v>
      </c>
      <c r="V78" s="102" t="s">
        <v>262</v>
      </c>
      <c r="W78" s="103">
        <v>42571</v>
      </c>
      <c r="X78" s="102">
        <f ca="1">AVERAGE(T104:T105)</f>
        <v>3.1548414426652016E-5</v>
      </c>
      <c r="Y78" s="102" t="str">
        <f t="shared" si="8"/>
        <v>A</v>
      </c>
    </row>
    <row r="79" spans="1:25">
      <c r="A79" s="106">
        <v>42538</v>
      </c>
      <c r="B79">
        <v>78</v>
      </c>
      <c r="C79" s="20" t="s">
        <v>13</v>
      </c>
      <c r="D79" s="20" t="s">
        <v>194</v>
      </c>
      <c r="E79" s="20" t="s">
        <v>192</v>
      </c>
      <c r="F79" s="15" t="str">
        <f t="shared" si="9"/>
        <v>1</v>
      </c>
      <c r="G79" s="15" t="str">
        <f t="shared" si="10"/>
        <v>A</v>
      </c>
      <c r="H79" s="116" t="s">
        <v>492</v>
      </c>
      <c r="I79" s="15" t="str">
        <f t="shared" si="11"/>
        <v>upstream</v>
      </c>
      <c r="J79" s="120">
        <v>38.659873962402344</v>
      </c>
      <c r="K79" s="128">
        <v>3.3086573239415884E-5</v>
      </c>
      <c r="L79" s="120">
        <v>38.659873962402344</v>
      </c>
      <c r="M79" s="120" t="s">
        <v>474</v>
      </c>
      <c r="N79" s="128">
        <v>3.3086573239415884E-5</v>
      </c>
      <c r="O79" s="128" t="s">
        <v>474</v>
      </c>
      <c r="P79" s="9"/>
      <c r="R79" t="s">
        <v>242</v>
      </c>
      <c r="S79" s="18">
        <v>42563</v>
      </c>
      <c r="T79">
        <f t="shared" ca="1" si="7"/>
        <v>1.0200226097367704E-4</v>
      </c>
      <c r="V79" s="102" t="s">
        <v>264</v>
      </c>
      <c r="W79" s="103">
        <v>42571</v>
      </c>
      <c r="X79" s="102">
        <f ca="1">AVERAGE(T106:T107)</f>
        <v>1.4403393606698955E-5</v>
      </c>
      <c r="Y79" s="102" t="str">
        <f t="shared" si="8"/>
        <v>B</v>
      </c>
    </row>
    <row r="80" spans="1:25">
      <c r="A80" s="99">
        <v>42538</v>
      </c>
      <c r="B80">
        <v>79</v>
      </c>
      <c r="C80" s="9" t="s">
        <v>79</v>
      </c>
      <c r="D80" t="s">
        <v>195</v>
      </c>
      <c r="E80" t="s">
        <v>192</v>
      </c>
      <c r="F80" s="15" t="str">
        <f t="shared" si="9"/>
        <v>1</v>
      </c>
      <c r="G80" s="15" t="str">
        <f t="shared" si="10"/>
        <v>A</v>
      </c>
      <c r="H80" s="116" t="s">
        <v>495</v>
      </c>
      <c r="I80" s="15" t="str">
        <f t="shared" si="11"/>
        <v>upstream</v>
      </c>
      <c r="J80" s="100">
        <v>39.089748382568359</v>
      </c>
      <c r="K80" s="97">
        <v>3.183446460752748E-5</v>
      </c>
      <c r="L80" s="100">
        <v>39.205631256103516</v>
      </c>
      <c r="M80" s="100">
        <v>0.47095134854316711</v>
      </c>
      <c r="N80" s="97">
        <v>3.0420609618886374E-5</v>
      </c>
      <c r="O80" s="97">
        <v>8.7276739577646367E-6</v>
      </c>
      <c r="P80" s="3"/>
      <c r="R80" s="20" t="s">
        <v>242</v>
      </c>
      <c r="S80" s="21">
        <v>42563</v>
      </c>
      <c r="T80">
        <f t="shared" ca="1" si="7"/>
        <v>5.9232716012047604E-5</v>
      </c>
      <c r="V80" s="102" t="s">
        <v>266</v>
      </c>
      <c r="W80" s="103">
        <v>42572</v>
      </c>
      <c r="X80" s="102" t="e">
        <f ca="1">AVERAGE(T108:T109)</f>
        <v>#DIV/0!</v>
      </c>
      <c r="Y80" s="102" t="str">
        <f t="shared" si="8"/>
        <v>A</v>
      </c>
    </row>
    <row r="81" spans="1:25">
      <c r="A81" s="99">
        <v>42538</v>
      </c>
      <c r="B81">
        <v>80</v>
      </c>
      <c r="C81" s="9" t="s">
        <v>79</v>
      </c>
      <c r="D81" t="s">
        <v>148</v>
      </c>
      <c r="E81" t="s">
        <v>192</v>
      </c>
      <c r="F81" s="15" t="str">
        <f t="shared" si="9"/>
        <v>1</v>
      </c>
      <c r="G81" s="15" t="str">
        <f t="shared" si="10"/>
        <v>A</v>
      </c>
      <c r="H81" s="116" t="s">
        <v>495</v>
      </c>
      <c r="I81" s="15" t="str">
        <f t="shared" si="11"/>
        <v>upstream</v>
      </c>
      <c r="J81" s="100">
        <v>39.723705291748047</v>
      </c>
      <c r="K81" s="97">
        <v>2.1072324670967646E-5</v>
      </c>
      <c r="L81" s="100">
        <v>39.205631256103516</v>
      </c>
      <c r="M81" s="100">
        <v>0.47095134854316711</v>
      </c>
      <c r="N81" s="97">
        <v>3.0420609618886374E-5</v>
      </c>
      <c r="O81" s="97">
        <v>8.7276739577646367E-6</v>
      </c>
      <c r="P81" s="3"/>
      <c r="R81" s="3" t="s">
        <v>243</v>
      </c>
      <c r="S81" s="19">
        <v>42563</v>
      </c>
      <c r="T81">
        <f t="shared" ca="1" si="7"/>
        <v>1.225179415390206E-4</v>
      </c>
      <c r="V81" s="102" t="s">
        <v>267</v>
      </c>
      <c r="W81" s="103">
        <v>42572</v>
      </c>
      <c r="X81" s="102">
        <f ca="1">AVERAGE(T110:T111)</f>
        <v>1.3583804957306711E-5</v>
      </c>
      <c r="Y81" s="102" t="str">
        <f t="shared" si="8"/>
        <v>B</v>
      </c>
    </row>
    <row r="82" spans="1:25">
      <c r="A82" s="99">
        <v>42538</v>
      </c>
      <c r="B82">
        <v>81</v>
      </c>
      <c r="C82" s="9" t="s">
        <v>79</v>
      </c>
      <c r="D82" t="s">
        <v>122</v>
      </c>
      <c r="E82" t="s">
        <v>192</v>
      </c>
      <c r="F82" s="15" t="str">
        <f t="shared" si="9"/>
        <v>1</v>
      </c>
      <c r="G82" s="15" t="str">
        <f t="shared" si="10"/>
        <v>A</v>
      </c>
      <c r="H82" s="116" t="s">
        <v>495</v>
      </c>
      <c r="I82" s="15" t="str">
        <f t="shared" si="11"/>
        <v>upstream</v>
      </c>
      <c r="J82" s="100">
        <v>38.803436279296875</v>
      </c>
      <c r="K82" s="97">
        <v>3.8355039578163996E-5</v>
      </c>
      <c r="L82" s="100">
        <v>39.205631256103516</v>
      </c>
      <c r="M82" s="100">
        <v>0.47095134854316711</v>
      </c>
      <c r="N82" s="97">
        <v>3.0420609618886374E-5</v>
      </c>
      <c r="O82" s="97">
        <v>8.7276739577646367E-6</v>
      </c>
      <c r="P82" s="3"/>
      <c r="R82" t="s">
        <v>244</v>
      </c>
      <c r="S82" s="18">
        <v>42564</v>
      </c>
      <c r="T82">
        <f t="shared" ca="1" si="7"/>
        <v>8.281883371334213E-5</v>
      </c>
      <c r="V82" s="102" t="s">
        <v>269</v>
      </c>
      <c r="W82" s="103">
        <v>42573</v>
      </c>
      <c r="X82" s="102">
        <f t="shared" ref="X82:X113" ca="1" si="12">T112</f>
        <v>1.002590823918581E-2</v>
      </c>
      <c r="Y82" s="102" t="str">
        <f t="shared" si="8"/>
        <v>A</v>
      </c>
    </row>
    <row r="83" spans="1:25">
      <c r="A83" s="106">
        <v>42538</v>
      </c>
      <c r="B83">
        <v>82</v>
      </c>
      <c r="C83" s="20" t="s">
        <v>13</v>
      </c>
      <c r="D83" s="20" t="s">
        <v>94</v>
      </c>
      <c r="E83" s="20" t="s">
        <v>196</v>
      </c>
      <c r="F83" s="15" t="str">
        <f t="shared" si="9"/>
        <v>1</v>
      </c>
      <c r="G83" s="15" t="str">
        <f t="shared" si="10"/>
        <v>B</v>
      </c>
      <c r="H83" s="116" t="s">
        <v>492</v>
      </c>
      <c r="I83" s="15" t="str">
        <f t="shared" si="11"/>
        <v>upstream</v>
      </c>
      <c r="J83" s="120">
        <v>41.386528015136719</v>
      </c>
      <c r="K83" s="128">
        <v>5.1062170314253308E-6</v>
      </c>
      <c r="L83" s="120">
        <v>41.386528015136719</v>
      </c>
      <c r="M83" s="120" t="s">
        <v>474</v>
      </c>
      <c r="N83" s="128">
        <v>5.1062170314253308E-6</v>
      </c>
      <c r="O83" s="128" t="s">
        <v>474</v>
      </c>
      <c r="P83" s="9"/>
      <c r="R83" s="20" t="s">
        <v>244</v>
      </c>
      <c r="S83" s="21">
        <v>42564</v>
      </c>
      <c r="T83">
        <f t="shared" ca="1" si="7"/>
        <v>7.2067825385602191E-5</v>
      </c>
      <c r="V83" s="102" t="s">
        <v>270</v>
      </c>
      <c r="W83" s="103">
        <v>42573</v>
      </c>
      <c r="X83" s="102">
        <f t="shared" ca="1" si="12"/>
        <v>4.2507279819498462E-3</v>
      </c>
      <c r="Y83" s="102" t="str">
        <f t="shared" si="8"/>
        <v>B</v>
      </c>
    </row>
    <row r="84" spans="1:25">
      <c r="A84" s="106">
        <v>42538</v>
      </c>
      <c r="B84">
        <v>83</v>
      </c>
      <c r="C84" s="20" t="s">
        <v>13</v>
      </c>
      <c r="D84" s="20" t="s">
        <v>97</v>
      </c>
      <c r="E84" s="20" t="s">
        <v>196</v>
      </c>
      <c r="F84" s="15" t="str">
        <f t="shared" si="9"/>
        <v>1</v>
      </c>
      <c r="G84" s="15" t="str">
        <f t="shared" si="10"/>
        <v>B</v>
      </c>
      <c r="H84" s="116" t="s">
        <v>492</v>
      </c>
      <c r="I84" s="15" t="str">
        <f t="shared" si="11"/>
        <v>upstream</v>
      </c>
      <c r="J84" s="120" t="s">
        <v>474</v>
      </c>
      <c r="K84" s="128" t="s">
        <v>474</v>
      </c>
      <c r="L84" s="120">
        <v>41.386528015136719</v>
      </c>
      <c r="M84" s="120" t="s">
        <v>474</v>
      </c>
      <c r="N84" s="128" t="s">
        <v>474</v>
      </c>
      <c r="O84" s="128" t="s">
        <v>474</v>
      </c>
      <c r="P84" s="9"/>
      <c r="R84" s="3" t="s">
        <v>245</v>
      </c>
      <c r="S84" s="19">
        <v>42564</v>
      </c>
      <c r="T84">
        <f t="shared" ca="1" si="7"/>
        <v>4.1654409869806841E-5</v>
      </c>
      <c r="V84" s="102" t="s">
        <v>271</v>
      </c>
      <c r="W84" s="103">
        <v>42574</v>
      </c>
      <c r="X84" s="102">
        <f t="shared" ca="1" si="12"/>
        <v>4.3098996082941689E-2</v>
      </c>
      <c r="Y84" s="102" t="str">
        <f t="shared" si="8"/>
        <v>A</v>
      </c>
    </row>
    <row r="85" spans="1:25">
      <c r="A85" s="106">
        <v>42538</v>
      </c>
      <c r="B85">
        <v>84</v>
      </c>
      <c r="C85" s="20" t="s">
        <v>13</v>
      </c>
      <c r="D85" s="20" t="s">
        <v>98</v>
      </c>
      <c r="E85" s="20" t="s">
        <v>196</v>
      </c>
      <c r="F85" s="15" t="str">
        <f t="shared" si="9"/>
        <v>1</v>
      </c>
      <c r="G85" s="15" t="str">
        <f t="shared" si="10"/>
        <v>B</v>
      </c>
      <c r="H85" s="116" t="s">
        <v>492</v>
      </c>
      <c r="I85" s="15" t="str">
        <f t="shared" si="11"/>
        <v>upstream</v>
      </c>
      <c r="J85" s="120" t="s">
        <v>474</v>
      </c>
      <c r="K85" s="128" t="s">
        <v>474</v>
      </c>
      <c r="L85" s="120">
        <v>41.386528015136719</v>
      </c>
      <c r="M85" s="120" t="s">
        <v>474</v>
      </c>
      <c r="N85" s="128" t="s">
        <v>474</v>
      </c>
      <c r="O85" s="128" t="s">
        <v>474</v>
      </c>
      <c r="P85" s="9"/>
      <c r="R85" s="3" t="s">
        <v>246</v>
      </c>
      <c r="S85" s="19">
        <v>42565</v>
      </c>
      <c r="T85">
        <f t="shared" ca="1" si="7"/>
        <v>3.5258804928162135E-5</v>
      </c>
      <c r="V85" s="102" t="s">
        <v>272</v>
      </c>
      <c r="W85" s="103">
        <v>42574</v>
      </c>
      <c r="X85" s="102">
        <f t="shared" ca="1" si="12"/>
        <v>2.5134533643722534E-2</v>
      </c>
      <c r="Y85" s="102" t="str">
        <f t="shared" si="8"/>
        <v>B</v>
      </c>
    </row>
    <row r="86" spans="1:25">
      <c r="A86" s="99">
        <v>42538</v>
      </c>
      <c r="B86">
        <v>85</v>
      </c>
      <c r="C86" s="9" t="s">
        <v>96</v>
      </c>
      <c r="D86" t="s">
        <v>127</v>
      </c>
      <c r="E86" t="s">
        <v>196</v>
      </c>
      <c r="F86" s="15" t="str">
        <f t="shared" si="9"/>
        <v>1</v>
      </c>
      <c r="G86" s="15" t="str">
        <f t="shared" si="10"/>
        <v>B</v>
      </c>
      <c r="H86" s="116" t="s">
        <v>495</v>
      </c>
      <c r="I86" s="15" t="str">
        <f t="shared" si="11"/>
        <v>upstream</v>
      </c>
      <c r="J86" s="100" t="s">
        <v>474</v>
      </c>
      <c r="K86" s="128" t="s">
        <v>474</v>
      </c>
      <c r="L86" s="100">
        <v>38.67529296875</v>
      </c>
      <c r="M86" s="100">
        <v>1.4493445158004761</v>
      </c>
      <c r="N86" s="97" t="s">
        <v>474</v>
      </c>
      <c r="O86" s="128" t="s">
        <v>474</v>
      </c>
      <c r="P86" s="3"/>
      <c r="R86" s="3" t="s">
        <v>247</v>
      </c>
      <c r="S86" s="19">
        <v>42565</v>
      </c>
      <c r="T86">
        <f t="shared" ca="1" si="7"/>
        <v>2.9380579690041486E-5</v>
      </c>
      <c r="V86" s="102" t="s">
        <v>273</v>
      </c>
      <c r="W86" s="103">
        <v>42575</v>
      </c>
      <c r="X86" s="102">
        <f t="shared" ca="1" si="12"/>
        <v>2.7142728989322979E-2</v>
      </c>
      <c r="Y86" s="102" t="str">
        <f t="shared" si="8"/>
        <v>A</v>
      </c>
    </row>
    <row r="87" spans="1:25">
      <c r="A87" s="99">
        <v>42538</v>
      </c>
      <c r="B87">
        <v>86</v>
      </c>
      <c r="C87" s="9" t="s">
        <v>96</v>
      </c>
      <c r="D87" t="s">
        <v>129</v>
      </c>
      <c r="E87" t="s">
        <v>196</v>
      </c>
      <c r="F87" s="15" t="str">
        <f t="shared" si="9"/>
        <v>1</v>
      </c>
      <c r="G87" s="15" t="str">
        <f t="shared" si="10"/>
        <v>B</v>
      </c>
      <c r="H87" s="116" t="s">
        <v>495</v>
      </c>
      <c r="I87" s="15" t="str">
        <f t="shared" si="11"/>
        <v>upstream</v>
      </c>
      <c r="J87" s="100">
        <v>39.70013427734375</v>
      </c>
      <c r="K87" s="97">
        <v>1.1339515367581043E-5</v>
      </c>
      <c r="L87" s="100">
        <v>38.67529296875</v>
      </c>
      <c r="M87" s="100">
        <v>1.4493445158004761</v>
      </c>
      <c r="N87" s="97">
        <v>2.66861061390955E-5</v>
      </c>
      <c r="O87" s="97">
        <v>2.1703357560909353E-5</v>
      </c>
      <c r="P87" s="3"/>
      <c r="R87" s="3" t="s">
        <v>248</v>
      </c>
      <c r="S87" s="19">
        <v>42566</v>
      </c>
      <c r="T87">
        <f t="shared" ca="1" si="7"/>
        <v>5.9171055909246206E-5</v>
      </c>
      <c r="V87" s="102" t="s">
        <v>274</v>
      </c>
      <c r="W87" s="103">
        <v>42575</v>
      </c>
      <c r="X87" s="102">
        <f t="shared" ca="1" si="12"/>
        <v>2.7827469011147816E-2</v>
      </c>
      <c r="Y87" s="102" t="str">
        <f t="shared" si="8"/>
        <v>B</v>
      </c>
    </row>
    <row r="88" spans="1:25">
      <c r="A88" s="99">
        <v>42538</v>
      </c>
      <c r="B88">
        <v>87</v>
      </c>
      <c r="C88" s="9" t="s">
        <v>96</v>
      </c>
      <c r="D88" t="s">
        <v>55</v>
      </c>
      <c r="E88" t="s">
        <v>196</v>
      </c>
      <c r="F88" s="15" t="str">
        <f t="shared" si="9"/>
        <v>1</v>
      </c>
      <c r="G88" s="15" t="str">
        <f t="shared" si="10"/>
        <v>B</v>
      </c>
      <c r="H88" s="116" t="s">
        <v>495</v>
      </c>
      <c r="I88" s="15" t="str">
        <f t="shared" si="11"/>
        <v>upstream</v>
      </c>
      <c r="J88" s="100">
        <v>37.65045166015625</v>
      </c>
      <c r="K88" s="97">
        <v>4.2032697820104659E-5</v>
      </c>
      <c r="L88" s="100">
        <v>38.67529296875</v>
      </c>
      <c r="M88" s="100">
        <v>1.4493445158004761</v>
      </c>
      <c r="N88" s="97">
        <v>2.66861061390955E-5</v>
      </c>
      <c r="O88" s="97">
        <v>2.1703357560909353E-5</v>
      </c>
      <c r="P88" s="3"/>
      <c r="R88" t="s">
        <v>249</v>
      </c>
      <c r="S88" s="18">
        <v>42566</v>
      </c>
      <c r="T88">
        <f t="shared" ca="1" si="7"/>
        <v>6.380402555805631E-5</v>
      </c>
      <c r="V88" s="102" t="s">
        <v>275</v>
      </c>
      <c r="W88" s="103">
        <v>42576</v>
      </c>
      <c r="X88" s="102">
        <f t="shared" ca="1" si="12"/>
        <v>1.8608232339223225E-2</v>
      </c>
      <c r="Y88" s="102" t="str">
        <f t="shared" si="8"/>
        <v>A</v>
      </c>
    </row>
    <row r="89" spans="1:25">
      <c r="A89" s="99">
        <v>42541</v>
      </c>
      <c r="B89">
        <v>88</v>
      </c>
      <c r="C89" s="9" t="s">
        <v>96</v>
      </c>
      <c r="D89" t="s">
        <v>130</v>
      </c>
      <c r="E89" t="s">
        <v>197</v>
      </c>
      <c r="F89" s="15" t="str">
        <f t="shared" si="9"/>
        <v>2</v>
      </c>
      <c r="G89" s="15" t="str">
        <f t="shared" si="10"/>
        <v>A</v>
      </c>
      <c r="H89" s="116" t="s">
        <v>495</v>
      </c>
      <c r="I89" s="15" t="str">
        <f t="shared" si="11"/>
        <v>upstream</v>
      </c>
      <c r="J89" s="100">
        <v>39.467746734619141</v>
      </c>
      <c r="K89" s="97">
        <v>1.3155439773981925E-5</v>
      </c>
      <c r="L89" s="100">
        <v>38.192996978759766</v>
      </c>
      <c r="M89" s="100">
        <v>1.2359849214553833</v>
      </c>
      <c r="N89" s="97">
        <v>3.6056706449016929E-5</v>
      </c>
      <c r="O89" s="97">
        <v>2.5609742806409486E-5</v>
      </c>
      <c r="R89" s="20" t="s">
        <v>249</v>
      </c>
      <c r="S89" s="21">
        <v>42566</v>
      </c>
      <c r="T89">
        <f t="shared" ca="1" si="7"/>
        <v>8.4983345004729927E-5</v>
      </c>
      <c r="V89" s="102" t="s">
        <v>276</v>
      </c>
      <c r="W89" s="103">
        <v>42576</v>
      </c>
      <c r="X89" s="102">
        <f t="shared" ca="1" si="12"/>
        <v>1.4699159500499567E-2</v>
      </c>
      <c r="Y89" s="102" t="str">
        <f t="shared" si="8"/>
        <v>B</v>
      </c>
    </row>
    <row r="90" spans="1:25">
      <c r="A90" s="99">
        <v>42541</v>
      </c>
      <c r="B90">
        <v>89</v>
      </c>
      <c r="C90" s="9" t="s">
        <v>96</v>
      </c>
      <c r="D90" t="s">
        <v>132</v>
      </c>
      <c r="E90" t="s">
        <v>197</v>
      </c>
      <c r="F90" s="15" t="str">
        <f t="shared" si="9"/>
        <v>2</v>
      </c>
      <c r="G90" s="15" t="str">
        <f t="shared" si="10"/>
        <v>A</v>
      </c>
      <c r="H90" s="116" t="s">
        <v>495</v>
      </c>
      <c r="I90" s="15" t="str">
        <f t="shared" si="11"/>
        <v>upstream</v>
      </c>
      <c r="J90" s="100">
        <v>36.99981689453125</v>
      </c>
      <c r="K90" s="97">
        <v>6.3709434471093118E-5</v>
      </c>
      <c r="L90" s="100">
        <v>38.192996978759766</v>
      </c>
      <c r="M90" s="100">
        <v>1.2359849214553833</v>
      </c>
      <c r="N90" s="97">
        <v>3.6056706449016929E-5</v>
      </c>
      <c r="O90" s="97">
        <v>2.5609742806409486E-5</v>
      </c>
      <c r="P90" s="3"/>
      <c r="R90" t="s">
        <v>250</v>
      </c>
      <c r="S90" s="18">
        <v>42567</v>
      </c>
      <c r="T90">
        <f t="shared" ca="1" si="7"/>
        <v>5.9220306866336614E-5</v>
      </c>
      <c r="V90" s="102" t="s">
        <v>277</v>
      </c>
      <c r="W90" s="103">
        <v>42577</v>
      </c>
      <c r="X90" s="102">
        <f t="shared" ca="1" si="12"/>
        <v>2.2963684362669787E-3</v>
      </c>
      <c r="Y90" s="102" t="str">
        <f t="shared" si="8"/>
        <v>A</v>
      </c>
    </row>
    <row r="91" spans="1:25">
      <c r="A91" s="99">
        <v>42541</v>
      </c>
      <c r="B91">
        <v>90</v>
      </c>
      <c r="C91" s="9" t="s">
        <v>96</v>
      </c>
      <c r="D91" t="s">
        <v>85</v>
      </c>
      <c r="E91" t="s">
        <v>197</v>
      </c>
      <c r="F91" s="15" t="str">
        <f t="shared" si="9"/>
        <v>2</v>
      </c>
      <c r="G91" s="15" t="str">
        <f t="shared" si="10"/>
        <v>A</v>
      </c>
      <c r="H91" s="116" t="s">
        <v>495</v>
      </c>
      <c r="I91" s="15" t="str">
        <f t="shared" si="11"/>
        <v>upstream</v>
      </c>
      <c r="J91" s="100">
        <v>38.111438751220703</v>
      </c>
      <c r="K91" s="97">
        <v>3.1305240554502234E-5</v>
      </c>
      <c r="L91" s="100">
        <v>38.192996978759766</v>
      </c>
      <c r="M91" s="100">
        <v>1.2359849214553833</v>
      </c>
      <c r="N91" s="97">
        <v>3.6056706449016929E-5</v>
      </c>
      <c r="O91" s="97">
        <v>2.5609742806409486E-5</v>
      </c>
      <c r="P91" s="3"/>
      <c r="R91" s="20" t="s">
        <v>250</v>
      </c>
      <c r="S91" s="21">
        <v>42567</v>
      </c>
      <c r="T91">
        <f t="shared" ca="1" si="7"/>
        <v>7.8035460319370031E-5</v>
      </c>
      <c r="V91" s="102" t="s">
        <v>278</v>
      </c>
      <c r="W91" s="103">
        <v>42577</v>
      </c>
      <c r="X91" s="102">
        <f t="shared" ca="1" si="12"/>
        <v>2.1737224888056517E-3</v>
      </c>
      <c r="Y91" s="102" t="str">
        <f t="shared" si="8"/>
        <v>B</v>
      </c>
    </row>
    <row r="92" spans="1:25">
      <c r="A92" s="106">
        <v>42541</v>
      </c>
      <c r="B92">
        <v>91</v>
      </c>
      <c r="C92" s="20" t="s">
        <v>13</v>
      </c>
      <c r="D92" s="20" t="s">
        <v>99</v>
      </c>
      <c r="E92" s="16" t="s">
        <v>197</v>
      </c>
      <c r="F92" s="15" t="str">
        <f t="shared" si="9"/>
        <v>2</v>
      </c>
      <c r="G92" s="15" t="str">
        <f t="shared" si="10"/>
        <v>A</v>
      </c>
      <c r="H92" s="117" t="s">
        <v>492</v>
      </c>
      <c r="I92" s="15" t="str">
        <f t="shared" si="11"/>
        <v>upstream</v>
      </c>
      <c r="J92" s="120" t="s">
        <v>474</v>
      </c>
      <c r="K92" s="128" t="s">
        <v>474</v>
      </c>
      <c r="L92" s="120" t="s">
        <v>474</v>
      </c>
      <c r="M92" s="120" t="s">
        <v>474</v>
      </c>
      <c r="N92" s="128" t="s">
        <v>474</v>
      </c>
      <c r="O92" s="128" t="s">
        <v>474</v>
      </c>
      <c r="P92" s="3"/>
      <c r="R92" t="s">
        <v>251</v>
      </c>
      <c r="S92" s="18">
        <v>42567</v>
      </c>
      <c r="T92">
        <f t="shared" ca="1" si="7"/>
        <v>4.553851431410294E-5</v>
      </c>
      <c r="V92" s="102" t="s">
        <v>279</v>
      </c>
      <c r="W92" s="103">
        <v>42578</v>
      </c>
      <c r="X92" s="102">
        <f t="shared" ca="1" si="12"/>
        <v>1.0533762979321182E-3</v>
      </c>
      <c r="Y92" s="102" t="str">
        <f t="shared" si="8"/>
        <v>A</v>
      </c>
    </row>
    <row r="93" spans="1:25">
      <c r="A93" s="106">
        <v>42541</v>
      </c>
      <c r="B93">
        <v>92</v>
      </c>
      <c r="C93" s="20" t="s">
        <v>13</v>
      </c>
      <c r="D93" s="20" t="s">
        <v>101</v>
      </c>
      <c r="E93" s="16" t="s">
        <v>197</v>
      </c>
      <c r="F93" s="15" t="str">
        <f t="shared" si="9"/>
        <v>2</v>
      </c>
      <c r="G93" s="15" t="str">
        <f t="shared" si="10"/>
        <v>A</v>
      </c>
      <c r="H93" s="117" t="s">
        <v>492</v>
      </c>
      <c r="I93" s="15" t="str">
        <f t="shared" si="11"/>
        <v>upstream</v>
      </c>
      <c r="J93" s="120" t="s">
        <v>474</v>
      </c>
      <c r="K93" s="128" t="s">
        <v>474</v>
      </c>
      <c r="L93" s="120" t="s">
        <v>474</v>
      </c>
      <c r="M93" s="120" t="s">
        <v>474</v>
      </c>
      <c r="N93" s="128" t="s">
        <v>474</v>
      </c>
      <c r="O93" s="128" t="s">
        <v>474</v>
      </c>
      <c r="P93" s="3"/>
      <c r="R93" s="3" t="s">
        <v>251</v>
      </c>
      <c r="S93" s="19">
        <v>42567</v>
      </c>
      <c r="T93">
        <f t="shared" ca="1" si="7"/>
        <v>4.8163186875171959E-5</v>
      </c>
      <c r="V93" s="102" t="s">
        <v>280</v>
      </c>
      <c r="W93" s="103">
        <v>42578</v>
      </c>
      <c r="X93" s="102">
        <f t="shared" ca="1" si="12"/>
        <v>1.8778873297075431E-3</v>
      </c>
      <c r="Y93" s="102" t="str">
        <f t="shared" si="8"/>
        <v>B</v>
      </c>
    </row>
    <row r="94" spans="1:25">
      <c r="A94" s="106">
        <v>42541</v>
      </c>
      <c r="B94">
        <v>93</v>
      </c>
      <c r="C94" s="20" t="s">
        <v>13</v>
      </c>
      <c r="D94" s="20" t="s">
        <v>102</v>
      </c>
      <c r="E94" s="16" t="s">
        <v>197</v>
      </c>
      <c r="F94" s="15" t="str">
        <f t="shared" si="9"/>
        <v>2</v>
      </c>
      <c r="G94" s="15" t="str">
        <f t="shared" si="10"/>
        <v>A</v>
      </c>
      <c r="H94" s="117" t="s">
        <v>492</v>
      </c>
      <c r="I94" s="15" t="str">
        <f t="shared" si="11"/>
        <v>upstream</v>
      </c>
      <c r="J94" s="120" t="s">
        <v>474</v>
      </c>
      <c r="K94" s="128" t="s">
        <v>474</v>
      </c>
      <c r="L94" s="120" t="s">
        <v>474</v>
      </c>
      <c r="M94" s="120" t="s">
        <v>474</v>
      </c>
      <c r="N94" s="128" t="s">
        <v>474</v>
      </c>
      <c r="O94" s="128" t="s">
        <v>474</v>
      </c>
      <c r="P94" s="3"/>
      <c r="R94" s="3" t="s">
        <v>253</v>
      </c>
      <c r="S94" s="19">
        <v>42568</v>
      </c>
      <c r="T94">
        <f t="shared" ca="1" si="7"/>
        <v>3.5492517781676725E-5</v>
      </c>
      <c r="V94" s="102" t="s">
        <v>281</v>
      </c>
      <c r="W94" s="103">
        <v>42579</v>
      </c>
      <c r="X94" s="102">
        <f t="shared" ca="1" si="12"/>
        <v>1.1390431318432093E-3</v>
      </c>
      <c r="Y94" s="102" t="str">
        <f t="shared" si="8"/>
        <v>A</v>
      </c>
    </row>
    <row r="95" spans="1:25">
      <c r="A95" s="99">
        <v>42541</v>
      </c>
      <c r="B95">
        <v>94</v>
      </c>
      <c r="C95" s="9" t="s">
        <v>96</v>
      </c>
      <c r="D95" t="s">
        <v>133</v>
      </c>
      <c r="E95" t="s">
        <v>198</v>
      </c>
      <c r="F95" s="15" t="str">
        <f t="shared" si="9"/>
        <v>2</v>
      </c>
      <c r="G95" s="15" t="str">
        <f t="shared" si="10"/>
        <v>B</v>
      </c>
      <c r="H95" s="117" t="s">
        <v>495</v>
      </c>
      <c r="I95" s="15" t="str">
        <f t="shared" si="11"/>
        <v>upstream</v>
      </c>
      <c r="J95" s="100">
        <v>39.066810607910156</v>
      </c>
      <c r="K95" s="97">
        <v>1.6998295905068517E-5</v>
      </c>
      <c r="L95" s="100">
        <v>38.733081817626953</v>
      </c>
      <c r="M95" s="100">
        <v>0.29336768388748169</v>
      </c>
      <c r="N95" s="97">
        <v>2.1279724023770541E-5</v>
      </c>
      <c r="O95" s="97">
        <v>3.7835623061255319E-6</v>
      </c>
      <c r="P95" s="3"/>
      <c r="R95" s="3" t="s">
        <v>254</v>
      </c>
      <c r="S95" s="19">
        <v>42568</v>
      </c>
      <c r="T95">
        <f t="shared" ca="1" si="7"/>
        <v>5.7507871436731271E-5</v>
      </c>
      <c r="V95" s="102" t="s">
        <v>282</v>
      </c>
      <c r="W95" s="103">
        <v>42579</v>
      </c>
      <c r="X95" s="102">
        <f t="shared" ca="1" si="12"/>
        <v>1.1529551896577079E-3</v>
      </c>
      <c r="Y95" s="102" t="str">
        <f t="shared" si="8"/>
        <v>B</v>
      </c>
    </row>
    <row r="96" spans="1:25">
      <c r="A96" s="99">
        <v>42541</v>
      </c>
      <c r="B96">
        <v>95</v>
      </c>
      <c r="C96" s="9" t="s">
        <v>96</v>
      </c>
      <c r="D96" t="s">
        <v>88</v>
      </c>
      <c r="E96" t="s">
        <v>198</v>
      </c>
      <c r="F96" s="15" t="str">
        <f t="shared" si="9"/>
        <v>2</v>
      </c>
      <c r="G96" s="15" t="str">
        <f t="shared" si="10"/>
        <v>B</v>
      </c>
      <c r="H96" s="117" t="s">
        <v>495</v>
      </c>
      <c r="I96" s="15" t="str">
        <f t="shared" si="11"/>
        <v>upstream</v>
      </c>
      <c r="J96" s="100">
        <v>38.616550445556641</v>
      </c>
      <c r="K96" s="97">
        <v>2.2667196390102617E-5</v>
      </c>
      <c r="L96" s="100">
        <v>38.733081817626953</v>
      </c>
      <c r="M96" s="100">
        <v>0.29336768388748169</v>
      </c>
      <c r="N96" s="97">
        <v>2.1279724023770541E-5</v>
      </c>
      <c r="O96" s="97">
        <v>3.7835623061255319E-6</v>
      </c>
      <c r="P96" s="3"/>
      <c r="R96" t="s">
        <v>255</v>
      </c>
      <c r="S96" s="18">
        <v>42569</v>
      </c>
      <c r="T96">
        <f t="shared" ca="1" si="7"/>
        <v>4.902179398413864E-6</v>
      </c>
      <c r="V96" s="102" t="s">
        <v>283</v>
      </c>
      <c r="W96" s="103">
        <v>42580</v>
      </c>
      <c r="X96" s="102">
        <f t="shared" ca="1" si="12"/>
        <v>6.9034109280134237E-4</v>
      </c>
      <c r="Y96" s="102" t="str">
        <f t="shared" si="8"/>
        <v>A</v>
      </c>
    </row>
    <row r="97" spans="1:25">
      <c r="A97" s="99">
        <v>42541</v>
      </c>
      <c r="B97">
        <v>96</v>
      </c>
      <c r="C97" s="9" t="s">
        <v>96</v>
      </c>
      <c r="D97" t="s">
        <v>89</v>
      </c>
      <c r="E97" t="s">
        <v>198</v>
      </c>
      <c r="F97" s="15" t="str">
        <f t="shared" si="9"/>
        <v>2</v>
      </c>
      <c r="G97" s="15" t="str">
        <f t="shared" si="10"/>
        <v>B</v>
      </c>
      <c r="H97" s="117" t="s">
        <v>495</v>
      </c>
      <c r="I97" s="15" t="str">
        <f t="shared" si="11"/>
        <v>upstream</v>
      </c>
      <c r="J97" s="100">
        <v>38.515884399414062</v>
      </c>
      <c r="K97" s="97">
        <v>2.4173679776140489E-5</v>
      </c>
      <c r="L97" s="100">
        <v>38.733081817626953</v>
      </c>
      <c r="M97" s="100">
        <v>0.29336768388748169</v>
      </c>
      <c r="N97" s="97">
        <v>2.1279724023770541E-5</v>
      </c>
      <c r="O97" s="97">
        <v>3.7835623061255319E-6</v>
      </c>
      <c r="P97" s="3"/>
      <c r="R97" s="3" t="s">
        <v>255</v>
      </c>
      <c r="S97" s="19">
        <v>42569</v>
      </c>
      <c r="T97">
        <f t="shared" ca="1" si="7"/>
        <v>2.9129054382792674E-5</v>
      </c>
      <c r="V97" s="102" t="s">
        <v>284</v>
      </c>
      <c r="W97" s="103">
        <v>42580</v>
      </c>
      <c r="X97" s="102">
        <f t="shared" ca="1" si="12"/>
        <v>6.6150656978910172E-4</v>
      </c>
      <c r="Y97" s="102" t="str">
        <f t="shared" si="8"/>
        <v>B</v>
      </c>
    </row>
    <row r="98" spans="1:25">
      <c r="A98" s="106">
        <v>42541</v>
      </c>
      <c r="B98">
        <v>97</v>
      </c>
      <c r="C98" s="20" t="s">
        <v>13</v>
      </c>
      <c r="D98" s="20" t="s">
        <v>103</v>
      </c>
      <c r="E98" s="20" t="s">
        <v>198</v>
      </c>
      <c r="F98" s="15" t="str">
        <f t="shared" si="9"/>
        <v>2</v>
      </c>
      <c r="G98" s="15" t="str">
        <f t="shared" si="10"/>
        <v>B</v>
      </c>
      <c r="H98" s="116" t="s">
        <v>492</v>
      </c>
      <c r="I98" s="15" t="str">
        <f t="shared" si="11"/>
        <v>upstream</v>
      </c>
      <c r="J98" s="120">
        <v>38.401172637939453</v>
      </c>
      <c r="K98" s="128">
        <v>3.9504884625785053E-5</v>
      </c>
      <c r="L98" s="120">
        <v>38.401172637939453</v>
      </c>
      <c r="M98" s="120" t="s">
        <v>474</v>
      </c>
      <c r="N98" s="128">
        <v>3.9504884625785053E-5</v>
      </c>
      <c r="O98" s="128" t="s">
        <v>474</v>
      </c>
      <c r="P98" s="3"/>
      <c r="R98" t="s">
        <v>257</v>
      </c>
      <c r="S98" s="18">
        <v>42569</v>
      </c>
      <c r="T98">
        <f t="shared" ca="1" si="7"/>
        <v>3.0454970328719355E-5</v>
      </c>
      <c r="V98" s="102" t="s">
        <v>285</v>
      </c>
      <c r="W98" s="103">
        <v>42581</v>
      </c>
      <c r="X98" s="102">
        <f t="shared" ca="1" si="12"/>
        <v>4.0598093376805383E-4</v>
      </c>
      <c r="Y98" s="102" t="str">
        <f t="shared" si="8"/>
        <v>A</v>
      </c>
    </row>
    <row r="99" spans="1:25">
      <c r="A99" s="106">
        <v>42541</v>
      </c>
      <c r="B99">
        <v>98</v>
      </c>
      <c r="C99" s="20" t="s">
        <v>13</v>
      </c>
      <c r="D99" s="20" t="s">
        <v>105</v>
      </c>
      <c r="E99" s="20" t="s">
        <v>198</v>
      </c>
      <c r="F99" s="15" t="str">
        <f t="shared" si="9"/>
        <v>2</v>
      </c>
      <c r="G99" s="15" t="str">
        <f t="shared" si="10"/>
        <v>B</v>
      </c>
      <c r="H99" s="116" t="s">
        <v>492</v>
      </c>
      <c r="I99" s="15" t="str">
        <f t="shared" si="11"/>
        <v>upstream</v>
      </c>
      <c r="J99" s="120" t="s">
        <v>474</v>
      </c>
      <c r="K99" s="128" t="s">
        <v>474</v>
      </c>
      <c r="L99" s="120">
        <v>38.401172637939453</v>
      </c>
      <c r="M99" s="120" t="s">
        <v>474</v>
      </c>
      <c r="N99" s="128" t="s">
        <v>474</v>
      </c>
      <c r="O99" s="128" t="s">
        <v>474</v>
      </c>
      <c r="P99" s="3"/>
      <c r="R99" s="9" t="s">
        <v>257</v>
      </c>
      <c r="S99" s="23">
        <v>42569</v>
      </c>
      <c r="T99" t="e">
        <f t="shared" ca="1" si="7"/>
        <v>#DIV/0!</v>
      </c>
      <c r="V99" s="102" t="s">
        <v>286</v>
      </c>
      <c r="W99" s="103">
        <v>42581</v>
      </c>
      <c r="X99" s="102">
        <f t="shared" ca="1" si="12"/>
        <v>6.9209869252517819E-4</v>
      </c>
      <c r="Y99" s="102" t="str">
        <f t="shared" si="8"/>
        <v>B</v>
      </c>
    </row>
    <row r="100" spans="1:25">
      <c r="A100" s="106">
        <v>42541</v>
      </c>
      <c r="B100">
        <v>99</v>
      </c>
      <c r="C100" s="20" t="s">
        <v>13</v>
      </c>
      <c r="D100" s="20" t="s">
        <v>106</v>
      </c>
      <c r="E100" s="20" t="s">
        <v>198</v>
      </c>
      <c r="F100" s="15" t="str">
        <f t="shared" si="9"/>
        <v>2</v>
      </c>
      <c r="G100" s="15" t="str">
        <f t="shared" si="10"/>
        <v>B</v>
      </c>
      <c r="H100" s="116" t="s">
        <v>492</v>
      </c>
      <c r="I100" s="15" t="str">
        <f t="shared" si="11"/>
        <v>upstream</v>
      </c>
      <c r="J100" s="120" t="s">
        <v>474</v>
      </c>
      <c r="K100" s="128" t="s">
        <v>474</v>
      </c>
      <c r="L100" s="120">
        <v>38.401172637939453</v>
      </c>
      <c r="M100" s="120" t="s">
        <v>474</v>
      </c>
      <c r="N100" s="128" t="s">
        <v>474</v>
      </c>
      <c r="O100" s="128" t="s">
        <v>474</v>
      </c>
      <c r="P100" s="3"/>
      <c r="R100" t="s">
        <v>259</v>
      </c>
      <c r="S100" s="18">
        <v>42570</v>
      </c>
      <c r="T100">
        <f t="shared" ca="1" si="7"/>
        <v>3.1916809954661098E-5</v>
      </c>
      <c r="V100" s="102" t="s">
        <v>287</v>
      </c>
      <c r="W100" s="103">
        <v>42582</v>
      </c>
      <c r="X100" s="102">
        <f t="shared" ca="1" si="12"/>
        <v>2.2114854073151946E-4</v>
      </c>
      <c r="Y100" s="102" t="str">
        <f t="shared" si="8"/>
        <v>A</v>
      </c>
    </row>
    <row r="101" spans="1:25">
      <c r="A101" s="99">
        <v>42542</v>
      </c>
      <c r="B101">
        <v>100</v>
      </c>
      <c r="C101" s="9" t="s">
        <v>96</v>
      </c>
      <c r="D101" t="s">
        <v>135</v>
      </c>
      <c r="E101" t="s">
        <v>199</v>
      </c>
      <c r="F101" s="15" t="str">
        <f t="shared" si="9"/>
        <v>3</v>
      </c>
      <c r="G101" s="15" t="str">
        <f t="shared" si="10"/>
        <v>A</v>
      </c>
      <c r="H101" s="116" t="s">
        <v>495</v>
      </c>
      <c r="I101" s="15" t="str">
        <f t="shared" si="11"/>
        <v>upstream</v>
      </c>
      <c r="J101" s="100">
        <v>39.457324981689453</v>
      </c>
      <c r="K101" s="97">
        <v>1.3243367902759928E-5</v>
      </c>
      <c r="L101" s="100">
        <v>42.703731536865234</v>
      </c>
      <c r="M101" s="100">
        <v>4.5911121368408203</v>
      </c>
      <c r="N101" s="97">
        <v>6.7260502873978112E-6</v>
      </c>
      <c r="O101" s="97">
        <v>9.21687842492247E-6</v>
      </c>
      <c r="P101" s="3" t="s">
        <v>200</v>
      </c>
      <c r="R101" s="20" t="s">
        <v>259</v>
      </c>
      <c r="S101" s="21">
        <v>42570</v>
      </c>
      <c r="T101" t="e">
        <f t="shared" ca="1" si="7"/>
        <v>#DIV/0!</v>
      </c>
      <c r="V101" s="102" t="s">
        <v>288</v>
      </c>
      <c r="W101" s="103">
        <v>42582</v>
      </c>
      <c r="X101" s="102">
        <f t="shared" ca="1" si="12"/>
        <v>2.6686764128195745E-4</v>
      </c>
      <c r="Y101" s="102" t="str">
        <f t="shared" si="8"/>
        <v>B</v>
      </c>
    </row>
    <row r="102" spans="1:25">
      <c r="A102" s="99">
        <v>42542</v>
      </c>
      <c r="B102">
        <v>101</v>
      </c>
      <c r="C102" s="9" t="s">
        <v>96</v>
      </c>
      <c r="D102" t="s">
        <v>137</v>
      </c>
      <c r="E102" t="s">
        <v>199</v>
      </c>
      <c r="F102" s="15" t="str">
        <f t="shared" si="9"/>
        <v>3</v>
      </c>
      <c r="G102" s="15" t="str">
        <f t="shared" si="10"/>
        <v>A</v>
      </c>
      <c r="H102" s="116" t="s">
        <v>495</v>
      </c>
      <c r="I102" s="15" t="str">
        <f t="shared" si="11"/>
        <v>upstream</v>
      </c>
      <c r="J102" s="100">
        <v>45.950138092041016</v>
      </c>
      <c r="K102" s="97">
        <v>2.087328425659507E-7</v>
      </c>
      <c r="L102" s="100">
        <v>42.703731536865234</v>
      </c>
      <c r="M102" s="100">
        <v>4.5911121368408203</v>
      </c>
      <c r="N102" s="97">
        <v>6.7260502873978112E-6</v>
      </c>
      <c r="O102" s="97">
        <v>9.21687842492247E-6</v>
      </c>
      <c r="P102" s="3"/>
      <c r="R102" t="s">
        <v>260</v>
      </c>
      <c r="S102" s="18">
        <v>42570</v>
      </c>
      <c r="T102">
        <f t="shared" ca="1" si="7"/>
        <v>1.2943359706696356E-5</v>
      </c>
      <c r="V102" s="102" t="s">
        <v>289</v>
      </c>
      <c r="W102" s="103">
        <v>42583</v>
      </c>
      <c r="X102" s="102">
        <f t="shared" ca="1" si="12"/>
        <v>2.3511473555117846E-3</v>
      </c>
      <c r="Y102" s="102" t="str">
        <f t="shared" si="8"/>
        <v>A</v>
      </c>
    </row>
    <row r="103" spans="1:25">
      <c r="A103" s="99">
        <v>42542</v>
      </c>
      <c r="B103">
        <v>102</v>
      </c>
      <c r="C103" s="9" t="s">
        <v>96</v>
      </c>
      <c r="D103" t="s">
        <v>93</v>
      </c>
      <c r="E103" t="s">
        <v>199</v>
      </c>
      <c r="F103" s="15" t="str">
        <f t="shared" si="9"/>
        <v>3</v>
      </c>
      <c r="G103" s="15" t="str">
        <f t="shared" si="10"/>
        <v>A</v>
      </c>
      <c r="H103" s="116" t="s">
        <v>495</v>
      </c>
      <c r="I103" s="15" t="str">
        <f t="shared" si="11"/>
        <v>upstream</v>
      </c>
      <c r="J103" s="100" t="s">
        <v>474</v>
      </c>
      <c r="K103" s="128" t="s">
        <v>474</v>
      </c>
      <c r="L103" s="100">
        <v>42.703731536865234</v>
      </c>
      <c r="M103" s="100">
        <v>4.5911121368408203</v>
      </c>
      <c r="N103" s="97" t="s">
        <v>474</v>
      </c>
      <c r="O103" s="128" t="s">
        <v>474</v>
      </c>
      <c r="P103" s="3"/>
      <c r="R103" s="9" t="s">
        <v>260</v>
      </c>
      <c r="S103" s="23">
        <v>42570</v>
      </c>
      <c r="T103">
        <f t="shared" ca="1" si="7"/>
        <v>1.3188869161240291E-5</v>
      </c>
      <c r="V103" s="102" t="s">
        <v>290</v>
      </c>
      <c r="W103" s="103">
        <v>42583</v>
      </c>
      <c r="X103" s="102">
        <f t="shared" ca="1" si="12"/>
        <v>1.3930123920241992E-3</v>
      </c>
      <c r="Y103" s="102" t="str">
        <f t="shared" si="8"/>
        <v>B</v>
      </c>
    </row>
    <row r="104" spans="1:25">
      <c r="A104" s="106">
        <v>42542</v>
      </c>
      <c r="B104">
        <v>103</v>
      </c>
      <c r="C104" s="20" t="s">
        <v>17</v>
      </c>
      <c r="D104" s="20" t="s">
        <v>115</v>
      </c>
      <c r="E104" s="20" t="s">
        <v>199</v>
      </c>
      <c r="F104" s="15" t="str">
        <f t="shared" si="9"/>
        <v>3</v>
      </c>
      <c r="G104" s="15" t="str">
        <f t="shared" si="10"/>
        <v>A</v>
      </c>
      <c r="H104" s="116" t="s">
        <v>492</v>
      </c>
      <c r="I104" s="15" t="str">
        <f t="shared" si="11"/>
        <v>upstream</v>
      </c>
      <c r="J104" s="120">
        <v>39.203887939453125</v>
      </c>
      <c r="K104" s="128">
        <v>9.8133577921544202E-6</v>
      </c>
      <c r="L104" s="120">
        <v>39.203887939453125</v>
      </c>
      <c r="M104" s="120" t="s">
        <v>474</v>
      </c>
      <c r="N104" s="128">
        <v>9.8133577921544202E-6</v>
      </c>
      <c r="O104" s="128" t="s">
        <v>474</v>
      </c>
      <c r="P104" s="3"/>
      <c r="R104" t="s">
        <v>262</v>
      </c>
      <c r="S104" s="18">
        <v>42571</v>
      </c>
      <c r="T104">
        <f t="shared" ca="1" si="7"/>
        <v>3.4874367884185631E-5</v>
      </c>
      <c r="V104" s="102" t="s">
        <v>291</v>
      </c>
      <c r="W104" s="103">
        <v>42584</v>
      </c>
      <c r="X104" s="102">
        <f t="shared" ca="1" si="12"/>
        <v>1.5615433997785051E-3</v>
      </c>
      <c r="Y104" s="102" t="str">
        <f t="shared" si="8"/>
        <v>A</v>
      </c>
    </row>
    <row r="105" spans="1:25">
      <c r="A105" s="106">
        <v>42542</v>
      </c>
      <c r="B105">
        <v>104</v>
      </c>
      <c r="C105" s="20" t="s">
        <v>17</v>
      </c>
      <c r="D105" s="20" t="s">
        <v>117</v>
      </c>
      <c r="E105" s="20" t="s">
        <v>199</v>
      </c>
      <c r="F105" s="15" t="str">
        <f t="shared" si="9"/>
        <v>3</v>
      </c>
      <c r="G105" s="15" t="str">
        <f t="shared" si="10"/>
        <v>A</v>
      </c>
      <c r="H105" s="116" t="s">
        <v>492</v>
      </c>
      <c r="I105" s="15" t="str">
        <f t="shared" si="11"/>
        <v>upstream</v>
      </c>
      <c r="J105" s="120" t="s">
        <v>474</v>
      </c>
      <c r="K105" s="128" t="s">
        <v>474</v>
      </c>
      <c r="L105" s="120">
        <v>39.203887939453125</v>
      </c>
      <c r="M105" s="120" t="s">
        <v>474</v>
      </c>
      <c r="N105" s="128" t="s">
        <v>474</v>
      </c>
      <c r="O105" s="128" t="s">
        <v>474</v>
      </c>
      <c r="P105" s="3"/>
      <c r="R105" s="9" t="s">
        <v>262</v>
      </c>
      <c r="S105" s="23">
        <v>42571</v>
      </c>
      <c r="T105">
        <f t="shared" ca="1" si="7"/>
        <v>2.8222460969118401E-5</v>
      </c>
      <c r="V105" s="102" t="s">
        <v>292</v>
      </c>
      <c r="W105" s="103">
        <v>42584</v>
      </c>
      <c r="X105" s="102">
        <f t="shared" ca="1" si="12"/>
        <v>1.0552107511709135E-3</v>
      </c>
      <c r="Y105" s="102" t="str">
        <f t="shared" si="8"/>
        <v>B</v>
      </c>
    </row>
    <row r="106" spans="1:25">
      <c r="A106" s="106">
        <v>42542</v>
      </c>
      <c r="B106">
        <v>105</v>
      </c>
      <c r="C106" s="20" t="s">
        <v>17</v>
      </c>
      <c r="D106" s="20" t="s">
        <v>118</v>
      </c>
      <c r="E106" s="20" t="s">
        <v>199</v>
      </c>
      <c r="F106" s="15" t="str">
        <f t="shared" si="9"/>
        <v>3</v>
      </c>
      <c r="G106" s="15" t="str">
        <f t="shared" si="10"/>
        <v>A</v>
      </c>
      <c r="H106" s="116" t="s">
        <v>492</v>
      </c>
      <c r="I106" s="15" t="str">
        <f t="shared" si="11"/>
        <v>upstream</v>
      </c>
      <c r="J106" s="120" t="s">
        <v>474</v>
      </c>
      <c r="K106" s="128" t="s">
        <v>474</v>
      </c>
      <c r="L106" s="120">
        <v>39.203887939453125</v>
      </c>
      <c r="M106" s="120" t="s">
        <v>474</v>
      </c>
      <c r="N106" s="128" t="s">
        <v>474</v>
      </c>
      <c r="O106" s="128" t="s">
        <v>474</v>
      </c>
      <c r="P106" s="3"/>
      <c r="R106" s="15" t="s">
        <v>264</v>
      </c>
      <c r="S106" s="22">
        <v>42571</v>
      </c>
      <c r="T106">
        <f t="shared" ca="1" si="7"/>
        <v>1.4187665328790899E-5</v>
      </c>
      <c r="V106" s="102" t="s">
        <v>293</v>
      </c>
      <c r="W106" s="103">
        <v>42585</v>
      </c>
      <c r="X106" s="102">
        <f t="shared" ca="1" si="12"/>
        <v>1.1721162591129541E-3</v>
      </c>
      <c r="Y106" s="102" t="str">
        <f t="shared" si="8"/>
        <v>A</v>
      </c>
    </row>
    <row r="107" spans="1:25">
      <c r="A107" s="105">
        <v>42542</v>
      </c>
      <c r="B107">
        <v>106</v>
      </c>
      <c r="C107" s="3" t="s">
        <v>17</v>
      </c>
      <c r="D107" s="3" t="s">
        <v>119</v>
      </c>
      <c r="E107" s="3" t="s">
        <v>201</v>
      </c>
      <c r="F107" s="15" t="str">
        <f t="shared" si="9"/>
        <v>3</v>
      </c>
      <c r="G107" s="15" t="str">
        <f t="shared" si="10"/>
        <v>B</v>
      </c>
      <c r="H107" s="116" t="s">
        <v>495</v>
      </c>
      <c r="I107" s="15" t="str">
        <f t="shared" si="11"/>
        <v>upstream</v>
      </c>
      <c r="J107" s="119">
        <v>44.932060241699219</v>
      </c>
      <c r="K107" s="127">
        <v>1.7993397705140524E-7</v>
      </c>
      <c r="L107" s="119">
        <v>41.363956451416016</v>
      </c>
      <c r="M107" s="119">
        <v>3.092503547668457</v>
      </c>
      <c r="N107" s="127">
        <v>5.1102474571962375E-6</v>
      </c>
      <c r="O107" s="127">
        <v>4.3185837057535537E-6</v>
      </c>
      <c r="P107" s="3"/>
      <c r="R107" s="3" t="s">
        <v>264</v>
      </c>
      <c r="S107" s="19">
        <v>42571</v>
      </c>
      <c r="T107">
        <f t="shared" ca="1" si="7"/>
        <v>1.4619121884607011E-5</v>
      </c>
      <c r="V107" s="102" t="s">
        <v>294</v>
      </c>
      <c r="W107" s="103">
        <v>42585</v>
      </c>
      <c r="X107" s="102">
        <f t="shared" ca="1" si="12"/>
        <v>1.4877050804595153E-3</v>
      </c>
      <c r="Y107" s="102" t="str">
        <f t="shared" si="8"/>
        <v>B</v>
      </c>
    </row>
    <row r="108" spans="1:25">
      <c r="A108" s="105">
        <v>42542</v>
      </c>
      <c r="B108">
        <v>107</v>
      </c>
      <c r="C108" s="3" t="s">
        <v>17</v>
      </c>
      <c r="D108" s="3" t="s">
        <v>121</v>
      </c>
      <c r="E108" s="3" t="s">
        <v>201</v>
      </c>
      <c r="F108" s="15" t="str">
        <f t="shared" si="9"/>
        <v>3</v>
      </c>
      <c r="G108" s="15" t="str">
        <f t="shared" si="10"/>
        <v>B</v>
      </c>
      <c r="H108" s="116" t="s">
        <v>495</v>
      </c>
      <c r="I108" s="15" t="str">
        <f t="shared" si="11"/>
        <v>upstream</v>
      </c>
      <c r="J108" s="119">
        <v>39.702629089355469</v>
      </c>
      <c r="K108" s="127">
        <v>6.9279708441172261E-6</v>
      </c>
      <c r="L108" s="119">
        <v>41.363956451416016</v>
      </c>
      <c r="M108" s="119">
        <v>3.092503547668457</v>
      </c>
      <c r="N108" s="127">
        <v>5.1102474571962375E-6</v>
      </c>
      <c r="O108" s="127">
        <v>4.3185837057535537E-6</v>
      </c>
      <c r="P108" s="3"/>
      <c r="R108" t="s">
        <v>266</v>
      </c>
      <c r="S108" s="18">
        <v>42572</v>
      </c>
      <c r="T108">
        <f t="shared" ca="1" si="7"/>
        <v>2.7646236048894934E-5</v>
      </c>
      <c r="V108" s="102" t="s">
        <v>295</v>
      </c>
      <c r="W108" s="103">
        <v>42586</v>
      </c>
      <c r="X108" s="102">
        <f t="shared" ca="1" si="12"/>
        <v>1.1521241627633572E-2</v>
      </c>
      <c r="Y108" s="102" t="str">
        <f t="shared" si="8"/>
        <v>A</v>
      </c>
    </row>
    <row r="109" spans="1:25">
      <c r="A109" s="105">
        <v>42542</v>
      </c>
      <c r="B109">
        <v>108</v>
      </c>
      <c r="C109" s="3" t="s">
        <v>17</v>
      </c>
      <c r="D109" s="3" t="s">
        <v>122</v>
      </c>
      <c r="E109" s="3" t="s">
        <v>201</v>
      </c>
      <c r="F109" s="15" t="str">
        <f t="shared" si="9"/>
        <v>3</v>
      </c>
      <c r="G109" s="15" t="str">
        <f t="shared" si="10"/>
        <v>B</v>
      </c>
      <c r="H109" s="116" t="s">
        <v>495</v>
      </c>
      <c r="I109" s="15" t="str">
        <f t="shared" si="11"/>
        <v>upstream</v>
      </c>
      <c r="J109" s="119">
        <v>39.457183837890625</v>
      </c>
      <c r="K109" s="127">
        <v>8.2228380051674321E-6</v>
      </c>
      <c r="L109" s="119">
        <v>41.363956451416016</v>
      </c>
      <c r="M109" s="119">
        <v>3.092503547668457</v>
      </c>
      <c r="N109" s="127">
        <v>5.1102474571962375E-6</v>
      </c>
      <c r="O109" s="127">
        <v>4.3185837057535537E-6</v>
      </c>
      <c r="P109" s="3"/>
      <c r="R109" s="20" t="s">
        <v>266</v>
      </c>
      <c r="S109" s="21">
        <v>42572</v>
      </c>
      <c r="T109" t="e">
        <f t="shared" ca="1" si="7"/>
        <v>#DIV/0!</v>
      </c>
      <c r="V109" s="102" t="s">
        <v>296</v>
      </c>
      <c r="W109" s="103">
        <v>42586</v>
      </c>
      <c r="X109" s="102">
        <f t="shared" ca="1" si="12"/>
        <v>8.9951055124402046E-3</v>
      </c>
      <c r="Y109" s="102" t="str">
        <f t="shared" si="8"/>
        <v>B</v>
      </c>
    </row>
    <row r="110" spans="1:25">
      <c r="A110" s="99">
        <v>42543</v>
      </c>
      <c r="B110">
        <v>109</v>
      </c>
      <c r="C110" s="9" t="s">
        <v>96</v>
      </c>
      <c r="D110" t="s">
        <v>138</v>
      </c>
      <c r="E110" t="s">
        <v>202</v>
      </c>
      <c r="F110" s="15" t="str">
        <f t="shared" si="9"/>
        <v>4</v>
      </c>
      <c r="G110" s="15" t="str">
        <f t="shared" si="10"/>
        <v>A</v>
      </c>
      <c r="H110" s="116" t="s">
        <v>495</v>
      </c>
      <c r="I110" s="15" t="str">
        <f t="shared" si="11"/>
        <v>upstream</v>
      </c>
      <c r="J110" s="100" t="s">
        <v>474</v>
      </c>
      <c r="K110" s="130" t="s">
        <v>474</v>
      </c>
      <c r="L110" s="100">
        <v>38.108673095703125</v>
      </c>
      <c r="M110" s="100">
        <v>0.15653271973133087</v>
      </c>
      <c r="N110" s="97" t="s">
        <v>474</v>
      </c>
      <c r="O110" s="97" t="s">
        <v>474</v>
      </c>
      <c r="P110" s="3" t="s">
        <v>203</v>
      </c>
      <c r="R110" t="s">
        <v>267</v>
      </c>
      <c r="S110" s="18">
        <v>42572</v>
      </c>
      <c r="T110">
        <f t="shared" ca="1" si="7"/>
        <v>1.9386047824809793E-5</v>
      </c>
      <c r="V110" s="102" t="s">
        <v>297</v>
      </c>
      <c r="W110" s="103">
        <v>42587</v>
      </c>
      <c r="X110" s="102">
        <f t="shared" ca="1" si="12"/>
        <v>2.3246124231566987E-3</v>
      </c>
      <c r="Y110" s="102" t="str">
        <f t="shared" si="8"/>
        <v>A</v>
      </c>
    </row>
    <row r="111" spans="1:25">
      <c r="A111" s="99">
        <v>42543</v>
      </c>
      <c r="B111">
        <v>110</v>
      </c>
      <c r="C111" s="9" t="s">
        <v>96</v>
      </c>
      <c r="D111" t="s">
        <v>140</v>
      </c>
      <c r="E111" t="s">
        <v>202</v>
      </c>
      <c r="F111" s="15" t="str">
        <f t="shared" si="9"/>
        <v>4</v>
      </c>
      <c r="G111" s="15" t="str">
        <f t="shared" si="10"/>
        <v>A</v>
      </c>
      <c r="H111" s="116" t="s">
        <v>495</v>
      </c>
      <c r="I111" s="15" t="str">
        <f t="shared" si="11"/>
        <v>upstream</v>
      </c>
      <c r="J111" s="100">
        <v>37.99798583984375</v>
      </c>
      <c r="K111" s="97">
        <v>3.3659805922070518E-5</v>
      </c>
      <c r="L111" s="100">
        <v>38.108673095703125</v>
      </c>
      <c r="M111" s="100">
        <v>0.15653271973133087</v>
      </c>
      <c r="N111" s="97">
        <v>3.1439190934179351E-5</v>
      </c>
      <c r="O111" s="97">
        <v>3.1404251785716042E-6</v>
      </c>
      <c r="P111" s="3"/>
      <c r="R111" s="9" t="s">
        <v>267</v>
      </c>
      <c r="S111" s="23">
        <v>42572</v>
      </c>
      <c r="T111">
        <f t="shared" ca="1" si="7"/>
        <v>7.7815620898036286E-6</v>
      </c>
      <c r="V111" s="102" t="s">
        <v>298</v>
      </c>
      <c r="W111" s="103">
        <v>42587</v>
      </c>
      <c r="X111" s="102">
        <f t="shared" ca="1" si="12"/>
        <v>1.5486938258012135E-3</v>
      </c>
      <c r="Y111" s="102" t="str">
        <f t="shared" si="8"/>
        <v>B</v>
      </c>
    </row>
    <row r="112" spans="1:25">
      <c r="A112" s="99">
        <v>42543</v>
      </c>
      <c r="B112">
        <v>111</v>
      </c>
      <c r="C112" s="9" t="s">
        <v>96</v>
      </c>
      <c r="D112" t="s">
        <v>141</v>
      </c>
      <c r="E112" t="s">
        <v>202</v>
      </c>
      <c r="F112" s="15" t="str">
        <f t="shared" si="9"/>
        <v>4</v>
      </c>
      <c r="G112" s="15" t="str">
        <f t="shared" si="10"/>
        <v>A</v>
      </c>
      <c r="H112" s="116" t="s">
        <v>495</v>
      </c>
      <c r="I112" s="15" t="str">
        <f t="shared" si="11"/>
        <v>upstream</v>
      </c>
      <c r="J112" s="100">
        <v>38.219356536865234</v>
      </c>
      <c r="K112" s="97">
        <v>2.921857412729878E-5</v>
      </c>
      <c r="L112" s="100">
        <v>38.108673095703125</v>
      </c>
      <c r="M112" s="100">
        <v>0.15653271973133087</v>
      </c>
      <c r="N112" s="97">
        <v>3.1439190934179351E-5</v>
      </c>
      <c r="O112" s="97">
        <v>3.1404251785716042E-6</v>
      </c>
      <c r="P112" s="3"/>
      <c r="R112" s="9" t="s">
        <v>269</v>
      </c>
      <c r="S112" s="23">
        <v>42573</v>
      </c>
      <c r="T112">
        <f t="shared" ca="1" si="7"/>
        <v>1.002590823918581E-2</v>
      </c>
      <c r="V112" s="102" t="s">
        <v>299</v>
      </c>
      <c r="W112" s="103">
        <v>42588</v>
      </c>
      <c r="X112" s="102">
        <f t="shared" ca="1" si="12"/>
        <v>5.5554257705807686E-3</v>
      </c>
      <c r="Y112" s="102" t="str">
        <f t="shared" si="8"/>
        <v>A</v>
      </c>
    </row>
    <row r="113" spans="1:25" s="29" customFormat="1">
      <c r="A113" s="108">
        <v>42543</v>
      </c>
      <c r="B113">
        <v>112</v>
      </c>
      <c r="C113" s="28" t="s">
        <v>17</v>
      </c>
      <c r="D113" s="28" t="s">
        <v>123</v>
      </c>
      <c r="E113" s="28" t="s">
        <v>202</v>
      </c>
      <c r="F113" s="15" t="str">
        <f t="shared" si="9"/>
        <v>4</v>
      </c>
      <c r="G113" s="15" t="str">
        <f t="shared" si="10"/>
        <v>A</v>
      </c>
      <c r="H113" s="116" t="s">
        <v>492</v>
      </c>
      <c r="I113" s="15" t="str">
        <f t="shared" si="11"/>
        <v>upstream</v>
      </c>
      <c r="J113" s="122">
        <v>39.867343902587891</v>
      </c>
      <c r="K113" s="131">
        <v>6.1754235503030941E-6</v>
      </c>
      <c r="L113" s="122">
        <v>38.857566833496094</v>
      </c>
      <c r="M113" s="122">
        <v>1.4280403852462769</v>
      </c>
      <c r="N113" s="131">
        <v>1.5733277905383147E-5</v>
      </c>
      <c r="O113" s="131">
        <v>1.3516847502614837E-5</v>
      </c>
      <c r="P113" s="9"/>
      <c r="Q113" s="15"/>
      <c r="R113" s="9" t="s">
        <v>270</v>
      </c>
      <c r="S113" s="23">
        <v>42573</v>
      </c>
      <c r="T113">
        <f t="shared" ca="1" si="7"/>
        <v>4.2507279819498462E-3</v>
      </c>
      <c r="U113" s="15"/>
      <c r="V113" s="102" t="s">
        <v>300</v>
      </c>
      <c r="W113" s="103">
        <v>42588</v>
      </c>
      <c r="X113" s="102">
        <f t="shared" ca="1" si="12"/>
        <v>5.5601322092115879E-3</v>
      </c>
      <c r="Y113" s="102" t="str">
        <f t="shared" si="8"/>
        <v>B</v>
      </c>
    </row>
    <row r="114" spans="1:25" s="29" customFormat="1">
      <c r="A114" s="108">
        <v>42543</v>
      </c>
      <c r="B114">
        <v>113</v>
      </c>
      <c r="C114" s="28" t="s">
        <v>17</v>
      </c>
      <c r="D114" s="28" t="s">
        <v>125</v>
      </c>
      <c r="E114" s="28" t="s">
        <v>202</v>
      </c>
      <c r="F114" s="15" t="str">
        <f t="shared" si="9"/>
        <v>4</v>
      </c>
      <c r="G114" s="15" t="str">
        <f t="shared" si="10"/>
        <v>A</v>
      </c>
      <c r="H114" s="116" t="s">
        <v>492</v>
      </c>
      <c r="I114" s="15" t="str">
        <f t="shared" si="11"/>
        <v>upstream</v>
      </c>
      <c r="J114" s="122" t="s">
        <v>474</v>
      </c>
      <c r="K114" s="131" t="s">
        <v>474</v>
      </c>
      <c r="L114" s="122">
        <v>38.857566833496094</v>
      </c>
      <c r="M114" s="122">
        <v>1.4280403852462769</v>
      </c>
      <c r="N114" s="131" t="s">
        <v>474</v>
      </c>
      <c r="O114" s="131" t="s">
        <v>474</v>
      </c>
      <c r="P114" s="9"/>
      <c r="Q114" s="15"/>
      <c r="R114" s="9" t="s">
        <v>271</v>
      </c>
      <c r="S114" s="23">
        <v>42574</v>
      </c>
      <c r="T114">
        <f t="shared" ca="1" si="7"/>
        <v>4.3098996082941689E-2</v>
      </c>
      <c r="U114" s="15"/>
      <c r="V114" s="102" t="s">
        <v>301</v>
      </c>
      <c r="W114" s="103">
        <v>42589</v>
      </c>
      <c r="X114" s="102">
        <f t="shared" ref="X114:X145" ca="1" si="13">T144</f>
        <v>4.6340767294168472E-3</v>
      </c>
      <c r="Y114" s="102" t="str">
        <f t="shared" si="8"/>
        <v>A</v>
      </c>
    </row>
    <row r="115" spans="1:25" s="29" customFormat="1">
      <c r="A115" s="108">
        <v>42543</v>
      </c>
      <c r="B115">
        <v>114</v>
      </c>
      <c r="C115" s="28" t="s">
        <v>17</v>
      </c>
      <c r="D115" s="28" t="s">
        <v>126</v>
      </c>
      <c r="E115" s="28" t="s">
        <v>202</v>
      </c>
      <c r="F115" s="15" t="str">
        <f t="shared" si="9"/>
        <v>4</v>
      </c>
      <c r="G115" s="15" t="str">
        <f t="shared" si="10"/>
        <v>A</v>
      </c>
      <c r="H115" s="116" t="s">
        <v>492</v>
      </c>
      <c r="I115" s="15" t="str">
        <f t="shared" si="11"/>
        <v>upstream</v>
      </c>
      <c r="J115" s="122">
        <v>37.847789764404297</v>
      </c>
      <c r="K115" s="131">
        <v>2.5291132260463201E-5</v>
      </c>
      <c r="L115" s="122">
        <v>38.857566833496094</v>
      </c>
      <c r="M115" s="122">
        <v>1.4280403852462769</v>
      </c>
      <c r="N115" s="131">
        <v>1.5733277905383147E-5</v>
      </c>
      <c r="O115" s="131">
        <v>1.3516847502614837E-5</v>
      </c>
      <c r="P115" s="9"/>
      <c r="Q115" s="15"/>
      <c r="R115" s="9" t="s">
        <v>272</v>
      </c>
      <c r="S115" s="23">
        <v>42574</v>
      </c>
      <c r="T115">
        <f t="shared" ca="1" si="7"/>
        <v>2.5134533643722534E-2</v>
      </c>
      <c r="U115" s="15"/>
      <c r="V115" s="102" t="s">
        <v>302</v>
      </c>
      <c r="W115" s="103">
        <v>42589</v>
      </c>
      <c r="X115" s="102">
        <f t="shared" ca="1" si="13"/>
        <v>2.6775236862401166E-3</v>
      </c>
      <c r="Y115" s="102" t="str">
        <f t="shared" si="8"/>
        <v>B</v>
      </c>
    </row>
    <row r="116" spans="1:25">
      <c r="A116" s="106">
        <v>42543</v>
      </c>
      <c r="B116">
        <v>115</v>
      </c>
      <c r="C116" s="20" t="s">
        <v>17</v>
      </c>
      <c r="D116" s="20" t="s">
        <v>127</v>
      </c>
      <c r="E116" s="20" t="s">
        <v>204</v>
      </c>
      <c r="F116" s="15" t="str">
        <f t="shared" si="9"/>
        <v>4</v>
      </c>
      <c r="G116" s="15" t="str">
        <f t="shared" si="10"/>
        <v>B</v>
      </c>
      <c r="H116" s="116" t="s">
        <v>492</v>
      </c>
      <c r="I116" s="15" t="str">
        <f t="shared" si="11"/>
        <v>upstream</v>
      </c>
      <c r="J116" s="120">
        <v>38.635799407958984</v>
      </c>
      <c r="K116" s="128">
        <v>1.4589969396183733E-5</v>
      </c>
      <c r="L116" s="120">
        <v>38.635799407958984</v>
      </c>
      <c r="M116" s="120" t="s">
        <v>474</v>
      </c>
      <c r="N116" s="128">
        <v>1.4589969396183733E-5</v>
      </c>
      <c r="O116" s="128" t="s">
        <v>474</v>
      </c>
      <c r="P116" s="3" t="s">
        <v>205</v>
      </c>
      <c r="R116" s="3" t="s">
        <v>273</v>
      </c>
      <c r="S116" s="19">
        <v>42575</v>
      </c>
      <c r="T116">
        <f t="shared" ca="1" si="7"/>
        <v>2.7142728989322979E-2</v>
      </c>
      <c r="V116" s="102" t="s">
        <v>303</v>
      </c>
      <c r="W116" s="103">
        <v>42590</v>
      </c>
      <c r="X116" s="102">
        <f t="shared" ca="1" si="13"/>
        <v>3.3377169941862426E-3</v>
      </c>
      <c r="Y116" s="102" t="str">
        <f t="shared" si="8"/>
        <v>A</v>
      </c>
    </row>
    <row r="117" spans="1:25">
      <c r="A117" s="106">
        <v>42543</v>
      </c>
      <c r="B117">
        <v>116</v>
      </c>
      <c r="C117" s="20" t="s">
        <v>17</v>
      </c>
      <c r="D117" s="20" t="s">
        <v>129</v>
      </c>
      <c r="E117" s="20" t="s">
        <v>204</v>
      </c>
      <c r="F117" s="15" t="str">
        <f t="shared" si="9"/>
        <v>4</v>
      </c>
      <c r="G117" s="15" t="str">
        <f t="shared" si="10"/>
        <v>B</v>
      </c>
      <c r="H117" s="116" t="s">
        <v>492</v>
      </c>
      <c r="I117" s="15" t="str">
        <f t="shared" si="11"/>
        <v>upstream</v>
      </c>
      <c r="J117" s="120" t="s">
        <v>474</v>
      </c>
      <c r="K117" s="128" t="s">
        <v>474</v>
      </c>
      <c r="L117" s="120">
        <v>38.635799407958984</v>
      </c>
      <c r="M117" s="120" t="s">
        <v>474</v>
      </c>
      <c r="N117" s="128" t="s">
        <v>474</v>
      </c>
      <c r="O117" s="128" t="s">
        <v>474</v>
      </c>
      <c r="P117" s="3"/>
      <c r="R117" s="3" t="s">
        <v>274</v>
      </c>
      <c r="S117" s="19">
        <v>42575</v>
      </c>
      <c r="T117">
        <f t="shared" ca="1" si="7"/>
        <v>2.7827469011147816E-2</v>
      </c>
      <c r="V117" s="102" t="s">
        <v>304</v>
      </c>
      <c r="W117" s="103">
        <v>42590</v>
      </c>
      <c r="X117" s="102">
        <f t="shared" ca="1" si="13"/>
        <v>1.1039287783205509E-3</v>
      </c>
      <c r="Y117" s="102" t="str">
        <f t="shared" si="8"/>
        <v>B</v>
      </c>
    </row>
    <row r="118" spans="1:25">
      <c r="A118" s="106">
        <v>42543</v>
      </c>
      <c r="B118">
        <v>117</v>
      </c>
      <c r="C118" s="20" t="s">
        <v>17</v>
      </c>
      <c r="D118" s="20" t="s">
        <v>81</v>
      </c>
      <c r="E118" s="20" t="s">
        <v>204</v>
      </c>
      <c r="F118" s="15" t="str">
        <f t="shared" si="9"/>
        <v>4</v>
      </c>
      <c r="G118" s="15" t="str">
        <f t="shared" si="10"/>
        <v>B</v>
      </c>
      <c r="H118" s="116" t="s">
        <v>492</v>
      </c>
      <c r="I118" s="15" t="str">
        <f t="shared" si="11"/>
        <v>upstream</v>
      </c>
      <c r="J118" s="120" t="s">
        <v>474</v>
      </c>
      <c r="K118" s="128" t="s">
        <v>474</v>
      </c>
      <c r="L118" s="120">
        <v>38.635799407958984</v>
      </c>
      <c r="M118" s="120" t="s">
        <v>474</v>
      </c>
      <c r="N118" s="128" t="s">
        <v>474</v>
      </c>
      <c r="O118" s="128" t="s">
        <v>474</v>
      </c>
      <c r="P118" s="3"/>
      <c r="R118" s="3" t="s">
        <v>275</v>
      </c>
      <c r="S118" s="19">
        <v>42576</v>
      </c>
      <c r="T118">
        <f t="shared" ca="1" si="7"/>
        <v>1.8608232339223225E-2</v>
      </c>
      <c r="V118" s="102" t="s">
        <v>305</v>
      </c>
      <c r="W118" s="103">
        <v>42591</v>
      </c>
      <c r="X118" s="102">
        <f t="shared" ca="1" si="13"/>
        <v>4.2536471349497633E-3</v>
      </c>
      <c r="Y118" s="102" t="str">
        <f t="shared" si="8"/>
        <v>A</v>
      </c>
    </row>
    <row r="119" spans="1:25">
      <c r="A119" s="99">
        <v>42543</v>
      </c>
      <c r="B119">
        <v>118</v>
      </c>
      <c r="C119" s="9" t="s">
        <v>79</v>
      </c>
      <c r="D119" t="s">
        <v>157</v>
      </c>
      <c r="E119" t="s">
        <v>204</v>
      </c>
      <c r="F119" s="15" t="str">
        <f t="shared" si="9"/>
        <v>4</v>
      </c>
      <c r="G119" s="15" t="str">
        <f t="shared" si="10"/>
        <v>B</v>
      </c>
      <c r="H119" s="116" t="s">
        <v>495</v>
      </c>
      <c r="I119" s="15" t="str">
        <f t="shared" si="11"/>
        <v>upstream</v>
      </c>
      <c r="J119" s="100">
        <v>40.837238311767578</v>
      </c>
      <c r="K119" s="97">
        <v>1.0208861567662098E-5</v>
      </c>
      <c r="L119" s="100">
        <v>40.648567199707031</v>
      </c>
      <c r="M119" s="100">
        <v>0.26681855320930481</v>
      </c>
      <c r="N119" s="97">
        <v>1.1629728760453872E-5</v>
      </c>
      <c r="O119" s="97">
        <v>2.0094089450140018E-6</v>
      </c>
      <c r="P119" s="3"/>
      <c r="R119" s="3" t="s">
        <v>276</v>
      </c>
      <c r="S119" s="19">
        <v>42576</v>
      </c>
      <c r="T119">
        <f t="shared" ca="1" si="7"/>
        <v>1.4699159500499567E-2</v>
      </c>
      <c r="V119" s="102" t="s">
        <v>306</v>
      </c>
      <c r="W119" s="103">
        <v>42591</v>
      </c>
      <c r="X119" s="102">
        <f t="shared" ca="1" si="13"/>
        <v>3.4478203548739352E-3</v>
      </c>
      <c r="Y119" s="102" t="str">
        <f t="shared" si="8"/>
        <v>B</v>
      </c>
    </row>
    <row r="120" spans="1:25">
      <c r="A120" s="99">
        <v>42543</v>
      </c>
      <c r="B120">
        <v>119</v>
      </c>
      <c r="C120" s="9" t="s">
        <v>79</v>
      </c>
      <c r="D120" t="s">
        <v>132</v>
      </c>
      <c r="E120" t="s">
        <v>204</v>
      </c>
      <c r="F120" s="15" t="str">
        <f t="shared" si="9"/>
        <v>4</v>
      </c>
      <c r="G120" s="15" t="str">
        <f t="shared" si="10"/>
        <v>B</v>
      </c>
      <c r="H120" s="116" t="s">
        <v>495</v>
      </c>
      <c r="I120" s="15" t="str">
        <f t="shared" si="11"/>
        <v>upstream</v>
      </c>
      <c r="J120" s="100" t="s">
        <v>474</v>
      </c>
      <c r="K120" s="128" t="s">
        <v>474</v>
      </c>
      <c r="L120" s="100">
        <v>40.648567199707031</v>
      </c>
      <c r="M120" s="100">
        <v>0.26681855320930481</v>
      </c>
      <c r="N120" s="97" t="s">
        <v>474</v>
      </c>
      <c r="O120" s="128" t="s">
        <v>474</v>
      </c>
      <c r="P120" s="3"/>
      <c r="R120" s="3" t="s">
        <v>277</v>
      </c>
      <c r="S120" s="19">
        <v>42577</v>
      </c>
      <c r="T120">
        <f t="shared" ca="1" si="7"/>
        <v>2.2963684362669787E-3</v>
      </c>
      <c r="V120" s="102" t="s">
        <v>307</v>
      </c>
      <c r="W120" s="103">
        <v>42592</v>
      </c>
      <c r="X120" s="102">
        <f t="shared" ca="1" si="13"/>
        <v>6.9319587200880051E-3</v>
      </c>
      <c r="Y120" s="102" t="str">
        <f t="shared" si="8"/>
        <v>A</v>
      </c>
    </row>
    <row r="121" spans="1:25">
      <c r="A121" s="99">
        <v>42543</v>
      </c>
      <c r="B121">
        <v>120</v>
      </c>
      <c r="C121" s="9" t="s">
        <v>79</v>
      </c>
      <c r="D121" t="s">
        <v>14</v>
      </c>
      <c r="E121" t="s">
        <v>204</v>
      </c>
      <c r="F121" s="15" t="str">
        <f t="shared" si="9"/>
        <v>4</v>
      </c>
      <c r="G121" s="15" t="str">
        <f t="shared" si="10"/>
        <v>B</v>
      </c>
      <c r="H121" s="116" t="s">
        <v>495</v>
      </c>
      <c r="I121" s="15" t="str">
        <f t="shared" si="11"/>
        <v>upstream</v>
      </c>
      <c r="J121" s="100">
        <v>40.45989990234375</v>
      </c>
      <c r="K121" s="97">
        <v>1.3050595043750945E-5</v>
      </c>
      <c r="L121" s="100">
        <v>40.648567199707031</v>
      </c>
      <c r="M121" s="100">
        <v>0.26681855320930481</v>
      </c>
      <c r="N121" s="97">
        <v>1.1629728760453872E-5</v>
      </c>
      <c r="O121" s="97">
        <v>2.0094089450140018E-6</v>
      </c>
      <c r="P121" s="3"/>
      <c r="R121" s="3" t="s">
        <v>278</v>
      </c>
      <c r="S121" s="19">
        <v>42577</v>
      </c>
      <c r="T121">
        <f t="shared" ca="1" si="7"/>
        <v>2.1737224888056517E-3</v>
      </c>
      <c r="V121" s="102" t="s">
        <v>308</v>
      </c>
      <c r="W121" s="103">
        <v>42592</v>
      </c>
      <c r="X121" s="102">
        <f t="shared" ca="1" si="13"/>
        <v>1.4826631328711908E-3</v>
      </c>
      <c r="Y121" s="102" t="str">
        <f t="shared" si="8"/>
        <v>B</v>
      </c>
    </row>
    <row r="122" spans="1:25">
      <c r="A122" s="108">
        <v>42548</v>
      </c>
      <c r="B122" s="29">
        <v>121</v>
      </c>
      <c r="C122" s="28" t="s">
        <v>17</v>
      </c>
      <c r="D122" s="28" t="s">
        <v>130</v>
      </c>
      <c r="E122" s="28" t="s">
        <v>206</v>
      </c>
      <c r="F122" s="15" t="str">
        <f t="shared" si="9"/>
        <v>5</v>
      </c>
      <c r="G122" s="15" t="str">
        <f t="shared" si="10"/>
        <v>A</v>
      </c>
      <c r="H122" s="116" t="s">
        <v>492</v>
      </c>
      <c r="I122" s="29" t="str">
        <f t="shared" si="11"/>
        <v>upstream</v>
      </c>
      <c r="J122" s="122" t="s">
        <v>474</v>
      </c>
      <c r="K122" s="131" t="s">
        <v>474</v>
      </c>
      <c r="L122" s="122">
        <v>38.379974365234375</v>
      </c>
      <c r="M122" s="122" t="s">
        <v>474</v>
      </c>
      <c r="N122" s="131" t="s">
        <v>474</v>
      </c>
      <c r="O122" s="131" t="s">
        <v>474</v>
      </c>
      <c r="P122" s="3" t="s">
        <v>207</v>
      </c>
      <c r="R122" s="3" t="s">
        <v>279</v>
      </c>
      <c r="S122" s="19">
        <v>42578</v>
      </c>
      <c r="T122">
        <f t="shared" ca="1" si="7"/>
        <v>1.0533762979321182E-3</v>
      </c>
      <c r="V122" s="102" t="s">
        <v>309</v>
      </c>
      <c r="W122" s="103">
        <v>42593</v>
      </c>
      <c r="X122" s="102">
        <f t="shared" ca="1" si="13"/>
        <v>4.7311070375144482E-3</v>
      </c>
      <c r="Y122" s="102" t="str">
        <f t="shared" si="8"/>
        <v>A</v>
      </c>
    </row>
    <row r="123" spans="1:25">
      <c r="A123" s="108">
        <v>42548</v>
      </c>
      <c r="B123" s="29">
        <v>122</v>
      </c>
      <c r="C123" s="28" t="s">
        <v>17</v>
      </c>
      <c r="D123" s="28" t="s">
        <v>132</v>
      </c>
      <c r="E123" s="28" t="s">
        <v>206</v>
      </c>
      <c r="F123" s="15" t="str">
        <f t="shared" si="9"/>
        <v>5</v>
      </c>
      <c r="G123" s="15" t="str">
        <f t="shared" si="10"/>
        <v>A</v>
      </c>
      <c r="H123" s="116" t="s">
        <v>492</v>
      </c>
      <c r="I123" s="29" t="str">
        <f t="shared" si="11"/>
        <v>upstream</v>
      </c>
      <c r="J123" s="122" t="s">
        <v>474</v>
      </c>
      <c r="K123" s="131" t="s">
        <v>474</v>
      </c>
      <c r="L123" s="122">
        <v>38.379974365234375</v>
      </c>
      <c r="M123" s="122" t="s">
        <v>474</v>
      </c>
      <c r="N123" s="131" t="s">
        <v>474</v>
      </c>
      <c r="O123" s="131" t="s">
        <v>474</v>
      </c>
      <c r="P123" s="3"/>
      <c r="R123" s="3" t="s">
        <v>280</v>
      </c>
      <c r="S123" s="19">
        <v>42578</v>
      </c>
      <c r="T123">
        <f t="shared" ca="1" si="7"/>
        <v>1.8778873297075431E-3</v>
      </c>
      <c r="V123" s="102" t="s">
        <v>310</v>
      </c>
      <c r="W123" s="103">
        <v>42593</v>
      </c>
      <c r="X123" s="102">
        <f t="shared" ca="1" si="13"/>
        <v>8.9543163776397705E-3</v>
      </c>
      <c r="Y123" s="102" t="str">
        <f t="shared" si="8"/>
        <v>B</v>
      </c>
    </row>
    <row r="124" spans="1:25">
      <c r="A124" s="108">
        <v>42548</v>
      </c>
      <c r="B124" s="29">
        <v>123</v>
      </c>
      <c r="C124" s="28" t="s">
        <v>17</v>
      </c>
      <c r="D124" s="28" t="s">
        <v>85</v>
      </c>
      <c r="E124" s="28" t="s">
        <v>206</v>
      </c>
      <c r="F124" s="15" t="str">
        <f t="shared" si="9"/>
        <v>5</v>
      </c>
      <c r="G124" s="15" t="str">
        <f t="shared" si="10"/>
        <v>A</v>
      </c>
      <c r="H124" s="116" t="s">
        <v>492</v>
      </c>
      <c r="I124" s="29" t="str">
        <f t="shared" si="11"/>
        <v>upstream</v>
      </c>
      <c r="J124" s="122">
        <v>38.379974365234375</v>
      </c>
      <c r="K124" s="131">
        <v>1.7442835087422282E-5</v>
      </c>
      <c r="L124" s="122">
        <v>38.379974365234375</v>
      </c>
      <c r="M124" s="122" t="s">
        <v>474</v>
      </c>
      <c r="N124" s="131">
        <v>1.7442835087422282E-5</v>
      </c>
      <c r="O124" s="131" t="s">
        <v>474</v>
      </c>
      <c r="P124" s="3"/>
      <c r="R124" s="3" t="s">
        <v>281</v>
      </c>
      <c r="S124" s="19">
        <v>42579</v>
      </c>
      <c r="T124">
        <f t="shared" ca="1" si="7"/>
        <v>1.1390431318432093E-3</v>
      </c>
      <c r="V124" s="102" t="s">
        <v>311</v>
      </c>
      <c r="W124" s="103">
        <v>42594</v>
      </c>
      <c r="X124" s="102">
        <f t="shared" ca="1" si="13"/>
        <v>5.4730023257434368E-3</v>
      </c>
      <c r="Y124" s="102" t="str">
        <f t="shared" si="8"/>
        <v>A</v>
      </c>
    </row>
    <row r="125" spans="1:25">
      <c r="A125" s="99">
        <v>42548</v>
      </c>
      <c r="B125">
        <v>124</v>
      </c>
      <c r="C125" s="9" t="s">
        <v>79</v>
      </c>
      <c r="D125" t="s">
        <v>160</v>
      </c>
      <c r="E125" t="s">
        <v>206</v>
      </c>
      <c r="F125" s="15" t="str">
        <f t="shared" si="9"/>
        <v>5</v>
      </c>
      <c r="G125" s="15" t="str">
        <f t="shared" si="10"/>
        <v>A</v>
      </c>
      <c r="H125" s="116" t="s">
        <v>495</v>
      </c>
      <c r="I125" s="15" t="str">
        <f t="shared" si="11"/>
        <v>upstream</v>
      </c>
      <c r="J125" s="100">
        <v>40.7237548828125</v>
      </c>
      <c r="K125" s="97">
        <v>1.0991397175530437E-5</v>
      </c>
      <c r="L125" s="100">
        <v>40.111564636230469</v>
      </c>
      <c r="M125" s="100">
        <v>0.86577045917510986</v>
      </c>
      <c r="N125" s="97">
        <v>1.7688111256575212E-5</v>
      </c>
      <c r="O125" s="97">
        <v>9.4705847004661337E-6</v>
      </c>
      <c r="P125" s="3"/>
      <c r="R125" s="3" t="s">
        <v>282</v>
      </c>
      <c r="S125" s="19">
        <v>42579</v>
      </c>
      <c r="T125">
        <f t="shared" ca="1" si="7"/>
        <v>1.1529551896577079E-3</v>
      </c>
      <c r="V125" s="102" t="s">
        <v>312</v>
      </c>
      <c r="W125" s="103">
        <v>42594</v>
      </c>
      <c r="X125" s="102">
        <f t="shared" ca="1" si="13"/>
        <v>1.5052815278371176E-2</v>
      </c>
      <c r="Y125" s="102" t="str">
        <f t="shared" si="8"/>
        <v>B</v>
      </c>
    </row>
    <row r="126" spans="1:25">
      <c r="A126" s="99">
        <v>42548</v>
      </c>
      <c r="B126">
        <v>125</v>
      </c>
      <c r="C126" s="9" t="s">
        <v>79</v>
      </c>
      <c r="D126" t="s">
        <v>162</v>
      </c>
      <c r="E126" t="s">
        <v>206</v>
      </c>
      <c r="F126" s="15" t="str">
        <f t="shared" si="9"/>
        <v>5</v>
      </c>
      <c r="G126" s="15" t="str">
        <f t="shared" si="10"/>
        <v>A</v>
      </c>
      <c r="H126" s="116" t="s">
        <v>495</v>
      </c>
      <c r="I126" s="15" t="str">
        <f t="shared" si="11"/>
        <v>upstream</v>
      </c>
      <c r="J126" s="100">
        <v>39.499370574951172</v>
      </c>
      <c r="K126" s="97">
        <v>2.4384826247114688E-5</v>
      </c>
      <c r="L126" s="100">
        <v>40.111564636230469</v>
      </c>
      <c r="M126" s="100">
        <v>0.86577045917510986</v>
      </c>
      <c r="N126" s="97">
        <v>1.7688111256575212E-5</v>
      </c>
      <c r="O126" s="97">
        <v>9.4705847004661337E-6</v>
      </c>
      <c r="P126" s="3"/>
      <c r="R126" s="3" t="s">
        <v>283</v>
      </c>
      <c r="S126" s="19">
        <v>42580</v>
      </c>
      <c r="T126">
        <f t="shared" ca="1" si="7"/>
        <v>6.9034109280134237E-4</v>
      </c>
      <c r="V126" s="102" t="s">
        <v>313</v>
      </c>
      <c r="W126" s="103">
        <v>42595</v>
      </c>
      <c r="X126" s="102">
        <f t="shared" ca="1" si="13"/>
        <v>3.0764706898480654E-3</v>
      </c>
      <c r="Y126" s="102" t="str">
        <f t="shared" si="8"/>
        <v>A</v>
      </c>
    </row>
    <row r="127" spans="1:25">
      <c r="A127" s="99">
        <v>42548</v>
      </c>
      <c r="B127">
        <v>126</v>
      </c>
      <c r="C127" s="9" t="s">
        <v>79</v>
      </c>
      <c r="D127" t="s">
        <v>42</v>
      </c>
      <c r="E127" t="s">
        <v>206</v>
      </c>
      <c r="F127" s="15" t="str">
        <f t="shared" si="9"/>
        <v>5</v>
      </c>
      <c r="G127" s="15" t="str">
        <f t="shared" si="10"/>
        <v>A</v>
      </c>
      <c r="H127" s="116" t="s">
        <v>495</v>
      </c>
      <c r="I127" s="15" t="str">
        <f t="shared" si="11"/>
        <v>upstream</v>
      </c>
      <c r="J127" s="100" t="s">
        <v>474</v>
      </c>
      <c r="K127" s="97" t="s">
        <v>474</v>
      </c>
      <c r="L127" s="100">
        <v>40.111564636230469</v>
      </c>
      <c r="M127" s="100">
        <v>0.86577045917510986</v>
      </c>
      <c r="N127" s="97" t="s">
        <v>474</v>
      </c>
      <c r="O127" s="131" t="s">
        <v>474</v>
      </c>
      <c r="P127" s="3"/>
      <c r="R127" s="3" t="s">
        <v>284</v>
      </c>
      <c r="S127" s="19">
        <v>42580</v>
      </c>
      <c r="T127">
        <f t="shared" ca="1" si="7"/>
        <v>6.6150656978910172E-4</v>
      </c>
      <c r="V127" s="102" t="s">
        <v>314</v>
      </c>
      <c r="W127" s="103">
        <v>42595</v>
      </c>
      <c r="X127" s="102">
        <f t="shared" ca="1" si="13"/>
        <v>3.6016257169346013E-3</v>
      </c>
      <c r="Y127" s="102" t="str">
        <f t="shared" si="8"/>
        <v>B</v>
      </c>
    </row>
    <row r="128" spans="1:25">
      <c r="A128" s="99">
        <v>42548</v>
      </c>
      <c r="B128">
        <v>127</v>
      </c>
      <c r="C128" s="9" t="s">
        <v>96</v>
      </c>
      <c r="D128" t="s">
        <v>142</v>
      </c>
      <c r="E128" t="s">
        <v>208</v>
      </c>
      <c r="F128" s="15" t="str">
        <f t="shared" si="9"/>
        <v>5</v>
      </c>
      <c r="G128" s="15" t="str">
        <f t="shared" si="10"/>
        <v>B</v>
      </c>
      <c r="H128" s="116" t="s">
        <v>495</v>
      </c>
      <c r="I128" s="15" t="str">
        <f t="shared" si="11"/>
        <v>upstream</v>
      </c>
      <c r="J128" s="100">
        <v>36.910175323486328</v>
      </c>
      <c r="K128" s="97">
        <v>6.74665134283714E-5</v>
      </c>
      <c r="L128" s="100">
        <v>38.712249755859375</v>
      </c>
      <c r="M128" s="100">
        <v>1.5612655878067017</v>
      </c>
      <c r="N128" s="97">
        <v>3.0483230148092844E-5</v>
      </c>
      <c r="O128" s="97">
        <v>3.2030249712988734E-5</v>
      </c>
      <c r="P128" s="3" t="s">
        <v>209</v>
      </c>
      <c r="R128" s="3" t="s">
        <v>285</v>
      </c>
      <c r="S128" s="19">
        <v>42581</v>
      </c>
      <c r="T128">
        <f t="shared" ca="1" si="7"/>
        <v>4.0598093376805383E-4</v>
      </c>
      <c r="V128" s="102" t="s">
        <v>315</v>
      </c>
      <c r="W128" s="103">
        <v>42596</v>
      </c>
      <c r="X128" s="102">
        <f t="shared" ca="1" si="13"/>
        <v>9.219137330849966E-3</v>
      </c>
      <c r="Y128" s="102" t="str">
        <f t="shared" si="8"/>
        <v>A</v>
      </c>
    </row>
    <row r="129" spans="1:25">
      <c r="A129" s="99">
        <v>42548</v>
      </c>
      <c r="B129">
        <v>128</v>
      </c>
      <c r="C129" s="9" t="s">
        <v>96</v>
      </c>
      <c r="D129" t="s">
        <v>144</v>
      </c>
      <c r="E129" t="s">
        <v>208</v>
      </c>
      <c r="F129" s="15" t="str">
        <f t="shared" si="9"/>
        <v>5</v>
      </c>
      <c r="G129" s="15" t="str">
        <f t="shared" si="10"/>
        <v>B</v>
      </c>
      <c r="H129" s="116" t="s">
        <v>495</v>
      </c>
      <c r="I129" s="15" t="str">
        <f t="shared" si="11"/>
        <v>upstream</v>
      </c>
      <c r="J129" s="100">
        <v>39.657436370849609</v>
      </c>
      <c r="K129" s="97">
        <v>1.1653260116872843E-5</v>
      </c>
      <c r="L129" s="100">
        <v>38.712249755859375</v>
      </c>
      <c r="M129" s="100">
        <v>1.5612655878067017</v>
      </c>
      <c r="N129" s="97">
        <v>3.0483230148092844E-5</v>
      </c>
      <c r="O129" s="97">
        <v>3.2030249712988734E-5</v>
      </c>
      <c r="P129" s="3"/>
      <c r="R129" s="3" t="s">
        <v>286</v>
      </c>
      <c r="S129" s="19">
        <v>42581</v>
      </c>
      <c r="T129">
        <f t="shared" ca="1" si="7"/>
        <v>6.9209869252517819E-4</v>
      </c>
      <c r="V129" s="102" t="s">
        <v>316</v>
      </c>
      <c r="W129" s="103">
        <v>42596</v>
      </c>
      <c r="X129" s="102">
        <f t="shared" ca="1" si="13"/>
        <v>1.0777487729986509E-2</v>
      </c>
      <c r="Y129" s="102" t="str">
        <f t="shared" si="8"/>
        <v>B</v>
      </c>
    </row>
    <row r="130" spans="1:25">
      <c r="A130" s="99">
        <v>42548</v>
      </c>
      <c r="B130">
        <v>129</v>
      </c>
      <c r="C130" s="9" t="s">
        <v>96</v>
      </c>
      <c r="D130" t="s">
        <v>145</v>
      </c>
      <c r="E130" t="s">
        <v>208</v>
      </c>
      <c r="F130" s="15" t="str">
        <f t="shared" si="9"/>
        <v>5</v>
      </c>
      <c r="G130" s="15" t="str">
        <f t="shared" si="10"/>
        <v>B</v>
      </c>
      <c r="H130" s="116" t="s">
        <v>495</v>
      </c>
      <c r="I130" s="15" t="str">
        <f t="shared" si="11"/>
        <v>upstream</v>
      </c>
      <c r="J130" s="100">
        <v>39.569133758544922</v>
      </c>
      <c r="K130" s="97">
        <v>1.2329920537013095E-5</v>
      </c>
      <c r="L130" s="100">
        <v>38.712249755859375</v>
      </c>
      <c r="M130" s="100">
        <v>1.5612655878067017</v>
      </c>
      <c r="N130" s="97">
        <v>3.0483230148092844E-5</v>
      </c>
      <c r="O130" s="97">
        <v>3.2030249712988734E-5</v>
      </c>
      <c r="P130" s="3"/>
      <c r="R130" s="3" t="s">
        <v>287</v>
      </c>
      <c r="S130" s="19">
        <v>42582</v>
      </c>
      <c r="T130">
        <f t="shared" ref="T130:T193" ca="1" si="14">AVERAGE(OFFSET(K$2,3*(ROW()-2),,3))</f>
        <v>2.2114854073151946E-4</v>
      </c>
      <c r="V130" s="102" t="s">
        <v>317</v>
      </c>
      <c r="W130" s="103">
        <v>42597</v>
      </c>
      <c r="X130" s="102">
        <f t="shared" ca="1" si="13"/>
        <v>3.8703209720551968E-3</v>
      </c>
      <c r="Y130" s="102" t="str">
        <f t="shared" ref="Y130:Y193" si="15">IF(RIGHT(V130,1)="d", MID(V130,LEN(V130)-1,1), MID(V130,LEN(V130),1))</f>
        <v>A</v>
      </c>
    </row>
    <row r="131" spans="1:25">
      <c r="A131" s="108">
        <v>42548</v>
      </c>
      <c r="B131" s="29">
        <v>130</v>
      </c>
      <c r="C131" s="28" t="s">
        <v>17</v>
      </c>
      <c r="D131" s="28" t="s">
        <v>133</v>
      </c>
      <c r="E131" s="28" t="s">
        <v>208</v>
      </c>
      <c r="F131" s="15" t="str">
        <f t="shared" ref="F131:F194" si="16">IF(RIGHT(E131,1)="d", LEFT(E131,LEN(E131)-2), LEFT(E131,LEN(E131)-1))</f>
        <v>5</v>
      </c>
      <c r="G131" s="15" t="str">
        <f t="shared" ref="G131:G194" si="17">IF(RIGHT(E131,1)="d", MID(E131,LEN(E131)-1,1), MID(E131,LEN(E131),1))</f>
        <v>B</v>
      </c>
      <c r="H131" s="116" t="s">
        <v>492</v>
      </c>
      <c r="I131" s="29" t="str">
        <f t="shared" ref="I131:I194" si="18">IF(RIGHT(E131,1)="d","downstream","upstream")</f>
        <v>upstream</v>
      </c>
      <c r="J131" s="122">
        <v>39.284435272216797</v>
      </c>
      <c r="K131" s="131">
        <v>9.2767695605289191E-6</v>
      </c>
      <c r="L131" s="122">
        <v>39.430435180664062</v>
      </c>
      <c r="M131" s="122">
        <v>0.20647774636745453</v>
      </c>
      <c r="N131" s="131">
        <v>8.4213752415962517E-6</v>
      </c>
      <c r="O131" s="131">
        <v>1.2097109447495313E-6</v>
      </c>
      <c r="P131" s="3"/>
      <c r="R131" s="3" t="s">
        <v>288</v>
      </c>
      <c r="S131" s="19">
        <v>42582</v>
      </c>
      <c r="T131">
        <f t="shared" ca="1" si="14"/>
        <v>2.6686764128195745E-4</v>
      </c>
      <c r="V131" s="102" t="s">
        <v>318</v>
      </c>
      <c r="W131" s="103">
        <v>42597</v>
      </c>
      <c r="X131" s="102">
        <f t="shared" ca="1" si="13"/>
        <v>4.9071611526111765E-3</v>
      </c>
      <c r="Y131" s="102" t="str">
        <f t="shared" si="15"/>
        <v>B</v>
      </c>
    </row>
    <row r="132" spans="1:25">
      <c r="A132" s="108">
        <v>42548</v>
      </c>
      <c r="B132" s="29">
        <v>131</v>
      </c>
      <c r="C132" s="28" t="s">
        <v>17</v>
      </c>
      <c r="D132" s="28" t="s">
        <v>88</v>
      </c>
      <c r="E132" s="28" t="s">
        <v>208</v>
      </c>
      <c r="F132" s="15" t="str">
        <f t="shared" si="16"/>
        <v>5</v>
      </c>
      <c r="G132" s="15" t="str">
        <f t="shared" si="17"/>
        <v>B</v>
      </c>
      <c r="H132" s="116" t="s">
        <v>492</v>
      </c>
      <c r="I132" s="29" t="str">
        <f t="shared" si="18"/>
        <v>upstream</v>
      </c>
      <c r="J132" s="122" t="s">
        <v>474</v>
      </c>
      <c r="K132" s="131" t="s">
        <v>474</v>
      </c>
      <c r="L132" s="122">
        <v>39.430435180664062</v>
      </c>
      <c r="M132" s="122">
        <v>0.20647774636745453</v>
      </c>
      <c r="N132" s="131" t="s">
        <v>474</v>
      </c>
      <c r="O132" s="131" t="s">
        <v>474</v>
      </c>
      <c r="P132" s="3"/>
      <c r="R132" s="3" t="s">
        <v>289</v>
      </c>
      <c r="S132" s="19">
        <v>42583</v>
      </c>
      <c r="T132">
        <f t="shared" ca="1" si="14"/>
        <v>2.3511473555117846E-3</v>
      </c>
      <c r="V132" s="102" t="s">
        <v>319</v>
      </c>
      <c r="W132" s="103">
        <v>42598</v>
      </c>
      <c r="X132" s="102">
        <f t="shared" ca="1" si="13"/>
        <v>3.3863380861779055E-3</v>
      </c>
      <c r="Y132" s="102" t="str">
        <f t="shared" si="15"/>
        <v>A</v>
      </c>
    </row>
    <row r="133" spans="1:25">
      <c r="A133" s="108">
        <v>42548</v>
      </c>
      <c r="B133" s="29">
        <v>132</v>
      </c>
      <c r="C133" s="28" t="s">
        <v>17</v>
      </c>
      <c r="D133" s="28" t="s">
        <v>89</v>
      </c>
      <c r="E133" s="28" t="s">
        <v>208</v>
      </c>
      <c r="F133" s="15" t="str">
        <f t="shared" si="16"/>
        <v>5</v>
      </c>
      <c r="G133" s="15" t="str">
        <f t="shared" si="17"/>
        <v>B</v>
      </c>
      <c r="H133" s="116" t="s">
        <v>492</v>
      </c>
      <c r="I133" s="29" t="str">
        <f t="shared" si="18"/>
        <v>upstream</v>
      </c>
      <c r="J133" s="122">
        <v>39.576438903808594</v>
      </c>
      <c r="K133" s="131">
        <v>7.5659800131688826E-6</v>
      </c>
      <c r="L133" s="122">
        <v>39.430435180664062</v>
      </c>
      <c r="M133" s="122">
        <v>0.20647774636745453</v>
      </c>
      <c r="N133" s="131">
        <v>8.4213752415962517E-6</v>
      </c>
      <c r="O133" s="131">
        <v>1.2097109447495313E-6</v>
      </c>
      <c r="P133" s="3"/>
      <c r="R133" s="3" t="s">
        <v>290</v>
      </c>
      <c r="S133" s="19">
        <v>42583</v>
      </c>
      <c r="T133">
        <f t="shared" ca="1" si="14"/>
        <v>1.3930123920241992E-3</v>
      </c>
      <c r="V133" s="102" t="s">
        <v>320</v>
      </c>
      <c r="W133" s="103">
        <v>42598</v>
      </c>
      <c r="X133" s="102">
        <f t="shared" ca="1" si="13"/>
        <v>2.5735355447977781E-3</v>
      </c>
      <c r="Y133" s="102" t="str">
        <f t="shared" si="15"/>
        <v>B</v>
      </c>
    </row>
    <row r="134" spans="1:25">
      <c r="A134" s="105">
        <v>42549</v>
      </c>
      <c r="B134">
        <v>133</v>
      </c>
      <c r="C134" s="3" t="s">
        <v>17</v>
      </c>
      <c r="D134" s="3" t="s">
        <v>135</v>
      </c>
      <c r="E134" s="3" t="s">
        <v>210</v>
      </c>
      <c r="F134" s="15" t="str">
        <f t="shared" si="16"/>
        <v>6</v>
      </c>
      <c r="G134" s="15" t="str">
        <f t="shared" si="17"/>
        <v>A</v>
      </c>
      <c r="H134" s="116" t="s">
        <v>495</v>
      </c>
      <c r="I134" s="15" t="str">
        <f t="shared" si="18"/>
        <v>upstream</v>
      </c>
      <c r="J134" s="119">
        <v>38.672775268554688</v>
      </c>
      <c r="K134" s="127">
        <v>1.421817341906717E-5</v>
      </c>
      <c r="L134" s="119">
        <v>39.1142578125</v>
      </c>
      <c r="M134" s="119">
        <v>0.62434792518615723</v>
      </c>
      <c r="N134" s="127">
        <v>1.0947147529805079E-5</v>
      </c>
      <c r="O134" s="127">
        <v>4.6259283408289775E-6</v>
      </c>
      <c r="P134" s="3"/>
      <c r="R134" t="s">
        <v>291</v>
      </c>
      <c r="S134" s="18">
        <v>42584</v>
      </c>
      <c r="T134">
        <f t="shared" ca="1" si="14"/>
        <v>1.5615433997785051E-3</v>
      </c>
      <c r="V134" s="102" t="s">
        <v>321</v>
      </c>
      <c r="W134" s="103">
        <v>42599</v>
      </c>
      <c r="X134" s="102">
        <f t="shared" ca="1" si="13"/>
        <v>2.8126292551557222E-3</v>
      </c>
      <c r="Y134" s="102" t="str">
        <f t="shared" si="15"/>
        <v>A</v>
      </c>
    </row>
    <row r="135" spans="1:25">
      <c r="A135" s="105">
        <v>42549</v>
      </c>
      <c r="B135">
        <v>134</v>
      </c>
      <c r="C135" s="3" t="s">
        <v>17</v>
      </c>
      <c r="D135" s="3" t="s">
        <v>137</v>
      </c>
      <c r="E135" s="3" t="s">
        <v>210</v>
      </c>
      <c r="F135" s="15" t="str">
        <f t="shared" si="16"/>
        <v>6</v>
      </c>
      <c r="G135" s="15" t="str">
        <f t="shared" si="17"/>
        <v>A</v>
      </c>
      <c r="H135" s="116" t="s">
        <v>495</v>
      </c>
      <c r="I135" s="15" t="str">
        <f t="shared" si="18"/>
        <v>upstream</v>
      </c>
      <c r="J135" s="119">
        <v>39.555736541748047</v>
      </c>
      <c r="K135" s="127">
        <v>7.6761225500376895E-6</v>
      </c>
      <c r="L135" s="119">
        <v>39.1142578125</v>
      </c>
      <c r="M135" s="119">
        <v>0.62434792518615723</v>
      </c>
      <c r="N135" s="127">
        <v>1.0947147529805079E-5</v>
      </c>
      <c r="O135" s="127">
        <v>4.6259283408289775E-6</v>
      </c>
      <c r="P135" s="3"/>
      <c r="R135" t="s">
        <v>292</v>
      </c>
      <c r="S135" s="18">
        <v>42584</v>
      </c>
      <c r="T135">
        <f t="shared" ca="1" si="14"/>
        <v>1.0552107511709135E-3</v>
      </c>
      <c r="V135" s="102" t="s">
        <v>322</v>
      </c>
      <c r="W135" s="103">
        <v>42599</v>
      </c>
      <c r="X135" s="102">
        <f t="shared" ca="1" si="13"/>
        <v>3.1219008378684521E-3</v>
      </c>
      <c r="Y135" s="102" t="str">
        <f t="shared" si="15"/>
        <v>B</v>
      </c>
    </row>
    <row r="136" spans="1:25">
      <c r="A136" s="105">
        <v>42549</v>
      </c>
      <c r="B136">
        <v>135</v>
      </c>
      <c r="C136" s="3" t="s">
        <v>17</v>
      </c>
      <c r="D136" s="3" t="s">
        <v>93</v>
      </c>
      <c r="E136" s="3" t="s">
        <v>210</v>
      </c>
      <c r="F136" s="15" t="str">
        <f t="shared" si="16"/>
        <v>6</v>
      </c>
      <c r="G136" s="15" t="str">
        <f t="shared" si="17"/>
        <v>A</v>
      </c>
      <c r="H136" s="116" t="s">
        <v>495</v>
      </c>
      <c r="I136" s="15" t="str">
        <f t="shared" si="18"/>
        <v>upstream</v>
      </c>
      <c r="J136" s="119" t="s">
        <v>474</v>
      </c>
      <c r="K136" s="130" t="s">
        <v>474</v>
      </c>
      <c r="L136" s="119">
        <v>39.1142578125</v>
      </c>
      <c r="M136" s="119">
        <v>0.62434792518615723</v>
      </c>
      <c r="N136" s="127" t="s">
        <v>474</v>
      </c>
      <c r="O136" s="130" t="s">
        <v>474</v>
      </c>
      <c r="P136" s="3"/>
      <c r="R136" t="s">
        <v>293</v>
      </c>
      <c r="S136" s="18">
        <v>42585</v>
      </c>
      <c r="T136">
        <f t="shared" ca="1" si="14"/>
        <v>1.1721162591129541E-3</v>
      </c>
      <c r="V136" s="102" t="s">
        <v>323</v>
      </c>
      <c r="W136" s="103">
        <v>42600</v>
      </c>
      <c r="X136" s="102">
        <f t="shared" ca="1" si="13"/>
        <v>3.8419131500025592E-3</v>
      </c>
      <c r="Y136" s="102" t="str">
        <f t="shared" si="15"/>
        <v>A</v>
      </c>
    </row>
    <row r="137" spans="1:25">
      <c r="A137" s="109">
        <v>42549</v>
      </c>
      <c r="B137" s="15">
        <v>136</v>
      </c>
      <c r="C137" s="9" t="s">
        <v>17</v>
      </c>
      <c r="D137" s="9" t="s">
        <v>138</v>
      </c>
      <c r="E137" s="9" t="s">
        <v>211</v>
      </c>
      <c r="F137" s="15" t="str">
        <f t="shared" si="16"/>
        <v>6</v>
      </c>
      <c r="G137" s="15" t="str">
        <f t="shared" si="17"/>
        <v>B</v>
      </c>
      <c r="H137" s="116" t="s">
        <v>495</v>
      </c>
      <c r="I137" s="15" t="str">
        <f t="shared" si="18"/>
        <v>upstream</v>
      </c>
      <c r="J137" s="123" t="s">
        <v>474</v>
      </c>
      <c r="K137" s="130" t="s">
        <v>474</v>
      </c>
      <c r="L137" s="123">
        <v>38.510150909423828</v>
      </c>
      <c r="M137" s="123" t="s">
        <v>474</v>
      </c>
      <c r="N137" s="130" t="s">
        <v>474</v>
      </c>
      <c r="O137" s="130" t="s">
        <v>474</v>
      </c>
      <c r="P137" s="3" t="s">
        <v>212</v>
      </c>
      <c r="R137" t="s">
        <v>294</v>
      </c>
      <c r="S137" s="18">
        <v>42585</v>
      </c>
      <c r="T137">
        <f t="shared" ca="1" si="14"/>
        <v>1.4877050804595153E-3</v>
      </c>
      <c r="V137" s="102" t="s">
        <v>324</v>
      </c>
      <c r="W137" s="103">
        <v>42600</v>
      </c>
      <c r="X137" s="102">
        <f t="shared" ca="1" si="13"/>
        <v>2.3992795807619891E-3</v>
      </c>
      <c r="Y137" s="102" t="str">
        <f t="shared" si="15"/>
        <v>B</v>
      </c>
    </row>
    <row r="138" spans="1:25">
      <c r="A138" s="109">
        <v>42549</v>
      </c>
      <c r="B138" s="15">
        <v>137</v>
      </c>
      <c r="C138" s="9" t="s">
        <v>17</v>
      </c>
      <c r="D138" s="9" t="s">
        <v>140</v>
      </c>
      <c r="E138" s="9" t="s">
        <v>211</v>
      </c>
      <c r="F138" s="15" t="str">
        <f t="shared" si="16"/>
        <v>6</v>
      </c>
      <c r="G138" s="15" t="str">
        <f t="shared" si="17"/>
        <v>B</v>
      </c>
      <c r="H138" s="116" t="s">
        <v>495</v>
      </c>
      <c r="I138" s="15" t="str">
        <f t="shared" si="18"/>
        <v>upstream</v>
      </c>
      <c r="J138" s="123" t="s">
        <v>474</v>
      </c>
      <c r="K138" s="130" t="s">
        <v>474</v>
      </c>
      <c r="L138" s="123">
        <v>38.510150909423828</v>
      </c>
      <c r="M138" s="123" t="s">
        <v>474</v>
      </c>
      <c r="N138" s="130" t="s">
        <v>474</v>
      </c>
      <c r="O138" s="130" t="s">
        <v>474</v>
      </c>
      <c r="P138" s="3"/>
      <c r="R138" t="s">
        <v>295</v>
      </c>
      <c r="S138" s="18">
        <v>42586</v>
      </c>
      <c r="T138">
        <f t="shared" ca="1" si="14"/>
        <v>1.1521241627633572E-2</v>
      </c>
      <c r="V138" s="102" t="s">
        <v>325</v>
      </c>
      <c r="W138" s="103">
        <v>42601</v>
      </c>
      <c r="X138" s="102">
        <f t="shared" ca="1" si="13"/>
        <v>3.8781833524505296E-3</v>
      </c>
      <c r="Y138" s="102" t="str">
        <f t="shared" si="15"/>
        <v>A</v>
      </c>
    </row>
    <row r="139" spans="1:25">
      <c r="A139" s="109">
        <v>42549</v>
      </c>
      <c r="B139" s="15">
        <v>138</v>
      </c>
      <c r="C139" s="9" t="s">
        <v>17</v>
      </c>
      <c r="D139" s="9" t="s">
        <v>141</v>
      </c>
      <c r="E139" s="9" t="s">
        <v>211</v>
      </c>
      <c r="F139" s="15" t="str">
        <f t="shared" si="16"/>
        <v>6</v>
      </c>
      <c r="G139" s="15" t="str">
        <f t="shared" si="17"/>
        <v>B</v>
      </c>
      <c r="H139" s="116" t="s">
        <v>495</v>
      </c>
      <c r="I139" s="15" t="str">
        <f t="shared" si="18"/>
        <v>upstream</v>
      </c>
      <c r="J139" s="123">
        <v>38.510150909423828</v>
      </c>
      <c r="K139" s="130">
        <v>1.5927562344586477E-5</v>
      </c>
      <c r="L139" s="123">
        <v>38.510150909423828</v>
      </c>
      <c r="M139" s="123" t="s">
        <v>474</v>
      </c>
      <c r="N139" s="130">
        <v>1.5927562344586477E-5</v>
      </c>
      <c r="O139" s="130" t="s">
        <v>474</v>
      </c>
      <c r="P139" s="3"/>
      <c r="R139" t="s">
        <v>296</v>
      </c>
      <c r="S139" s="18">
        <v>42586</v>
      </c>
      <c r="T139">
        <f t="shared" ca="1" si="14"/>
        <v>8.9951055124402046E-3</v>
      </c>
      <c r="V139" s="102" t="s">
        <v>326</v>
      </c>
      <c r="W139" s="103">
        <v>42601</v>
      </c>
      <c r="X139" s="102">
        <f t="shared" ca="1" si="13"/>
        <v>4.1791569286336499E-3</v>
      </c>
      <c r="Y139" s="102" t="str">
        <f t="shared" si="15"/>
        <v>B</v>
      </c>
    </row>
    <row r="140" spans="1:25">
      <c r="A140" s="113">
        <v>42549</v>
      </c>
      <c r="B140" s="29">
        <v>139</v>
      </c>
      <c r="C140" s="28" t="s">
        <v>79</v>
      </c>
      <c r="D140" s="29" t="s">
        <v>164</v>
      </c>
      <c r="E140" s="29" t="s">
        <v>211</v>
      </c>
      <c r="F140" s="15" t="str">
        <f t="shared" si="16"/>
        <v>6</v>
      </c>
      <c r="G140" s="15" t="str">
        <f t="shared" si="17"/>
        <v>B</v>
      </c>
      <c r="H140" s="117" t="s">
        <v>492</v>
      </c>
      <c r="I140" s="29" t="str">
        <f t="shared" si="18"/>
        <v>upstream</v>
      </c>
      <c r="J140" s="124">
        <v>40.091037750244141</v>
      </c>
      <c r="K140" s="132">
        <v>1.659157351241447E-5</v>
      </c>
      <c r="L140" s="124">
        <v>40.091037750244141</v>
      </c>
      <c r="M140" s="124" t="s">
        <v>474</v>
      </c>
      <c r="N140" s="132">
        <v>1.659157351241447E-5</v>
      </c>
      <c r="O140" s="132" t="s">
        <v>474</v>
      </c>
      <c r="P140" s="3"/>
      <c r="R140" t="s">
        <v>297</v>
      </c>
      <c r="S140" s="18">
        <v>42587</v>
      </c>
      <c r="T140">
        <f t="shared" ca="1" si="14"/>
        <v>2.3246124231566987E-3</v>
      </c>
      <c r="V140" s="102" t="s">
        <v>327</v>
      </c>
      <c r="W140" s="103">
        <v>42602</v>
      </c>
      <c r="X140" s="102">
        <f t="shared" ca="1" si="13"/>
        <v>6.0140724914769335E-3</v>
      </c>
      <c r="Y140" s="102" t="str">
        <f t="shared" si="15"/>
        <v>A</v>
      </c>
    </row>
    <row r="141" spans="1:25">
      <c r="A141" s="113">
        <v>42549</v>
      </c>
      <c r="B141" s="29">
        <v>140</v>
      </c>
      <c r="C141" s="28" t="s">
        <v>79</v>
      </c>
      <c r="D141" s="29" t="s">
        <v>137</v>
      </c>
      <c r="E141" s="29" t="s">
        <v>211</v>
      </c>
      <c r="F141" s="15" t="str">
        <f t="shared" si="16"/>
        <v>6</v>
      </c>
      <c r="G141" s="15" t="str">
        <f t="shared" si="17"/>
        <v>B</v>
      </c>
      <c r="H141" s="117" t="s">
        <v>492</v>
      </c>
      <c r="I141" s="29" t="str">
        <f t="shared" si="18"/>
        <v>upstream</v>
      </c>
      <c r="J141" s="124" t="s">
        <v>474</v>
      </c>
      <c r="K141" s="132" t="s">
        <v>474</v>
      </c>
      <c r="L141" s="124">
        <v>40.091037750244141</v>
      </c>
      <c r="M141" s="124" t="s">
        <v>474</v>
      </c>
      <c r="N141" s="132" t="s">
        <v>474</v>
      </c>
      <c r="O141" s="132" t="s">
        <v>474</v>
      </c>
      <c r="P141" s="3"/>
      <c r="R141" t="s">
        <v>298</v>
      </c>
      <c r="S141" s="18">
        <v>42587</v>
      </c>
      <c r="T141">
        <f t="shared" ca="1" si="14"/>
        <v>1.5486938258012135E-3</v>
      </c>
      <c r="V141" s="102" t="s">
        <v>328</v>
      </c>
      <c r="W141" s="103">
        <v>42602</v>
      </c>
      <c r="X141" s="102">
        <f t="shared" ca="1" si="13"/>
        <v>6.0226779120663805E-3</v>
      </c>
      <c r="Y141" s="102" t="str">
        <f t="shared" si="15"/>
        <v>B</v>
      </c>
    </row>
    <row r="142" spans="1:25">
      <c r="A142" s="113">
        <v>42549</v>
      </c>
      <c r="B142" s="29">
        <v>141</v>
      </c>
      <c r="C142" s="28" t="s">
        <v>79</v>
      </c>
      <c r="D142" s="29" t="s">
        <v>54</v>
      </c>
      <c r="E142" s="29" t="s">
        <v>211</v>
      </c>
      <c r="F142" s="15" t="str">
        <f t="shared" si="16"/>
        <v>6</v>
      </c>
      <c r="G142" s="15" t="str">
        <f t="shared" si="17"/>
        <v>B</v>
      </c>
      <c r="H142" s="117" t="s">
        <v>492</v>
      </c>
      <c r="I142" s="29" t="str">
        <f t="shared" si="18"/>
        <v>upstream</v>
      </c>
      <c r="J142" s="124" t="s">
        <v>474</v>
      </c>
      <c r="K142" s="132" t="s">
        <v>474</v>
      </c>
      <c r="L142" s="124">
        <v>40.091037750244141</v>
      </c>
      <c r="M142" s="124" t="s">
        <v>474</v>
      </c>
      <c r="N142" s="132" t="s">
        <v>474</v>
      </c>
      <c r="O142" s="132" t="s">
        <v>474</v>
      </c>
      <c r="P142" s="3"/>
      <c r="R142" t="s">
        <v>299</v>
      </c>
      <c r="S142" s="18">
        <v>42588</v>
      </c>
      <c r="T142">
        <f t="shared" ca="1" si="14"/>
        <v>5.5554257705807686E-3</v>
      </c>
      <c r="V142" s="102" t="s">
        <v>329</v>
      </c>
      <c r="W142" s="103">
        <v>42603</v>
      </c>
      <c r="X142" s="102">
        <f t="shared" ca="1" si="13"/>
        <v>5.3269948499898119E-3</v>
      </c>
      <c r="Y142" s="102" t="str">
        <f t="shared" si="15"/>
        <v>A</v>
      </c>
    </row>
    <row r="143" spans="1:25">
      <c r="A143" s="108">
        <v>42550</v>
      </c>
      <c r="B143" s="29">
        <v>142</v>
      </c>
      <c r="C143" s="28" t="s">
        <v>17</v>
      </c>
      <c r="D143" s="28" t="s">
        <v>146</v>
      </c>
      <c r="E143" s="28" t="s">
        <v>213</v>
      </c>
      <c r="F143" s="15" t="str">
        <f t="shared" si="16"/>
        <v>7</v>
      </c>
      <c r="G143" s="15" t="str">
        <f t="shared" si="17"/>
        <v>A</v>
      </c>
      <c r="H143" s="116" t="s">
        <v>492</v>
      </c>
      <c r="I143" s="29" t="str">
        <f t="shared" si="18"/>
        <v>upstream</v>
      </c>
      <c r="J143" s="122" t="s">
        <v>474</v>
      </c>
      <c r="K143" s="131" t="s">
        <v>474</v>
      </c>
      <c r="L143" s="122">
        <v>39.687370300292969</v>
      </c>
      <c r="M143" s="122" t="s">
        <v>474</v>
      </c>
      <c r="N143" s="131" t="s">
        <v>474</v>
      </c>
      <c r="O143" s="131" t="s">
        <v>474</v>
      </c>
      <c r="P143" s="3" t="s">
        <v>214</v>
      </c>
      <c r="R143" t="s">
        <v>300</v>
      </c>
      <c r="S143" s="18">
        <v>42588</v>
      </c>
      <c r="T143">
        <f t="shared" ca="1" si="14"/>
        <v>5.5601322092115879E-3</v>
      </c>
      <c r="V143" s="102" t="s">
        <v>330</v>
      </c>
      <c r="W143" s="103">
        <v>42603</v>
      </c>
      <c r="X143" s="102">
        <f t="shared" ca="1" si="13"/>
        <v>4.8050278176863985E-3</v>
      </c>
      <c r="Y143" s="102" t="str">
        <f t="shared" si="15"/>
        <v>B</v>
      </c>
    </row>
    <row r="144" spans="1:25">
      <c r="A144" s="108">
        <v>42550</v>
      </c>
      <c r="B144" s="29">
        <v>143</v>
      </c>
      <c r="C144" s="28" t="s">
        <v>17</v>
      </c>
      <c r="D144" s="28" t="s">
        <v>148</v>
      </c>
      <c r="E144" s="28" t="s">
        <v>213</v>
      </c>
      <c r="F144" s="15" t="str">
        <f t="shared" si="16"/>
        <v>7</v>
      </c>
      <c r="G144" s="15" t="str">
        <f t="shared" si="17"/>
        <v>A</v>
      </c>
      <c r="H144" s="116" t="s">
        <v>492</v>
      </c>
      <c r="I144" s="29" t="str">
        <f t="shared" si="18"/>
        <v>upstream</v>
      </c>
      <c r="J144" s="122">
        <v>39.687370300292969</v>
      </c>
      <c r="K144" s="131">
        <v>7.0021642386564054E-6</v>
      </c>
      <c r="L144" s="122">
        <v>39.687370300292969</v>
      </c>
      <c r="M144" s="122" t="s">
        <v>474</v>
      </c>
      <c r="N144" s="131">
        <v>7.0021642386564054E-6</v>
      </c>
      <c r="O144" s="131" t="s">
        <v>474</v>
      </c>
      <c r="P144" s="3"/>
      <c r="R144" t="s">
        <v>301</v>
      </c>
      <c r="S144" s="18">
        <v>42589</v>
      </c>
      <c r="T144">
        <f t="shared" ca="1" si="14"/>
        <v>4.6340767294168472E-3</v>
      </c>
      <c r="V144" s="102" t="s">
        <v>331</v>
      </c>
      <c r="W144" s="103">
        <v>42604</v>
      </c>
      <c r="X144" s="102">
        <f t="shared" ca="1" si="13"/>
        <v>3.5530445165932178E-3</v>
      </c>
      <c r="Y144" s="102" t="str">
        <f t="shared" si="15"/>
        <v>A</v>
      </c>
    </row>
    <row r="145" spans="1:25">
      <c r="A145" s="108">
        <v>42550</v>
      </c>
      <c r="B145" s="29">
        <v>144</v>
      </c>
      <c r="C145" s="28" t="s">
        <v>17</v>
      </c>
      <c r="D145" s="28" t="s">
        <v>149</v>
      </c>
      <c r="E145" s="28" t="s">
        <v>213</v>
      </c>
      <c r="F145" s="15" t="str">
        <f t="shared" si="16"/>
        <v>7</v>
      </c>
      <c r="G145" s="15" t="str">
        <f t="shared" si="17"/>
        <v>A</v>
      </c>
      <c r="H145" s="116" t="s">
        <v>492</v>
      </c>
      <c r="I145" s="29" t="str">
        <f t="shared" si="18"/>
        <v>upstream</v>
      </c>
      <c r="J145" s="122" t="s">
        <v>474</v>
      </c>
      <c r="K145" s="131" t="s">
        <v>474</v>
      </c>
      <c r="L145" s="122">
        <v>39.687370300292969</v>
      </c>
      <c r="M145" s="122" t="s">
        <v>474</v>
      </c>
      <c r="N145" s="131" t="s">
        <v>474</v>
      </c>
      <c r="O145" s="131" t="s">
        <v>474</v>
      </c>
      <c r="P145" s="3"/>
      <c r="R145" t="s">
        <v>302</v>
      </c>
      <c r="S145" s="18">
        <v>42589</v>
      </c>
      <c r="T145">
        <f t="shared" ca="1" si="14"/>
        <v>2.6775236862401166E-3</v>
      </c>
      <c r="V145" s="102" t="s">
        <v>332</v>
      </c>
      <c r="W145" s="103">
        <v>42604</v>
      </c>
      <c r="X145" s="102">
        <f t="shared" ca="1" si="13"/>
        <v>3.5375015965352454E-3</v>
      </c>
      <c r="Y145" s="102" t="str">
        <f t="shared" si="15"/>
        <v>B</v>
      </c>
    </row>
    <row r="146" spans="1:25">
      <c r="A146" s="107">
        <v>42550</v>
      </c>
      <c r="B146">
        <v>145</v>
      </c>
      <c r="C146" s="9" t="s">
        <v>79</v>
      </c>
      <c r="D146" s="15" t="s">
        <v>167</v>
      </c>
      <c r="E146" s="9" t="s">
        <v>213</v>
      </c>
      <c r="F146" s="15" t="str">
        <f t="shared" si="16"/>
        <v>7</v>
      </c>
      <c r="G146" s="15" t="str">
        <f t="shared" si="17"/>
        <v>A</v>
      </c>
      <c r="H146" s="116" t="s">
        <v>495</v>
      </c>
      <c r="I146" s="15" t="str">
        <f t="shared" si="18"/>
        <v>upstream</v>
      </c>
      <c r="J146" s="121" t="s">
        <v>474</v>
      </c>
      <c r="K146" s="130" t="s">
        <v>474</v>
      </c>
      <c r="L146" s="121">
        <v>40.740673065185547</v>
      </c>
      <c r="M146" s="122" t="s">
        <v>474</v>
      </c>
      <c r="N146" s="131" t="s">
        <v>474</v>
      </c>
      <c r="O146" s="131" t="s">
        <v>474</v>
      </c>
      <c r="P146" s="3"/>
      <c r="R146" t="s">
        <v>303</v>
      </c>
      <c r="S146" s="18">
        <v>42590</v>
      </c>
      <c r="T146">
        <f t="shared" ca="1" si="14"/>
        <v>3.3377169941862426E-3</v>
      </c>
      <c r="V146" s="102" t="s">
        <v>333</v>
      </c>
      <c r="W146" s="103">
        <v>42605</v>
      </c>
      <c r="X146" s="102">
        <f t="shared" ref="X146:X177" ca="1" si="19">T176</f>
        <v>3.6906224365035691E-3</v>
      </c>
      <c r="Y146" s="102" t="str">
        <f t="shared" si="15"/>
        <v>A</v>
      </c>
    </row>
    <row r="147" spans="1:25">
      <c r="A147" s="107">
        <v>42550</v>
      </c>
      <c r="B147">
        <v>146</v>
      </c>
      <c r="C147" s="9" t="s">
        <v>79</v>
      </c>
      <c r="D147" s="15" t="s">
        <v>140</v>
      </c>
      <c r="E147" s="9" t="s">
        <v>213</v>
      </c>
      <c r="F147" s="15" t="str">
        <f t="shared" si="16"/>
        <v>7</v>
      </c>
      <c r="G147" s="15" t="str">
        <f t="shared" si="17"/>
        <v>A</v>
      </c>
      <c r="H147" s="116" t="s">
        <v>495</v>
      </c>
      <c r="I147" s="15" t="str">
        <f t="shared" si="18"/>
        <v>upstream</v>
      </c>
      <c r="J147" s="100">
        <v>40.740673065185547</v>
      </c>
      <c r="K147" s="97">
        <v>1.0871038284676615E-5</v>
      </c>
      <c r="L147" s="100">
        <v>40.740673065185547</v>
      </c>
      <c r="M147" s="122" t="s">
        <v>474</v>
      </c>
      <c r="N147" s="97">
        <v>1.0871038284676615E-5</v>
      </c>
      <c r="O147" s="131" t="s">
        <v>474</v>
      </c>
      <c r="P147" s="3"/>
      <c r="R147" t="s">
        <v>304</v>
      </c>
      <c r="S147" s="18">
        <v>42590</v>
      </c>
      <c r="T147">
        <f t="shared" ca="1" si="14"/>
        <v>1.1039287783205509E-3</v>
      </c>
      <c r="V147" s="102" t="s">
        <v>334</v>
      </c>
      <c r="W147" s="103">
        <v>42605</v>
      </c>
      <c r="X147" s="102">
        <f t="shared" ca="1" si="19"/>
        <v>3.6867309827357531E-3</v>
      </c>
      <c r="Y147" s="102" t="str">
        <f t="shared" si="15"/>
        <v>B</v>
      </c>
    </row>
    <row r="148" spans="1:25">
      <c r="A148" s="107">
        <v>42550</v>
      </c>
      <c r="B148">
        <v>147</v>
      </c>
      <c r="C148" s="9" t="s">
        <v>79</v>
      </c>
      <c r="D148" s="15" t="s">
        <v>66</v>
      </c>
      <c r="E148" s="9" t="s">
        <v>213</v>
      </c>
      <c r="F148" s="15" t="str">
        <f t="shared" si="16"/>
        <v>7</v>
      </c>
      <c r="G148" s="15" t="str">
        <f t="shared" si="17"/>
        <v>A</v>
      </c>
      <c r="H148" s="116" t="s">
        <v>495</v>
      </c>
      <c r="I148" s="15" t="str">
        <f t="shared" si="18"/>
        <v>upstream</v>
      </c>
      <c r="J148" s="100" t="s">
        <v>474</v>
      </c>
      <c r="K148" s="97" t="s">
        <v>474</v>
      </c>
      <c r="L148" s="100">
        <v>40.740673065185547</v>
      </c>
      <c r="M148" s="122" t="s">
        <v>474</v>
      </c>
      <c r="N148" s="131" t="s">
        <v>474</v>
      </c>
      <c r="O148" s="131" t="s">
        <v>474</v>
      </c>
      <c r="P148" s="3"/>
      <c r="R148" t="s">
        <v>305</v>
      </c>
      <c r="S148" s="18">
        <v>42591</v>
      </c>
      <c r="T148">
        <f t="shared" ca="1" si="14"/>
        <v>4.2536471349497633E-3</v>
      </c>
      <c r="V148" s="102" t="s">
        <v>335</v>
      </c>
      <c r="W148" s="103">
        <v>42606</v>
      </c>
      <c r="X148" s="102">
        <f t="shared" ca="1" si="19"/>
        <v>4.603356433411439E-3</v>
      </c>
      <c r="Y148" s="102" t="str">
        <f t="shared" si="15"/>
        <v>A</v>
      </c>
    </row>
    <row r="149" spans="1:25">
      <c r="A149" s="108">
        <v>42550</v>
      </c>
      <c r="B149" s="29">
        <v>148</v>
      </c>
      <c r="C149" s="28" t="s">
        <v>17</v>
      </c>
      <c r="D149" s="28" t="s">
        <v>150</v>
      </c>
      <c r="E149" s="28" t="s">
        <v>215</v>
      </c>
      <c r="F149" s="15" t="str">
        <f t="shared" si="16"/>
        <v>7</v>
      </c>
      <c r="G149" s="15" t="str">
        <f t="shared" si="17"/>
        <v>B</v>
      </c>
      <c r="H149" s="116" t="s">
        <v>492</v>
      </c>
      <c r="I149" s="29" t="str">
        <f t="shared" si="18"/>
        <v>upstream</v>
      </c>
      <c r="J149" s="122" t="s">
        <v>474</v>
      </c>
      <c r="K149" s="131" t="s">
        <v>474</v>
      </c>
      <c r="L149" s="122" t="s">
        <v>474</v>
      </c>
      <c r="M149" s="122" t="s">
        <v>474</v>
      </c>
      <c r="N149" s="131" t="s">
        <v>474</v>
      </c>
      <c r="O149" s="131" t="s">
        <v>474</v>
      </c>
      <c r="P149" s="9"/>
      <c r="R149" t="s">
        <v>306</v>
      </c>
      <c r="S149" s="18">
        <v>42591</v>
      </c>
      <c r="T149">
        <f t="shared" ca="1" si="14"/>
        <v>3.4478203548739352E-3</v>
      </c>
      <c r="V149" s="102" t="s">
        <v>336</v>
      </c>
      <c r="W149" s="103">
        <v>42606</v>
      </c>
      <c r="X149" s="102">
        <f t="shared" ca="1" si="19"/>
        <v>4.9970904365181923E-3</v>
      </c>
      <c r="Y149" s="102" t="str">
        <f t="shared" si="15"/>
        <v>B</v>
      </c>
    </row>
    <row r="150" spans="1:25">
      <c r="A150" s="108">
        <v>42550</v>
      </c>
      <c r="B150" s="29">
        <v>149</v>
      </c>
      <c r="C150" s="28" t="s">
        <v>17</v>
      </c>
      <c r="D150" s="28" t="s">
        <v>152</v>
      </c>
      <c r="E150" s="28" t="s">
        <v>215</v>
      </c>
      <c r="F150" s="15" t="str">
        <f t="shared" si="16"/>
        <v>7</v>
      </c>
      <c r="G150" s="15" t="str">
        <f t="shared" si="17"/>
        <v>B</v>
      </c>
      <c r="H150" s="116" t="s">
        <v>492</v>
      </c>
      <c r="I150" s="29" t="str">
        <f t="shared" si="18"/>
        <v>upstream</v>
      </c>
      <c r="J150" s="122" t="s">
        <v>474</v>
      </c>
      <c r="K150" s="131" t="s">
        <v>474</v>
      </c>
      <c r="L150" s="122" t="s">
        <v>474</v>
      </c>
      <c r="M150" s="122" t="s">
        <v>474</v>
      </c>
      <c r="N150" s="131" t="s">
        <v>474</v>
      </c>
      <c r="O150" s="131" t="s">
        <v>474</v>
      </c>
      <c r="P150" s="9"/>
      <c r="R150" t="s">
        <v>307</v>
      </c>
      <c r="S150" s="18">
        <v>42592</v>
      </c>
      <c r="T150">
        <f t="shared" ca="1" si="14"/>
        <v>6.9319587200880051E-3</v>
      </c>
      <c r="V150" s="102" t="s">
        <v>337</v>
      </c>
      <c r="W150" s="103">
        <v>42607</v>
      </c>
      <c r="X150" s="102">
        <f t="shared" ca="1" si="19"/>
        <v>2.9888529485712447E-3</v>
      </c>
      <c r="Y150" s="102" t="str">
        <f t="shared" si="15"/>
        <v>A</v>
      </c>
    </row>
    <row r="151" spans="1:25">
      <c r="A151" s="108">
        <v>42550</v>
      </c>
      <c r="B151" s="29">
        <v>150</v>
      </c>
      <c r="C151" s="28" t="s">
        <v>17</v>
      </c>
      <c r="D151" s="28" t="s">
        <v>153</v>
      </c>
      <c r="E151" s="28" t="s">
        <v>215</v>
      </c>
      <c r="F151" s="15" t="str">
        <f t="shared" si="16"/>
        <v>7</v>
      </c>
      <c r="G151" s="15" t="str">
        <f t="shared" si="17"/>
        <v>B</v>
      </c>
      <c r="H151" s="116" t="s">
        <v>492</v>
      </c>
      <c r="I151" s="29" t="str">
        <f t="shared" si="18"/>
        <v>upstream</v>
      </c>
      <c r="J151" s="122" t="s">
        <v>474</v>
      </c>
      <c r="K151" s="131" t="s">
        <v>474</v>
      </c>
      <c r="L151" s="122" t="s">
        <v>474</v>
      </c>
      <c r="M151" s="122" t="s">
        <v>474</v>
      </c>
      <c r="N151" s="131" t="s">
        <v>474</v>
      </c>
      <c r="O151" s="131" t="s">
        <v>474</v>
      </c>
      <c r="P151" s="9"/>
      <c r="R151" t="s">
        <v>308</v>
      </c>
      <c r="S151" s="18">
        <v>42592</v>
      </c>
      <c r="T151">
        <f t="shared" ca="1" si="14"/>
        <v>1.4826631328711908E-3</v>
      </c>
      <c r="V151" s="102" t="s">
        <v>338</v>
      </c>
      <c r="W151" s="103">
        <v>42607</v>
      </c>
      <c r="X151" s="102">
        <f t="shared" ca="1" si="19"/>
        <v>3.3832094632089138E-3</v>
      </c>
      <c r="Y151" s="102" t="str">
        <f t="shared" si="15"/>
        <v>B</v>
      </c>
    </row>
    <row r="152" spans="1:25">
      <c r="A152" s="107">
        <v>42550</v>
      </c>
      <c r="B152">
        <v>151</v>
      </c>
      <c r="C152" s="9" t="s">
        <v>79</v>
      </c>
      <c r="D152" s="15" t="s">
        <v>171</v>
      </c>
      <c r="E152" s="15" t="s">
        <v>215</v>
      </c>
      <c r="F152" s="15" t="str">
        <f t="shared" si="16"/>
        <v>7</v>
      </c>
      <c r="G152" s="15" t="str">
        <f t="shared" si="17"/>
        <v>B</v>
      </c>
      <c r="H152" s="116" t="s">
        <v>495</v>
      </c>
      <c r="I152" s="15" t="str">
        <f t="shared" si="18"/>
        <v>upstream</v>
      </c>
      <c r="J152" s="121" t="s">
        <v>474</v>
      </c>
      <c r="K152" s="130" t="s">
        <v>474</v>
      </c>
      <c r="L152" s="122" t="s">
        <v>474</v>
      </c>
      <c r="M152" s="122" t="s">
        <v>474</v>
      </c>
      <c r="N152" s="131" t="s">
        <v>474</v>
      </c>
      <c r="O152" s="131" t="s">
        <v>474</v>
      </c>
      <c r="P152" s="9"/>
      <c r="R152" t="s">
        <v>309</v>
      </c>
      <c r="S152" s="18">
        <v>42593</v>
      </c>
      <c r="T152">
        <f t="shared" ca="1" si="14"/>
        <v>4.7311070375144482E-3</v>
      </c>
      <c r="V152" s="102" t="s">
        <v>339</v>
      </c>
      <c r="W152" s="103">
        <v>42608</v>
      </c>
      <c r="X152" s="102">
        <f t="shared" ca="1" si="19"/>
        <v>4.3750607874244452E-3</v>
      </c>
      <c r="Y152" s="102" t="str">
        <f t="shared" si="15"/>
        <v>A</v>
      </c>
    </row>
    <row r="153" spans="1:25">
      <c r="A153" s="107">
        <v>42550</v>
      </c>
      <c r="B153">
        <v>152</v>
      </c>
      <c r="C153" s="9" t="s">
        <v>79</v>
      </c>
      <c r="D153" s="15" t="s">
        <v>144</v>
      </c>
      <c r="E153" s="15" t="s">
        <v>215</v>
      </c>
      <c r="F153" s="15" t="str">
        <f t="shared" si="16"/>
        <v>7</v>
      </c>
      <c r="G153" s="15" t="str">
        <f t="shared" si="17"/>
        <v>B</v>
      </c>
      <c r="H153" s="116" t="s">
        <v>495</v>
      </c>
      <c r="I153" s="15" t="str">
        <f t="shared" si="18"/>
        <v>upstream</v>
      </c>
      <c r="J153" s="121" t="s">
        <v>474</v>
      </c>
      <c r="K153" s="130" t="s">
        <v>474</v>
      </c>
      <c r="L153" s="122" t="s">
        <v>474</v>
      </c>
      <c r="M153" s="122" t="s">
        <v>474</v>
      </c>
      <c r="N153" s="131" t="s">
        <v>474</v>
      </c>
      <c r="O153" s="131" t="s">
        <v>474</v>
      </c>
      <c r="P153" s="9"/>
      <c r="R153" t="s">
        <v>310</v>
      </c>
      <c r="S153" s="18">
        <v>42593</v>
      </c>
      <c r="T153">
        <f t="shared" ca="1" si="14"/>
        <v>8.9543163776397705E-3</v>
      </c>
      <c r="V153" s="102" t="s">
        <v>340</v>
      </c>
      <c r="W153" s="103">
        <v>42608</v>
      </c>
      <c r="X153" s="102">
        <f t="shared" ca="1" si="19"/>
        <v>5.9883279415468378E-3</v>
      </c>
      <c r="Y153" s="102" t="str">
        <f t="shared" si="15"/>
        <v>B</v>
      </c>
    </row>
    <row r="154" spans="1:25">
      <c r="A154" s="107">
        <v>42550</v>
      </c>
      <c r="B154">
        <v>153</v>
      </c>
      <c r="C154" s="9" t="s">
        <v>79</v>
      </c>
      <c r="D154" s="15" t="s">
        <v>118</v>
      </c>
      <c r="E154" s="15" t="s">
        <v>215</v>
      </c>
      <c r="F154" s="15" t="str">
        <f t="shared" si="16"/>
        <v>7</v>
      </c>
      <c r="G154" s="15" t="str">
        <f t="shared" si="17"/>
        <v>B</v>
      </c>
      <c r="H154" s="116" t="s">
        <v>495</v>
      </c>
      <c r="I154" s="15" t="str">
        <f t="shared" si="18"/>
        <v>upstream</v>
      </c>
      <c r="J154" s="121" t="s">
        <v>474</v>
      </c>
      <c r="K154" s="130" t="s">
        <v>474</v>
      </c>
      <c r="L154" s="122" t="s">
        <v>474</v>
      </c>
      <c r="M154" s="122" t="s">
        <v>474</v>
      </c>
      <c r="N154" s="131" t="s">
        <v>474</v>
      </c>
      <c r="O154" s="131" t="s">
        <v>474</v>
      </c>
      <c r="P154" s="9"/>
      <c r="R154" t="s">
        <v>311</v>
      </c>
      <c r="S154" s="18">
        <v>42594</v>
      </c>
      <c r="T154">
        <f t="shared" ca="1" si="14"/>
        <v>5.4730023257434368E-3</v>
      </c>
      <c r="V154" s="102" t="s">
        <v>341</v>
      </c>
      <c r="W154" s="103">
        <v>42609</v>
      </c>
      <c r="X154" s="102">
        <f t="shared" ca="1" si="19"/>
        <v>4.3841586448252201E-3</v>
      </c>
      <c r="Y154" s="102" t="str">
        <f t="shared" si="15"/>
        <v>A</v>
      </c>
    </row>
    <row r="155" spans="1:25">
      <c r="A155" s="99">
        <v>42551</v>
      </c>
      <c r="B155">
        <v>154</v>
      </c>
      <c r="C155" s="9" t="s">
        <v>96</v>
      </c>
      <c r="D155" t="s">
        <v>146</v>
      </c>
      <c r="E155" t="s">
        <v>216</v>
      </c>
      <c r="F155" s="15" t="str">
        <f t="shared" si="16"/>
        <v>8</v>
      </c>
      <c r="G155" s="15" t="str">
        <f t="shared" si="17"/>
        <v>A</v>
      </c>
      <c r="H155" s="116" t="s">
        <v>495</v>
      </c>
      <c r="I155" s="15" t="str">
        <f t="shared" si="18"/>
        <v>upstream</v>
      </c>
      <c r="J155" s="100">
        <v>38.502410888671875</v>
      </c>
      <c r="K155" s="97">
        <v>2.4382767151109874E-5</v>
      </c>
      <c r="L155" s="100">
        <v>38.352378845214844</v>
      </c>
      <c r="M155" s="100">
        <v>1.3828799724578857</v>
      </c>
      <c r="N155" s="97">
        <v>3.4647135180421174E-5</v>
      </c>
      <c r="O155" s="97">
        <v>2.9473800168489106E-5</v>
      </c>
      <c r="P155" s="3"/>
      <c r="R155" t="s">
        <v>312</v>
      </c>
      <c r="S155" s="18">
        <v>42594</v>
      </c>
      <c r="T155">
        <f t="shared" ca="1" si="14"/>
        <v>1.5052815278371176E-2</v>
      </c>
      <c r="V155" s="102" t="s">
        <v>342</v>
      </c>
      <c r="W155" s="103">
        <v>42609</v>
      </c>
      <c r="X155" s="102">
        <f t="shared" ca="1" si="19"/>
        <v>4.9217933168013888E-3</v>
      </c>
      <c r="Y155" s="102" t="str">
        <f t="shared" si="15"/>
        <v>B</v>
      </c>
    </row>
    <row r="156" spans="1:25">
      <c r="A156" s="99">
        <v>42551</v>
      </c>
      <c r="B156">
        <v>155</v>
      </c>
      <c r="C156" s="9" t="s">
        <v>96</v>
      </c>
      <c r="D156" t="s">
        <v>148</v>
      </c>
      <c r="E156" t="s">
        <v>216</v>
      </c>
      <c r="F156" s="15" t="str">
        <f t="shared" si="16"/>
        <v>8</v>
      </c>
      <c r="G156" s="15" t="str">
        <f t="shared" si="17"/>
        <v>A</v>
      </c>
      <c r="H156" s="116" t="s">
        <v>495</v>
      </c>
      <c r="I156" s="15" t="str">
        <f t="shared" si="18"/>
        <v>upstream</v>
      </c>
      <c r="J156" s="100">
        <v>39.654125213623047</v>
      </c>
      <c r="K156" s="97">
        <v>1.1677950169541873E-5</v>
      </c>
      <c r="L156" s="100">
        <v>38.352378845214844</v>
      </c>
      <c r="M156" s="100">
        <v>1.3828799724578857</v>
      </c>
      <c r="N156" s="97">
        <v>3.4647135180421174E-5</v>
      </c>
      <c r="O156" s="97">
        <v>2.9473800168489106E-5</v>
      </c>
      <c r="P156" s="3"/>
      <c r="R156" t="s">
        <v>313</v>
      </c>
      <c r="S156" s="18">
        <v>42595</v>
      </c>
      <c r="T156">
        <f t="shared" ca="1" si="14"/>
        <v>3.0764706898480654E-3</v>
      </c>
      <c r="V156" s="102" t="s">
        <v>343</v>
      </c>
      <c r="W156" s="103">
        <v>42610</v>
      </c>
      <c r="X156" s="102">
        <f t="shared" ca="1" si="19"/>
        <v>5.0998713510731859E-3</v>
      </c>
      <c r="Y156" s="102" t="str">
        <f t="shared" si="15"/>
        <v>A</v>
      </c>
    </row>
    <row r="157" spans="1:25">
      <c r="A157" s="99">
        <v>42551</v>
      </c>
      <c r="B157">
        <v>156</v>
      </c>
      <c r="C157" s="9" t="s">
        <v>96</v>
      </c>
      <c r="D157" t="s">
        <v>149</v>
      </c>
      <c r="E157" t="s">
        <v>216</v>
      </c>
      <c r="F157" s="15" t="str">
        <f t="shared" si="16"/>
        <v>8</v>
      </c>
      <c r="G157" s="15" t="str">
        <f t="shared" si="17"/>
        <v>A</v>
      </c>
      <c r="H157" s="116" t="s">
        <v>495</v>
      </c>
      <c r="I157" s="15" t="str">
        <f t="shared" si="18"/>
        <v>upstream</v>
      </c>
      <c r="J157" s="100">
        <v>36.900600433349609</v>
      </c>
      <c r="K157" s="97">
        <v>6.7880690039601177E-5</v>
      </c>
      <c r="L157" s="100">
        <v>38.352378845214844</v>
      </c>
      <c r="M157" s="100">
        <v>1.3828799724578857</v>
      </c>
      <c r="N157" s="97">
        <v>3.4647135180421174E-5</v>
      </c>
      <c r="O157" s="97">
        <v>2.9473800168489106E-5</v>
      </c>
      <c r="P157" s="3"/>
      <c r="R157" t="s">
        <v>314</v>
      </c>
      <c r="S157" s="18">
        <v>42595</v>
      </c>
      <c r="T157">
        <f t="shared" ca="1" si="14"/>
        <v>3.6016257169346013E-3</v>
      </c>
      <c r="V157" s="102" t="s">
        <v>344</v>
      </c>
      <c r="W157" s="103">
        <v>42610</v>
      </c>
      <c r="X157" s="102">
        <f t="shared" ca="1" si="19"/>
        <v>7.4598010008533793E-3</v>
      </c>
      <c r="Y157" s="102" t="str">
        <f t="shared" si="15"/>
        <v>B</v>
      </c>
    </row>
    <row r="158" spans="1:25">
      <c r="A158" s="115">
        <v>42551</v>
      </c>
      <c r="B158" s="29">
        <v>157</v>
      </c>
      <c r="C158" s="114" t="s">
        <v>17</v>
      </c>
      <c r="D158" s="114" t="s">
        <v>154</v>
      </c>
      <c r="E158" s="114" t="s">
        <v>216</v>
      </c>
      <c r="F158" s="15" t="str">
        <f t="shared" si="16"/>
        <v>8</v>
      </c>
      <c r="G158" s="15" t="str">
        <f t="shared" si="17"/>
        <v>A</v>
      </c>
      <c r="H158" s="116" t="s">
        <v>492</v>
      </c>
      <c r="I158" s="29" t="str">
        <f t="shared" si="18"/>
        <v>upstream</v>
      </c>
      <c r="J158" s="125" t="s">
        <v>474</v>
      </c>
      <c r="K158" s="133" t="s">
        <v>474</v>
      </c>
      <c r="L158" s="125">
        <v>37.895061492919922</v>
      </c>
      <c r="M158" s="125">
        <v>0.46724873781204224</v>
      </c>
      <c r="N158" s="133" t="s">
        <v>474</v>
      </c>
      <c r="O158" s="133" t="s">
        <v>474</v>
      </c>
      <c r="P158" s="3"/>
      <c r="R158" t="s">
        <v>315</v>
      </c>
      <c r="S158" s="18">
        <v>42596</v>
      </c>
      <c r="T158">
        <f t="shared" ca="1" si="14"/>
        <v>9.219137330849966E-3</v>
      </c>
      <c r="V158" s="102" t="s">
        <v>345</v>
      </c>
      <c r="W158" s="103">
        <v>42611</v>
      </c>
      <c r="X158" s="102">
        <f t="shared" ca="1" si="19"/>
        <v>2.5875840801745653E-3</v>
      </c>
      <c r="Y158" s="102" t="str">
        <f t="shared" si="15"/>
        <v>A</v>
      </c>
    </row>
    <row r="159" spans="1:25">
      <c r="A159" s="115">
        <v>42551</v>
      </c>
      <c r="B159" s="29">
        <v>158</v>
      </c>
      <c r="C159" s="114" t="s">
        <v>17</v>
      </c>
      <c r="D159" s="114" t="s">
        <v>80</v>
      </c>
      <c r="E159" s="114" t="s">
        <v>216</v>
      </c>
      <c r="F159" s="15" t="str">
        <f t="shared" si="16"/>
        <v>8</v>
      </c>
      <c r="G159" s="15" t="str">
        <f t="shared" si="17"/>
        <v>A</v>
      </c>
      <c r="H159" s="116" t="s">
        <v>492</v>
      </c>
      <c r="I159" s="29" t="str">
        <f t="shared" si="18"/>
        <v>upstream</v>
      </c>
      <c r="J159" s="125">
        <v>38.225456237792969</v>
      </c>
      <c r="K159" s="133">
        <v>1.9429646272328682E-5</v>
      </c>
      <c r="L159" s="125">
        <v>37.895061492919922</v>
      </c>
      <c r="M159" s="125">
        <v>0.46724873781204224</v>
      </c>
      <c r="N159" s="133">
        <v>2.5123925297521055E-5</v>
      </c>
      <c r="O159" s="133">
        <v>8.0529280239716172E-6</v>
      </c>
      <c r="P159" s="3"/>
      <c r="R159" t="s">
        <v>316</v>
      </c>
      <c r="S159" s="18">
        <v>42596</v>
      </c>
      <c r="T159">
        <f t="shared" ca="1" si="14"/>
        <v>1.0777487729986509E-2</v>
      </c>
      <c r="V159" s="102" t="s">
        <v>346</v>
      </c>
      <c r="W159" s="103">
        <v>42611</v>
      </c>
      <c r="X159" s="102">
        <f t="shared" ca="1" si="19"/>
        <v>2.593490450332562E-3</v>
      </c>
      <c r="Y159" s="102" t="str">
        <f t="shared" si="15"/>
        <v>B</v>
      </c>
    </row>
    <row r="160" spans="1:25">
      <c r="A160" s="115">
        <v>42551</v>
      </c>
      <c r="B160" s="29">
        <v>159</v>
      </c>
      <c r="C160" s="114" t="s">
        <v>17</v>
      </c>
      <c r="D160" s="114" t="s">
        <v>156</v>
      </c>
      <c r="E160" s="114" t="s">
        <v>216</v>
      </c>
      <c r="F160" s="15" t="str">
        <f t="shared" si="16"/>
        <v>8</v>
      </c>
      <c r="G160" s="15" t="str">
        <f t="shared" si="17"/>
        <v>A</v>
      </c>
      <c r="H160" s="116" t="s">
        <v>492</v>
      </c>
      <c r="I160" s="29" t="str">
        <f t="shared" si="18"/>
        <v>upstream</v>
      </c>
      <c r="J160" s="125">
        <v>37.564666748046875</v>
      </c>
      <c r="K160" s="133">
        <v>3.0818206141702831E-5</v>
      </c>
      <c r="L160" s="125">
        <v>37.895061492919922</v>
      </c>
      <c r="M160" s="125">
        <v>0.46724873781204224</v>
      </c>
      <c r="N160" s="133">
        <v>2.5123925297521055E-5</v>
      </c>
      <c r="O160" s="133">
        <v>8.0529280239716172E-6</v>
      </c>
      <c r="P160" s="3"/>
      <c r="R160" t="s">
        <v>317</v>
      </c>
      <c r="S160" s="18">
        <v>42597</v>
      </c>
      <c r="T160">
        <f t="shared" ca="1" si="14"/>
        <v>3.8703209720551968E-3</v>
      </c>
      <c r="V160" s="102" t="s">
        <v>347</v>
      </c>
      <c r="W160" s="103">
        <v>42612</v>
      </c>
      <c r="X160" s="102">
        <f t="shared" ca="1" si="19"/>
        <v>3.4638505118588605E-3</v>
      </c>
      <c r="Y160" s="102" t="str">
        <f t="shared" si="15"/>
        <v>A</v>
      </c>
    </row>
    <row r="161" spans="1:25">
      <c r="A161" s="99">
        <v>42551</v>
      </c>
      <c r="B161">
        <v>160</v>
      </c>
      <c r="C161" s="9" t="s">
        <v>96</v>
      </c>
      <c r="D161" t="s">
        <v>150</v>
      </c>
      <c r="E161" t="s">
        <v>217</v>
      </c>
      <c r="F161" s="15" t="str">
        <f t="shared" si="16"/>
        <v>8</v>
      </c>
      <c r="G161" s="15" t="str">
        <f t="shared" si="17"/>
        <v>B</v>
      </c>
      <c r="H161" s="116" t="s">
        <v>495</v>
      </c>
      <c r="I161" s="15" t="str">
        <f t="shared" si="18"/>
        <v>upstream</v>
      </c>
      <c r="J161" s="100">
        <v>37.565986633300781</v>
      </c>
      <c r="K161" s="97">
        <v>4.4364416680764407E-5</v>
      </c>
      <c r="L161" s="100">
        <v>37.729290008544922</v>
      </c>
      <c r="M161" s="100">
        <v>0.70437520742416382</v>
      </c>
      <c r="N161" s="97">
        <v>4.2577856220304966E-5</v>
      </c>
      <c r="O161" s="97">
        <v>1.7348567780572921E-5</v>
      </c>
      <c r="P161" s="3"/>
      <c r="R161" t="s">
        <v>318</v>
      </c>
      <c r="S161" s="18">
        <v>42597</v>
      </c>
      <c r="T161">
        <f t="shared" ca="1" si="14"/>
        <v>4.9071611526111765E-3</v>
      </c>
      <c r="V161" s="102" t="s">
        <v>348</v>
      </c>
      <c r="W161" s="103">
        <v>42612</v>
      </c>
      <c r="X161" s="102">
        <f t="shared" ca="1" si="19"/>
        <v>3.0950518945852914E-3</v>
      </c>
      <c r="Y161" s="102" t="str">
        <f t="shared" si="15"/>
        <v>B</v>
      </c>
    </row>
    <row r="162" spans="1:25">
      <c r="A162" s="99">
        <v>42551</v>
      </c>
      <c r="B162">
        <v>161</v>
      </c>
      <c r="C162" s="9" t="s">
        <v>96</v>
      </c>
      <c r="D162" t="s">
        <v>152</v>
      </c>
      <c r="E162" t="s">
        <v>217</v>
      </c>
      <c r="F162" s="15" t="str">
        <f t="shared" si="16"/>
        <v>8</v>
      </c>
      <c r="G162" s="15" t="str">
        <f t="shared" si="17"/>
        <v>B</v>
      </c>
      <c r="H162" s="116" t="s">
        <v>495</v>
      </c>
      <c r="I162" s="15" t="str">
        <f t="shared" si="18"/>
        <v>upstream</v>
      </c>
      <c r="J162" s="100">
        <v>38.5009765625</v>
      </c>
      <c r="K162" s="97">
        <v>2.4405133444815874E-5</v>
      </c>
      <c r="L162" s="100">
        <v>37.729290008544922</v>
      </c>
      <c r="M162" s="100">
        <v>0.70437520742416382</v>
      </c>
      <c r="N162" s="97">
        <v>4.2577856220304966E-5</v>
      </c>
      <c r="O162" s="97">
        <v>1.7348567780572921E-5</v>
      </c>
      <c r="P162" s="3"/>
      <c r="R162" t="s">
        <v>319</v>
      </c>
      <c r="S162" s="18">
        <v>42598</v>
      </c>
      <c r="T162">
        <f t="shared" ca="1" si="14"/>
        <v>3.3863380861779055E-3</v>
      </c>
      <c r="V162" s="102" t="s">
        <v>349</v>
      </c>
      <c r="W162" s="103">
        <v>42613</v>
      </c>
      <c r="X162" s="102">
        <f t="shared" ca="1" si="19"/>
        <v>1.323556915546457E-3</v>
      </c>
      <c r="Y162" s="102" t="str">
        <f t="shared" si="15"/>
        <v>A</v>
      </c>
    </row>
    <row r="163" spans="1:25">
      <c r="A163" s="99">
        <v>42551</v>
      </c>
      <c r="B163">
        <v>162</v>
      </c>
      <c r="C163" s="9" t="s">
        <v>96</v>
      </c>
      <c r="D163" t="s">
        <v>153</v>
      </c>
      <c r="E163" t="s">
        <v>217</v>
      </c>
      <c r="F163" s="15" t="str">
        <f t="shared" si="16"/>
        <v>8</v>
      </c>
      <c r="G163" s="15" t="str">
        <f t="shared" si="17"/>
        <v>B</v>
      </c>
      <c r="H163" s="116" t="s">
        <v>495</v>
      </c>
      <c r="I163" s="15" t="str">
        <f t="shared" si="18"/>
        <v>upstream</v>
      </c>
      <c r="J163" s="100">
        <v>37.120914459228516</v>
      </c>
      <c r="K163" s="97">
        <v>5.8964007621398196E-5</v>
      </c>
      <c r="L163" s="100">
        <v>37.729290008544922</v>
      </c>
      <c r="M163" s="100">
        <v>0.70437520742416382</v>
      </c>
      <c r="N163" s="97">
        <v>4.2577856220304966E-5</v>
      </c>
      <c r="O163" s="97">
        <v>1.7348567780572921E-5</v>
      </c>
      <c r="P163" s="3"/>
      <c r="R163" t="s">
        <v>320</v>
      </c>
      <c r="S163" s="18">
        <v>42598</v>
      </c>
      <c r="T163">
        <f t="shared" ca="1" si="14"/>
        <v>2.5735355447977781E-3</v>
      </c>
      <c r="V163" s="102" t="s">
        <v>350</v>
      </c>
      <c r="W163" s="103">
        <v>42613</v>
      </c>
      <c r="X163" s="102">
        <f t="shared" ca="1" si="19"/>
        <v>1.6388132935389876E-3</v>
      </c>
      <c r="Y163" s="102" t="str">
        <f t="shared" si="15"/>
        <v>B</v>
      </c>
    </row>
    <row r="164" spans="1:25">
      <c r="A164" s="108">
        <v>42551</v>
      </c>
      <c r="B164" s="29">
        <v>163</v>
      </c>
      <c r="C164" s="28" t="s">
        <v>17</v>
      </c>
      <c r="D164" s="28" t="s">
        <v>157</v>
      </c>
      <c r="E164" s="28" t="s">
        <v>217</v>
      </c>
      <c r="F164" s="15" t="str">
        <f t="shared" si="16"/>
        <v>8</v>
      </c>
      <c r="G164" s="15" t="str">
        <f t="shared" si="17"/>
        <v>B</v>
      </c>
      <c r="H164" s="116" t="s">
        <v>492</v>
      </c>
      <c r="I164" s="29" t="str">
        <f t="shared" si="18"/>
        <v>upstream</v>
      </c>
      <c r="J164" s="122" t="s">
        <v>474</v>
      </c>
      <c r="K164" s="131" t="s">
        <v>474</v>
      </c>
      <c r="L164" s="122">
        <v>38.474311828613281</v>
      </c>
      <c r="M164" s="122">
        <v>1.1403709650039673</v>
      </c>
      <c r="N164" s="131" t="s">
        <v>474</v>
      </c>
      <c r="O164" s="131" t="s">
        <v>474</v>
      </c>
      <c r="P164" s="3"/>
      <c r="R164" t="s">
        <v>321</v>
      </c>
      <c r="S164" s="18">
        <v>42599</v>
      </c>
      <c r="T164">
        <f t="shared" ca="1" si="14"/>
        <v>2.8126292551557222E-3</v>
      </c>
      <c r="V164" s="102" t="s">
        <v>351</v>
      </c>
      <c r="W164" s="103">
        <v>42614</v>
      </c>
      <c r="X164" s="102">
        <f t="shared" ca="1" si="19"/>
        <v>1.92562867111216E-3</v>
      </c>
      <c r="Y164" s="102" t="str">
        <f t="shared" si="15"/>
        <v>A</v>
      </c>
    </row>
    <row r="165" spans="1:25">
      <c r="A165" s="108">
        <v>42551</v>
      </c>
      <c r="B165" s="29">
        <v>164</v>
      </c>
      <c r="C165" s="28" t="s">
        <v>17</v>
      </c>
      <c r="D165" s="28" t="s">
        <v>84</v>
      </c>
      <c r="E165" s="28" t="s">
        <v>217</v>
      </c>
      <c r="F165" s="15" t="str">
        <f t="shared" si="16"/>
        <v>8</v>
      </c>
      <c r="G165" s="15" t="str">
        <f t="shared" si="17"/>
        <v>B</v>
      </c>
      <c r="H165" s="116" t="s">
        <v>492</v>
      </c>
      <c r="I165" s="29" t="str">
        <f t="shared" si="18"/>
        <v>upstream</v>
      </c>
      <c r="J165" s="122">
        <v>37.667945861816406</v>
      </c>
      <c r="K165" s="131">
        <v>2.8674410714302212E-5</v>
      </c>
      <c r="L165" s="122">
        <v>38.474311828613281</v>
      </c>
      <c r="M165" s="122">
        <v>1.1403709650039673</v>
      </c>
      <c r="N165" s="131">
        <v>1.8987786461366341E-5</v>
      </c>
      <c r="O165" s="131">
        <v>1.3698956536245532E-5</v>
      </c>
      <c r="P165" s="3"/>
      <c r="R165" t="s">
        <v>322</v>
      </c>
      <c r="S165" s="18">
        <v>42599</v>
      </c>
      <c r="T165">
        <f t="shared" ca="1" si="14"/>
        <v>3.1219008378684521E-3</v>
      </c>
      <c r="V165" s="102" t="s">
        <v>352</v>
      </c>
      <c r="W165" s="103">
        <v>42614</v>
      </c>
      <c r="X165" s="102">
        <f t="shared" ca="1" si="19"/>
        <v>2.1288464001069465E-3</v>
      </c>
      <c r="Y165" s="102" t="str">
        <f t="shared" si="15"/>
        <v>B</v>
      </c>
    </row>
    <row r="166" spans="1:25">
      <c r="A166" s="108">
        <v>42551</v>
      </c>
      <c r="B166" s="29">
        <v>165</v>
      </c>
      <c r="C166" s="28" t="s">
        <v>17</v>
      </c>
      <c r="D166" s="28" t="s">
        <v>159</v>
      </c>
      <c r="E166" s="28" t="s">
        <v>217</v>
      </c>
      <c r="F166" s="15" t="str">
        <f t="shared" si="16"/>
        <v>8</v>
      </c>
      <c r="G166" s="15" t="str">
        <f t="shared" si="17"/>
        <v>B</v>
      </c>
      <c r="H166" s="116" t="s">
        <v>492</v>
      </c>
      <c r="I166" s="29" t="str">
        <f t="shared" si="18"/>
        <v>upstream</v>
      </c>
      <c r="J166" s="122">
        <v>39.280673980712891</v>
      </c>
      <c r="K166" s="131">
        <v>9.3011603894410655E-6</v>
      </c>
      <c r="L166" s="122">
        <v>38.474311828613281</v>
      </c>
      <c r="M166" s="122">
        <v>1.1403709650039673</v>
      </c>
      <c r="N166" s="131">
        <v>1.8987786461366341E-5</v>
      </c>
      <c r="O166" s="131">
        <v>1.3698956536245532E-5</v>
      </c>
      <c r="P166" s="3"/>
      <c r="R166" t="s">
        <v>323</v>
      </c>
      <c r="S166" s="18">
        <v>42600</v>
      </c>
      <c r="T166">
        <f t="shared" ca="1" si="14"/>
        <v>3.8419131500025592E-3</v>
      </c>
      <c r="V166" s="102" t="s">
        <v>353</v>
      </c>
      <c r="W166" s="103">
        <v>42615</v>
      </c>
      <c r="X166" s="102">
        <f t="shared" ca="1" si="19"/>
        <v>1.3778455710659425E-3</v>
      </c>
      <c r="Y166" s="102" t="str">
        <f t="shared" si="15"/>
        <v>A</v>
      </c>
    </row>
    <row r="167" spans="1:25">
      <c r="A167" s="105">
        <v>42552</v>
      </c>
      <c r="B167">
        <v>166</v>
      </c>
      <c r="C167" s="3" t="s">
        <v>17</v>
      </c>
      <c r="D167" s="3" t="s">
        <v>160</v>
      </c>
      <c r="E167" s="3" t="s">
        <v>218</v>
      </c>
      <c r="F167" s="15" t="str">
        <f t="shared" si="16"/>
        <v>9</v>
      </c>
      <c r="G167" s="15" t="str">
        <f t="shared" si="17"/>
        <v>A</v>
      </c>
      <c r="H167" s="116" t="s">
        <v>495</v>
      </c>
      <c r="I167" s="15" t="str">
        <f t="shared" si="18"/>
        <v>upstream</v>
      </c>
      <c r="J167" s="119">
        <v>35.041713714599609</v>
      </c>
      <c r="K167" s="127">
        <v>1.7936290532816201E-4</v>
      </c>
      <c r="L167" s="119">
        <v>34.747333526611328</v>
      </c>
      <c r="M167" s="119">
        <v>0.28213673830032349</v>
      </c>
      <c r="N167" s="127">
        <v>2.2311648353934288E-4</v>
      </c>
      <c r="O167" s="127">
        <v>4.3139869376318529E-5</v>
      </c>
      <c r="P167" s="3"/>
      <c r="R167" t="s">
        <v>324</v>
      </c>
      <c r="S167" s="18">
        <v>42600</v>
      </c>
      <c r="T167">
        <f t="shared" ca="1" si="14"/>
        <v>2.3992795807619891E-3</v>
      </c>
      <c r="V167" s="102" t="s">
        <v>354</v>
      </c>
      <c r="W167" s="103">
        <v>42615</v>
      </c>
      <c r="X167" s="102">
        <f t="shared" ca="1" si="19"/>
        <v>1.6055286008243759E-3</v>
      </c>
      <c r="Y167" s="102" t="str">
        <f t="shared" si="15"/>
        <v>B</v>
      </c>
    </row>
    <row r="168" spans="1:25">
      <c r="A168" s="105">
        <v>42552</v>
      </c>
      <c r="B168">
        <v>167</v>
      </c>
      <c r="C168" s="3" t="s">
        <v>17</v>
      </c>
      <c r="D168" s="3" t="s">
        <v>162</v>
      </c>
      <c r="E168" s="3" t="s">
        <v>218</v>
      </c>
      <c r="F168" s="15" t="str">
        <f t="shared" si="16"/>
        <v>9</v>
      </c>
      <c r="G168" s="15" t="str">
        <f t="shared" si="17"/>
        <v>A</v>
      </c>
      <c r="H168" s="116" t="s">
        <v>495</v>
      </c>
      <c r="I168" s="15" t="str">
        <f t="shared" si="18"/>
        <v>upstream</v>
      </c>
      <c r="J168" s="119">
        <v>34.479286193847656</v>
      </c>
      <c r="K168" s="127">
        <v>2.656152646522969E-4</v>
      </c>
      <c r="L168" s="119">
        <v>34.747333526611328</v>
      </c>
      <c r="M168" s="119">
        <v>0.28213673830032349</v>
      </c>
      <c r="N168" s="127">
        <v>2.2311648353934288E-4</v>
      </c>
      <c r="O168" s="127">
        <v>4.3139869376318529E-5</v>
      </c>
      <c r="P168" s="3"/>
      <c r="R168" t="s">
        <v>325</v>
      </c>
      <c r="S168" s="18">
        <v>42601</v>
      </c>
      <c r="T168">
        <f t="shared" ca="1" si="14"/>
        <v>3.8781833524505296E-3</v>
      </c>
      <c r="V168" s="102" t="s">
        <v>355</v>
      </c>
      <c r="W168" s="103">
        <v>42616</v>
      </c>
      <c r="X168" s="102">
        <f t="shared" ca="1" si="19"/>
        <v>1.0388179798610508E-3</v>
      </c>
      <c r="Y168" s="102" t="str">
        <f t="shared" si="15"/>
        <v>A</v>
      </c>
    </row>
    <row r="169" spans="1:25">
      <c r="A169" s="105">
        <v>42552</v>
      </c>
      <c r="B169">
        <v>168</v>
      </c>
      <c r="C169" s="3" t="s">
        <v>17</v>
      </c>
      <c r="D169" s="3" t="s">
        <v>163</v>
      </c>
      <c r="E169" s="3" t="s">
        <v>218</v>
      </c>
      <c r="F169" s="15" t="str">
        <f t="shared" si="16"/>
        <v>9</v>
      </c>
      <c r="G169" s="15" t="str">
        <f t="shared" si="17"/>
        <v>A</v>
      </c>
      <c r="H169" s="116" t="s">
        <v>495</v>
      </c>
      <c r="I169" s="15" t="str">
        <f t="shared" si="18"/>
        <v>upstream</v>
      </c>
      <c r="J169" s="119">
        <v>34.721004486083984</v>
      </c>
      <c r="K169" s="127">
        <v>2.2437130974140018E-4</v>
      </c>
      <c r="L169" s="119">
        <v>34.747333526611328</v>
      </c>
      <c r="M169" s="119">
        <v>0.28213673830032349</v>
      </c>
      <c r="N169" s="127">
        <v>2.2311648353934288E-4</v>
      </c>
      <c r="O169" s="127">
        <v>4.3139869376318529E-5</v>
      </c>
      <c r="P169" s="3"/>
      <c r="R169" t="s">
        <v>326</v>
      </c>
      <c r="S169" s="18">
        <v>42601</v>
      </c>
      <c r="T169">
        <f t="shared" ca="1" si="14"/>
        <v>4.1791569286336499E-3</v>
      </c>
      <c r="V169" s="102" t="s">
        <v>356</v>
      </c>
      <c r="W169" s="103">
        <v>42616</v>
      </c>
      <c r="X169" s="102">
        <f t="shared" ca="1" si="19"/>
        <v>7.8336048560837901E-4</v>
      </c>
      <c r="Y169" s="102" t="str">
        <f t="shared" si="15"/>
        <v>B</v>
      </c>
    </row>
    <row r="170" spans="1:25">
      <c r="A170" s="105">
        <v>42552</v>
      </c>
      <c r="B170">
        <v>169</v>
      </c>
      <c r="C170" s="3" t="s">
        <v>17</v>
      </c>
      <c r="D170" s="3" t="s">
        <v>164</v>
      </c>
      <c r="E170" s="3" t="s">
        <v>219</v>
      </c>
      <c r="F170" s="15" t="str">
        <f t="shared" si="16"/>
        <v>9</v>
      </c>
      <c r="G170" s="15" t="str">
        <f t="shared" si="17"/>
        <v>B</v>
      </c>
      <c r="H170" s="116" t="s">
        <v>495</v>
      </c>
      <c r="I170" s="15" t="str">
        <f t="shared" si="18"/>
        <v>upstream</v>
      </c>
      <c r="J170" s="119">
        <v>34.394565582275391</v>
      </c>
      <c r="K170" s="127">
        <v>2.8179882792755961E-4</v>
      </c>
      <c r="L170" s="119">
        <v>34.792697906494141</v>
      </c>
      <c r="M170" s="119">
        <v>0.37007665634155273</v>
      </c>
      <c r="N170" s="127">
        <v>2.1829696197528392E-4</v>
      </c>
      <c r="O170" s="127">
        <v>5.7698405726114288E-5</v>
      </c>
      <c r="P170" s="3"/>
      <c r="R170" t="s">
        <v>327</v>
      </c>
      <c r="S170" s="18">
        <v>42602</v>
      </c>
      <c r="T170">
        <f t="shared" ca="1" si="14"/>
        <v>6.0140724914769335E-3</v>
      </c>
      <c r="V170" s="102" t="s">
        <v>357</v>
      </c>
      <c r="W170" s="103">
        <v>42617</v>
      </c>
      <c r="X170" s="102">
        <f t="shared" ca="1" si="19"/>
        <v>1.6244450428833563E-3</v>
      </c>
      <c r="Y170" s="102" t="str">
        <f t="shared" si="15"/>
        <v>A</v>
      </c>
    </row>
    <row r="171" spans="1:25">
      <c r="A171" s="105">
        <v>42552</v>
      </c>
      <c r="B171">
        <v>170</v>
      </c>
      <c r="C171" s="3" t="s">
        <v>17</v>
      </c>
      <c r="D171" s="3" t="s">
        <v>92</v>
      </c>
      <c r="E171" s="3" t="s">
        <v>219</v>
      </c>
      <c r="F171" s="15" t="str">
        <f t="shared" si="16"/>
        <v>9</v>
      </c>
      <c r="G171" s="15" t="str">
        <f t="shared" si="17"/>
        <v>B</v>
      </c>
      <c r="H171" s="116" t="s">
        <v>495</v>
      </c>
      <c r="I171" s="15" t="str">
        <f t="shared" si="18"/>
        <v>upstream</v>
      </c>
      <c r="J171" s="119">
        <v>35.126205444335938</v>
      </c>
      <c r="K171" s="127">
        <v>1.690891949692741E-4</v>
      </c>
      <c r="L171" s="119">
        <v>34.792697906494141</v>
      </c>
      <c r="M171" s="119">
        <v>0.37007665634155273</v>
      </c>
      <c r="N171" s="127">
        <v>2.1829696197528392E-4</v>
      </c>
      <c r="O171" s="127">
        <v>5.7698405726114288E-5</v>
      </c>
      <c r="P171" s="3"/>
      <c r="R171" t="s">
        <v>328</v>
      </c>
      <c r="S171" s="18">
        <v>42602</v>
      </c>
      <c r="T171">
        <f t="shared" ca="1" si="14"/>
        <v>6.0226779120663805E-3</v>
      </c>
      <c r="V171" s="102" t="s">
        <v>358</v>
      </c>
      <c r="W171" s="103">
        <v>42617</v>
      </c>
      <c r="X171" s="102">
        <f t="shared" ca="1" si="19"/>
        <v>1.6534086316823959E-3</v>
      </c>
      <c r="Y171" s="102" t="str">
        <f t="shared" si="15"/>
        <v>B</v>
      </c>
    </row>
    <row r="172" spans="1:25">
      <c r="A172" s="105">
        <v>42552</v>
      </c>
      <c r="B172">
        <v>171</v>
      </c>
      <c r="C172" s="3" t="s">
        <v>17</v>
      </c>
      <c r="D172" s="3" t="s">
        <v>166</v>
      </c>
      <c r="E172" s="3" t="s">
        <v>219</v>
      </c>
      <c r="F172" s="15" t="str">
        <f t="shared" si="16"/>
        <v>9</v>
      </c>
      <c r="G172" s="15" t="str">
        <f t="shared" si="17"/>
        <v>B</v>
      </c>
      <c r="H172" s="116" t="s">
        <v>495</v>
      </c>
      <c r="I172" s="15" t="str">
        <f t="shared" si="18"/>
        <v>upstream</v>
      </c>
      <c r="J172" s="119">
        <v>34.857326507568359</v>
      </c>
      <c r="K172" s="127">
        <v>2.040028921328485E-4</v>
      </c>
      <c r="L172" s="119">
        <v>34.792697906494141</v>
      </c>
      <c r="M172" s="119">
        <v>0.37007665634155273</v>
      </c>
      <c r="N172" s="127">
        <v>2.1829696197528392E-4</v>
      </c>
      <c r="O172" s="127">
        <v>5.7698405726114288E-5</v>
      </c>
      <c r="P172" s="3"/>
      <c r="R172" t="s">
        <v>329</v>
      </c>
      <c r="S172" s="18">
        <v>42603</v>
      </c>
      <c r="T172">
        <f t="shared" ca="1" si="14"/>
        <v>5.3269948499898119E-3</v>
      </c>
      <c r="V172" s="102" t="s">
        <v>359</v>
      </c>
      <c r="W172" s="103">
        <v>42618</v>
      </c>
      <c r="X172" s="102">
        <f t="shared" ca="1" si="19"/>
        <v>8.117098671694597E-4</v>
      </c>
      <c r="Y172" s="102" t="str">
        <f t="shared" si="15"/>
        <v>A</v>
      </c>
    </row>
    <row r="173" spans="1:25">
      <c r="A173" s="105">
        <v>42553</v>
      </c>
      <c r="B173">
        <v>172</v>
      </c>
      <c r="C173" s="3" t="s">
        <v>17</v>
      </c>
      <c r="D173" s="3" t="s">
        <v>167</v>
      </c>
      <c r="E173" s="3" t="s">
        <v>220</v>
      </c>
      <c r="F173" s="15" t="str">
        <f t="shared" si="16"/>
        <v>10</v>
      </c>
      <c r="G173" s="15" t="str">
        <f t="shared" si="17"/>
        <v>A</v>
      </c>
      <c r="H173" s="116" t="s">
        <v>495</v>
      </c>
      <c r="I173" s="15" t="str">
        <f t="shared" si="18"/>
        <v>upstream</v>
      </c>
      <c r="J173" s="119">
        <v>26.999267578125</v>
      </c>
      <c r="K173" s="127">
        <v>4.9214564263820648E-2</v>
      </c>
      <c r="L173" s="119">
        <v>26.983238220214844</v>
      </c>
      <c r="M173" s="119">
        <v>4.01901975274086E-2</v>
      </c>
      <c r="N173" s="127">
        <v>4.9781482666730881E-2</v>
      </c>
      <c r="O173" s="127">
        <v>1.4064153656363487E-3</v>
      </c>
      <c r="P173" s="3"/>
      <c r="R173" t="s">
        <v>330</v>
      </c>
      <c r="S173" s="18">
        <v>42603</v>
      </c>
      <c r="T173">
        <f t="shared" ca="1" si="14"/>
        <v>4.8050278176863985E-3</v>
      </c>
      <c r="V173" s="102" t="s">
        <v>360</v>
      </c>
      <c r="W173" s="103">
        <v>42618</v>
      </c>
      <c r="X173" s="102">
        <f t="shared" ca="1" si="19"/>
        <v>1.0927213976780574E-3</v>
      </c>
      <c r="Y173" s="102" t="str">
        <f t="shared" si="15"/>
        <v>B</v>
      </c>
    </row>
    <row r="174" spans="1:25">
      <c r="A174" s="105">
        <v>42553</v>
      </c>
      <c r="B174">
        <v>173</v>
      </c>
      <c r="C174" s="3" t="s">
        <v>17</v>
      </c>
      <c r="D174" s="3" t="s">
        <v>169</v>
      </c>
      <c r="E174" s="3" t="s">
        <v>220</v>
      </c>
      <c r="F174" s="15" t="str">
        <f t="shared" si="16"/>
        <v>10</v>
      </c>
      <c r="G174" s="15" t="str">
        <f t="shared" si="17"/>
        <v>A</v>
      </c>
      <c r="H174" s="116" t="s">
        <v>495</v>
      </c>
      <c r="I174" s="15" t="str">
        <f t="shared" si="18"/>
        <v>upstream</v>
      </c>
      <c r="J174" s="119">
        <v>27.012941360473633</v>
      </c>
      <c r="K174" s="127">
        <v>4.8747003078460693E-2</v>
      </c>
      <c r="L174" s="119">
        <v>26.983238220214844</v>
      </c>
      <c r="M174" s="119">
        <v>4.01901975274086E-2</v>
      </c>
      <c r="N174" s="127">
        <v>4.9781482666730881E-2</v>
      </c>
      <c r="O174" s="127">
        <v>1.4064153656363487E-3</v>
      </c>
      <c r="P174" s="3"/>
      <c r="R174" t="s">
        <v>331</v>
      </c>
      <c r="S174" s="18">
        <v>42604</v>
      </c>
      <c r="T174">
        <f t="shared" ca="1" si="14"/>
        <v>3.5530445165932178E-3</v>
      </c>
      <c r="V174" s="102" t="s">
        <v>361</v>
      </c>
      <c r="W174" s="103">
        <v>42619</v>
      </c>
      <c r="X174" s="102">
        <f t="shared" ca="1" si="19"/>
        <v>3.082827509691318E-3</v>
      </c>
      <c r="Y174" s="102" t="str">
        <f t="shared" si="15"/>
        <v>A</v>
      </c>
    </row>
    <row r="175" spans="1:25">
      <c r="A175" s="105">
        <v>42553</v>
      </c>
      <c r="B175">
        <v>174</v>
      </c>
      <c r="C175" s="3" t="s">
        <v>17</v>
      </c>
      <c r="D175" s="3" t="s">
        <v>170</v>
      </c>
      <c r="E175" s="3" t="s">
        <v>220</v>
      </c>
      <c r="F175" s="15" t="str">
        <f t="shared" si="16"/>
        <v>10</v>
      </c>
      <c r="G175" s="15" t="str">
        <f t="shared" si="17"/>
        <v>A</v>
      </c>
      <c r="H175" s="116" t="s">
        <v>495</v>
      </c>
      <c r="I175" s="15" t="str">
        <f t="shared" si="18"/>
        <v>upstream</v>
      </c>
      <c r="J175" s="119">
        <v>26.937507629394531</v>
      </c>
      <c r="K175" s="127">
        <v>5.1382876932621002E-2</v>
      </c>
      <c r="L175" s="119">
        <v>26.983238220214844</v>
      </c>
      <c r="M175" s="119">
        <v>4.01901975274086E-2</v>
      </c>
      <c r="N175" s="127">
        <v>4.9781482666730881E-2</v>
      </c>
      <c r="O175" s="127">
        <v>1.4064153656363487E-3</v>
      </c>
      <c r="P175" s="3"/>
      <c r="R175" t="s">
        <v>332</v>
      </c>
      <c r="S175" s="18">
        <v>42604</v>
      </c>
      <c r="T175">
        <f t="shared" ca="1" si="14"/>
        <v>3.5375015965352454E-3</v>
      </c>
      <c r="V175" s="102" t="s">
        <v>362</v>
      </c>
      <c r="W175" s="103">
        <v>42619</v>
      </c>
      <c r="X175" s="102">
        <f t="shared" ca="1" si="19"/>
        <v>3.3346164661149182E-3</v>
      </c>
      <c r="Y175" s="102" t="str">
        <f t="shared" si="15"/>
        <v>B</v>
      </c>
    </row>
    <row r="176" spans="1:25">
      <c r="A176" s="105">
        <v>42553</v>
      </c>
      <c r="B176">
        <v>175</v>
      </c>
      <c r="C176" s="3" t="s">
        <v>17</v>
      </c>
      <c r="D176" s="3" t="s">
        <v>171</v>
      </c>
      <c r="E176" s="3" t="s">
        <v>221</v>
      </c>
      <c r="F176" s="15" t="str">
        <f t="shared" si="16"/>
        <v>10</v>
      </c>
      <c r="G176" s="15" t="str">
        <f t="shared" si="17"/>
        <v>B</v>
      </c>
      <c r="H176" s="116" t="s">
        <v>495</v>
      </c>
      <c r="I176" s="15" t="str">
        <f t="shared" si="18"/>
        <v>upstream</v>
      </c>
      <c r="J176" s="119">
        <v>26.906787872314453</v>
      </c>
      <c r="K176" s="127">
        <v>5.2496727555990219E-2</v>
      </c>
      <c r="L176" s="119">
        <v>26.876169204711914</v>
      </c>
      <c r="M176" s="119">
        <v>0.10351067781448364</v>
      </c>
      <c r="N176" s="127">
        <v>5.3725242614746094E-2</v>
      </c>
      <c r="O176" s="127">
        <v>3.9360164664685726E-3</v>
      </c>
      <c r="P176" s="3"/>
      <c r="R176" t="s">
        <v>333</v>
      </c>
      <c r="S176" s="18">
        <v>42605</v>
      </c>
      <c r="T176">
        <f t="shared" ca="1" si="14"/>
        <v>3.6906224365035691E-3</v>
      </c>
      <c r="V176" s="102" t="s">
        <v>363</v>
      </c>
      <c r="W176" s="103">
        <v>42620</v>
      </c>
      <c r="X176" s="102">
        <f t="shared" ca="1" si="19"/>
        <v>1.4277044295643766E-3</v>
      </c>
      <c r="Y176" s="102" t="str">
        <f t="shared" si="15"/>
        <v>A</v>
      </c>
    </row>
    <row r="177" spans="1:25">
      <c r="A177" s="105">
        <v>42553</v>
      </c>
      <c r="B177">
        <v>176</v>
      </c>
      <c r="C177" s="3" t="s">
        <v>17</v>
      </c>
      <c r="D177" s="3" t="s">
        <v>173</v>
      </c>
      <c r="E177" s="3" t="s">
        <v>221</v>
      </c>
      <c r="F177" s="15" t="str">
        <f t="shared" si="16"/>
        <v>10</v>
      </c>
      <c r="G177" s="15" t="str">
        <f t="shared" si="17"/>
        <v>B</v>
      </c>
      <c r="H177" s="116" t="s">
        <v>495</v>
      </c>
      <c r="I177" s="15" t="str">
        <f t="shared" si="18"/>
        <v>upstream</v>
      </c>
      <c r="J177" s="119">
        <v>26.960916519165039</v>
      </c>
      <c r="K177" s="127">
        <v>5.0549998879432678E-2</v>
      </c>
      <c r="L177" s="119">
        <v>26.876169204711914</v>
      </c>
      <c r="M177" s="119">
        <v>0.10351067781448364</v>
      </c>
      <c r="N177" s="127">
        <v>5.3725242614746094E-2</v>
      </c>
      <c r="O177" s="127">
        <v>3.9360164664685726E-3</v>
      </c>
      <c r="P177" s="3"/>
      <c r="R177" t="s">
        <v>334</v>
      </c>
      <c r="S177" s="18">
        <v>42605</v>
      </c>
      <c r="T177">
        <f t="shared" ca="1" si="14"/>
        <v>3.6867309827357531E-3</v>
      </c>
      <c r="V177" s="102" t="s">
        <v>364</v>
      </c>
      <c r="W177" s="103">
        <v>42620</v>
      </c>
      <c r="X177" s="102">
        <f t="shared" ca="1" si="19"/>
        <v>1.5508808428421617E-3</v>
      </c>
      <c r="Y177" s="102" t="str">
        <f t="shared" si="15"/>
        <v>B</v>
      </c>
    </row>
    <row r="178" spans="1:25">
      <c r="A178" s="105">
        <v>42553</v>
      </c>
      <c r="B178">
        <v>177</v>
      </c>
      <c r="C178" s="3" t="s">
        <v>17</v>
      </c>
      <c r="D178" s="3" t="s">
        <v>174</v>
      </c>
      <c r="E178" s="3" t="s">
        <v>221</v>
      </c>
      <c r="F178" s="15" t="str">
        <f t="shared" si="16"/>
        <v>10</v>
      </c>
      <c r="G178" s="15" t="str">
        <f t="shared" si="17"/>
        <v>B</v>
      </c>
      <c r="H178" s="116" t="s">
        <v>495</v>
      </c>
      <c r="I178" s="15" t="str">
        <f t="shared" si="18"/>
        <v>upstream</v>
      </c>
      <c r="J178" s="119">
        <v>26.76080322265625</v>
      </c>
      <c r="K178" s="127">
        <v>5.8128993958234787E-2</v>
      </c>
      <c r="L178" s="119">
        <v>26.876169204711914</v>
      </c>
      <c r="M178" s="119">
        <v>0.10351067781448364</v>
      </c>
      <c r="N178" s="127">
        <v>5.3725242614746094E-2</v>
      </c>
      <c r="O178" s="127">
        <v>3.9360164664685726E-3</v>
      </c>
      <c r="P178" s="3"/>
      <c r="R178" t="s">
        <v>335</v>
      </c>
      <c r="S178" s="18">
        <v>42606</v>
      </c>
      <c r="T178">
        <f t="shared" ca="1" si="14"/>
        <v>4.603356433411439E-3</v>
      </c>
      <c r="V178" s="102" t="s">
        <v>365</v>
      </c>
      <c r="W178" s="103">
        <v>42621</v>
      </c>
      <c r="X178" s="102">
        <f t="shared" ref="X178:X209" ca="1" si="20">T208</f>
        <v>1.0227775589252512E-3</v>
      </c>
      <c r="Y178" s="102" t="str">
        <f t="shared" si="15"/>
        <v>A</v>
      </c>
    </row>
    <row r="179" spans="1:25">
      <c r="A179" s="105">
        <v>42554</v>
      </c>
      <c r="B179">
        <v>178</v>
      </c>
      <c r="C179" s="3" t="s">
        <v>17</v>
      </c>
      <c r="D179" s="3" t="s">
        <v>195</v>
      </c>
      <c r="E179" s="3" t="s">
        <v>222</v>
      </c>
      <c r="F179" s="15" t="str">
        <f t="shared" si="16"/>
        <v>11</v>
      </c>
      <c r="G179" s="15" t="str">
        <f t="shared" si="17"/>
        <v>A</v>
      </c>
      <c r="H179" s="116" t="s">
        <v>495</v>
      </c>
      <c r="I179" s="15" t="str">
        <f t="shared" si="18"/>
        <v>upstream</v>
      </c>
      <c r="J179" s="119">
        <v>27.116952896118164</v>
      </c>
      <c r="K179" s="127">
        <v>4.5332852751016617E-2</v>
      </c>
      <c r="L179" s="119">
        <v>27.14201545715332</v>
      </c>
      <c r="M179" s="119">
        <v>4.3904446065425873E-2</v>
      </c>
      <c r="N179" s="127">
        <v>4.4560451060533524E-2</v>
      </c>
      <c r="O179" s="127">
        <v>1.3534978497773409E-3</v>
      </c>
      <c r="P179" s="3"/>
      <c r="R179" t="s">
        <v>336</v>
      </c>
      <c r="S179" s="18">
        <v>42606</v>
      </c>
      <c r="T179">
        <f t="shared" ca="1" si="14"/>
        <v>4.9970904365181923E-3</v>
      </c>
      <c r="V179" s="102" t="s">
        <v>366</v>
      </c>
      <c r="W179" s="103">
        <v>42621</v>
      </c>
      <c r="X179" s="102">
        <f t="shared" ca="1" si="20"/>
        <v>1.6486502718180418E-3</v>
      </c>
      <c r="Y179" s="102" t="str">
        <f t="shared" si="15"/>
        <v>B</v>
      </c>
    </row>
    <row r="180" spans="1:25">
      <c r="A180" s="105">
        <v>42554</v>
      </c>
      <c r="B180">
        <v>179</v>
      </c>
      <c r="C180" s="3" t="s">
        <v>17</v>
      </c>
      <c r="D180" s="3" t="s">
        <v>223</v>
      </c>
      <c r="E180" s="3" t="s">
        <v>222</v>
      </c>
      <c r="F180" s="15" t="str">
        <f t="shared" si="16"/>
        <v>11</v>
      </c>
      <c r="G180" s="15" t="str">
        <f t="shared" si="17"/>
        <v>A</v>
      </c>
      <c r="H180" s="116" t="s">
        <v>495</v>
      </c>
      <c r="I180" s="15" t="str">
        <f t="shared" si="18"/>
        <v>upstream</v>
      </c>
      <c r="J180" s="119">
        <v>27.192710876464844</v>
      </c>
      <c r="K180" s="127">
        <v>4.2997602373361588E-2</v>
      </c>
      <c r="L180" s="119">
        <v>27.14201545715332</v>
      </c>
      <c r="M180" s="119">
        <v>4.3904446065425873E-2</v>
      </c>
      <c r="N180" s="127">
        <v>4.4560451060533524E-2</v>
      </c>
      <c r="O180" s="127">
        <v>1.3534978497773409E-3</v>
      </c>
      <c r="P180" s="3"/>
      <c r="R180" t="s">
        <v>337</v>
      </c>
      <c r="S180" s="18">
        <v>42607</v>
      </c>
      <c r="T180">
        <f t="shared" ca="1" si="14"/>
        <v>2.9888529485712447E-3</v>
      </c>
      <c r="V180" s="102" t="s">
        <v>367</v>
      </c>
      <c r="W180" s="103">
        <v>42622</v>
      </c>
      <c r="X180" s="102">
        <f t="shared" ca="1" si="20"/>
        <v>1.6670068725943565E-3</v>
      </c>
      <c r="Y180" s="102" t="str">
        <f t="shared" si="15"/>
        <v>A</v>
      </c>
    </row>
    <row r="181" spans="1:25">
      <c r="A181" s="105">
        <v>42554</v>
      </c>
      <c r="B181">
        <v>180</v>
      </c>
      <c r="C181" s="3" t="s">
        <v>17</v>
      </c>
      <c r="D181" s="3" t="s">
        <v>224</v>
      </c>
      <c r="E181" s="3" t="s">
        <v>222</v>
      </c>
      <c r="F181" s="15" t="str">
        <f t="shared" si="16"/>
        <v>11</v>
      </c>
      <c r="G181" s="15" t="str">
        <f t="shared" si="17"/>
        <v>A</v>
      </c>
      <c r="H181" s="116" t="s">
        <v>495</v>
      </c>
      <c r="I181" s="15" t="str">
        <f t="shared" si="18"/>
        <v>upstream</v>
      </c>
      <c r="J181" s="119">
        <v>27.116382598876953</v>
      </c>
      <c r="K181" s="127">
        <v>4.5350901782512665E-2</v>
      </c>
      <c r="L181" s="119">
        <v>27.14201545715332</v>
      </c>
      <c r="M181" s="119">
        <v>4.3904446065425873E-2</v>
      </c>
      <c r="N181" s="127">
        <v>4.4560451060533524E-2</v>
      </c>
      <c r="O181" s="127">
        <v>1.3534978497773409E-3</v>
      </c>
      <c r="P181" s="3"/>
      <c r="R181" t="s">
        <v>338</v>
      </c>
      <c r="S181" s="18">
        <v>42607</v>
      </c>
      <c r="T181">
        <f t="shared" ca="1" si="14"/>
        <v>3.3832094632089138E-3</v>
      </c>
      <c r="V181" s="102" t="s">
        <v>433</v>
      </c>
      <c r="W181" s="103">
        <v>42622</v>
      </c>
      <c r="X181" s="102">
        <f t="shared" ca="1" si="20"/>
        <v>1.5065299424653251E-3</v>
      </c>
      <c r="Y181" s="102" t="str">
        <f t="shared" si="15"/>
        <v>B</v>
      </c>
    </row>
    <row r="182" spans="1:25">
      <c r="A182" s="105">
        <v>42554</v>
      </c>
      <c r="B182">
        <v>181</v>
      </c>
      <c r="C182" s="3" t="s">
        <v>17</v>
      </c>
      <c r="D182" s="3" t="s">
        <v>175</v>
      </c>
      <c r="E182" s="3" t="s">
        <v>225</v>
      </c>
      <c r="F182" s="15" t="str">
        <f t="shared" si="16"/>
        <v>11</v>
      </c>
      <c r="G182" s="15" t="str">
        <f t="shared" si="17"/>
        <v>B</v>
      </c>
      <c r="H182" s="116" t="s">
        <v>495</v>
      </c>
      <c r="I182" s="15" t="str">
        <f t="shared" si="18"/>
        <v>upstream</v>
      </c>
      <c r="J182" s="119">
        <v>30.591922760009766</v>
      </c>
      <c r="K182" s="127">
        <v>4.0072747506201267E-3</v>
      </c>
      <c r="L182" s="119">
        <v>30.564340591430664</v>
      </c>
      <c r="M182" s="119">
        <v>2.5340363383293152E-2</v>
      </c>
      <c r="N182" s="127">
        <v>4.0856059640645981E-3</v>
      </c>
      <c r="O182" s="127">
        <v>7.2080256359186023E-5</v>
      </c>
      <c r="P182" s="3"/>
      <c r="R182" t="s">
        <v>339</v>
      </c>
      <c r="S182" s="18">
        <v>42608</v>
      </c>
      <c r="T182">
        <f t="shared" ca="1" si="14"/>
        <v>4.3750607874244452E-3</v>
      </c>
      <c r="V182" s="102" t="s">
        <v>368</v>
      </c>
      <c r="W182" s="103">
        <v>42623</v>
      </c>
      <c r="X182" s="102">
        <f t="shared" ca="1" si="20"/>
        <v>2.4678449456890426E-3</v>
      </c>
      <c r="Y182" s="102" t="str">
        <f t="shared" si="15"/>
        <v>A</v>
      </c>
    </row>
    <row r="183" spans="1:25">
      <c r="A183" s="105">
        <v>42554</v>
      </c>
      <c r="B183">
        <v>182</v>
      </c>
      <c r="C183" s="3" t="s">
        <v>17</v>
      </c>
      <c r="D183" s="3" t="s">
        <v>177</v>
      </c>
      <c r="E183" s="3" t="s">
        <v>225</v>
      </c>
      <c r="F183" s="15" t="str">
        <f t="shared" si="16"/>
        <v>11</v>
      </c>
      <c r="G183" s="15" t="str">
        <f t="shared" si="17"/>
        <v>B</v>
      </c>
      <c r="H183" s="116" t="s">
        <v>495</v>
      </c>
      <c r="I183" s="15" t="str">
        <f t="shared" si="18"/>
        <v>upstream</v>
      </c>
      <c r="J183" s="119">
        <v>30.542089462280273</v>
      </c>
      <c r="K183" s="127">
        <v>4.1491379961371422E-3</v>
      </c>
      <c r="L183" s="119">
        <v>30.564340591430664</v>
      </c>
      <c r="M183" s="119">
        <v>2.5340363383293152E-2</v>
      </c>
      <c r="N183" s="127">
        <v>4.0856059640645981E-3</v>
      </c>
      <c r="O183" s="127">
        <v>7.2080256359186023E-5</v>
      </c>
      <c r="P183" s="3"/>
      <c r="R183" t="s">
        <v>340</v>
      </c>
      <c r="S183" s="18">
        <v>42608</v>
      </c>
      <c r="T183">
        <f t="shared" ca="1" si="14"/>
        <v>5.9883279415468378E-3</v>
      </c>
      <c r="V183" s="102" t="s">
        <v>369</v>
      </c>
      <c r="W183" s="103">
        <v>42623</v>
      </c>
      <c r="X183" s="102">
        <f t="shared" ca="1" si="20"/>
        <v>2.1489437979956469E-3</v>
      </c>
      <c r="Y183" s="102" t="str">
        <f t="shared" si="15"/>
        <v>B</v>
      </c>
    </row>
    <row r="184" spans="1:25">
      <c r="A184" s="105">
        <v>42554</v>
      </c>
      <c r="B184">
        <v>183</v>
      </c>
      <c r="C184" s="3" t="s">
        <v>17</v>
      </c>
      <c r="D184" s="3" t="s">
        <v>178</v>
      </c>
      <c r="E184" s="3" t="s">
        <v>225</v>
      </c>
      <c r="F184" s="15" t="str">
        <f t="shared" si="16"/>
        <v>11</v>
      </c>
      <c r="G184" s="15" t="str">
        <f t="shared" si="17"/>
        <v>B</v>
      </c>
      <c r="H184" s="116" t="s">
        <v>495</v>
      </c>
      <c r="I184" s="15" t="str">
        <f t="shared" si="18"/>
        <v>upstream</v>
      </c>
      <c r="J184" s="119">
        <v>30.559013366699219</v>
      </c>
      <c r="K184" s="127">
        <v>4.1004056110978127E-3</v>
      </c>
      <c r="L184" s="119">
        <v>30.564340591430664</v>
      </c>
      <c r="M184" s="119">
        <v>2.5340363383293152E-2</v>
      </c>
      <c r="N184" s="127">
        <v>4.0856059640645981E-3</v>
      </c>
      <c r="O184" s="127">
        <v>7.2080256359186023E-5</v>
      </c>
      <c r="P184" s="3"/>
      <c r="R184" t="s">
        <v>341</v>
      </c>
      <c r="S184" s="18">
        <v>42609</v>
      </c>
      <c r="T184">
        <f t="shared" ca="1" si="14"/>
        <v>4.3841586448252201E-3</v>
      </c>
      <c r="V184" s="102" t="s">
        <v>370</v>
      </c>
      <c r="W184" s="103">
        <v>42624</v>
      </c>
      <c r="X184" s="102">
        <f t="shared" ca="1" si="20"/>
        <v>2.5199591958274445E-3</v>
      </c>
      <c r="Y184" s="102" t="str">
        <f t="shared" si="15"/>
        <v>A</v>
      </c>
    </row>
    <row r="185" spans="1:25">
      <c r="A185" s="105">
        <v>42555</v>
      </c>
      <c r="B185">
        <v>184</v>
      </c>
      <c r="C185" s="3" t="s">
        <v>17</v>
      </c>
      <c r="D185" s="3" t="s">
        <v>77</v>
      </c>
      <c r="E185" s="3" t="s">
        <v>226</v>
      </c>
      <c r="F185" s="15" t="str">
        <f t="shared" si="16"/>
        <v>12</v>
      </c>
      <c r="G185" s="15" t="str">
        <f t="shared" si="17"/>
        <v>A</v>
      </c>
      <c r="H185" s="116" t="s">
        <v>495</v>
      </c>
      <c r="I185" s="15" t="str">
        <f t="shared" si="18"/>
        <v>upstream</v>
      </c>
      <c r="J185" s="119">
        <v>31.370319366455078</v>
      </c>
      <c r="K185" s="127">
        <v>2.327286172658205E-3</v>
      </c>
      <c r="L185" s="119">
        <v>31.311492919921875</v>
      </c>
      <c r="M185" s="119">
        <v>5.9198010712862015E-2</v>
      </c>
      <c r="N185" s="127">
        <v>2.426231512799859E-3</v>
      </c>
      <c r="O185" s="127">
        <v>1.0028586984844878E-4</v>
      </c>
      <c r="P185" s="3"/>
      <c r="R185" s="3" t="s">
        <v>342</v>
      </c>
      <c r="S185" s="19">
        <v>42609</v>
      </c>
      <c r="T185">
        <f t="shared" ca="1" si="14"/>
        <v>4.9217933168013888E-3</v>
      </c>
      <c r="V185" s="102" t="s">
        <v>371</v>
      </c>
      <c r="W185" s="103">
        <v>42624</v>
      </c>
      <c r="X185" s="102">
        <f t="shared" ca="1" si="20"/>
        <v>1.7318398458883166E-3</v>
      </c>
      <c r="Y185" s="102" t="str">
        <f t="shared" si="15"/>
        <v>B</v>
      </c>
    </row>
    <row r="186" spans="1:25">
      <c r="A186" s="105">
        <v>42555</v>
      </c>
      <c r="B186">
        <v>185</v>
      </c>
      <c r="C186" s="3" t="s">
        <v>17</v>
      </c>
      <c r="D186" s="3" t="s">
        <v>180</v>
      </c>
      <c r="E186" s="3" t="s">
        <v>226</v>
      </c>
      <c r="F186" s="15" t="str">
        <f t="shared" si="16"/>
        <v>12</v>
      </c>
      <c r="G186" s="15" t="str">
        <f t="shared" si="17"/>
        <v>A</v>
      </c>
      <c r="H186" s="116" t="s">
        <v>495</v>
      </c>
      <c r="I186" s="15" t="str">
        <f t="shared" si="18"/>
        <v>upstream</v>
      </c>
      <c r="J186" s="119">
        <v>31.251930236816406</v>
      </c>
      <c r="K186" s="127">
        <v>2.5278062094002962E-3</v>
      </c>
      <c r="L186" s="119">
        <v>31.311492919921875</v>
      </c>
      <c r="M186" s="119">
        <v>5.9198010712862015E-2</v>
      </c>
      <c r="N186" s="127">
        <v>2.426231512799859E-3</v>
      </c>
      <c r="O186" s="127">
        <v>1.0028586984844878E-4</v>
      </c>
      <c r="P186" s="3"/>
      <c r="R186" s="3" t="s">
        <v>343</v>
      </c>
      <c r="S186" s="19">
        <v>42610</v>
      </c>
      <c r="T186">
        <f t="shared" ca="1" si="14"/>
        <v>5.0998713510731859E-3</v>
      </c>
      <c r="V186" s="102" t="s">
        <v>372</v>
      </c>
      <c r="W186" s="103">
        <v>42625</v>
      </c>
      <c r="X186" s="102">
        <f t="shared" ca="1" si="20"/>
        <v>1.1263777269050479E-3</v>
      </c>
      <c r="Y186" s="102" t="str">
        <f t="shared" si="15"/>
        <v>A</v>
      </c>
    </row>
    <row r="187" spans="1:25">
      <c r="A187" s="105">
        <v>42555</v>
      </c>
      <c r="B187">
        <v>186</v>
      </c>
      <c r="C187" s="3" t="s">
        <v>17</v>
      </c>
      <c r="D187" s="3" t="s">
        <v>181</v>
      </c>
      <c r="E187" s="3" t="s">
        <v>226</v>
      </c>
      <c r="F187" s="15" t="str">
        <f t="shared" si="16"/>
        <v>12</v>
      </c>
      <c r="G187" s="15" t="str">
        <f t="shared" si="17"/>
        <v>A</v>
      </c>
      <c r="H187" s="116" t="s">
        <v>495</v>
      </c>
      <c r="I187" s="15" t="str">
        <f t="shared" si="18"/>
        <v>upstream</v>
      </c>
      <c r="J187" s="119">
        <v>31.312231063842773</v>
      </c>
      <c r="K187" s="127">
        <v>2.4236023891717196E-3</v>
      </c>
      <c r="L187" s="119">
        <v>31.311492919921875</v>
      </c>
      <c r="M187" s="119">
        <v>5.9198010712862015E-2</v>
      </c>
      <c r="N187" s="127">
        <v>2.426231512799859E-3</v>
      </c>
      <c r="O187" s="127">
        <v>1.0028586984844878E-4</v>
      </c>
      <c r="P187" s="3"/>
      <c r="R187" s="3" t="s">
        <v>344</v>
      </c>
      <c r="S187" s="19">
        <v>42610</v>
      </c>
      <c r="T187">
        <f t="shared" ca="1" si="14"/>
        <v>7.4598010008533793E-3</v>
      </c>
      <c r="V187" s="102" t="s">
        <v>373</v>
      </c>
      <c r="W187" s="103">
        <v>42625</v>
      </c>
      <c r="X187" s="102">
        <f t="shared" ca="1" si="20"/>
        <v>1.1997232601667445E-3</v>
      </c>
      <c r="Y187" s="102" t="str">
        <f t="shared" si="15"/>
        <v>B</v>
      </c>
    </row>
    <row r="188" spans="1:25">
      <c r="A188" s="105">
        <v>42555</v>
      </c>
      <c r="B188">
        <v>187</v>
      </c>
      <c r="C188" s="3" t="s">
        <v>17</v>
      </c>
      <c r="D188" s="3" t="s">
        <v>82</v>
      </c>
      <c r="E188" s="3" t="s">
        <v>227</v>
      </c>
      <c r="F188" s="15" t="str">
        <f t="shared" si="16"/>
        <v>12</v>
      </c>
      <c r="G188" s="15" t="str">
        <f t="shared" si="17"/>
        <v>B</v>
      </c>
      <c r="H188" s="116" t="s">
        <v>495</v>
      </c>
      <c r="I188" s="15" t="str">
        <f t="shared" si="18"/>
        <v>upstream</v>
      </c>
      <c r="J188" s="119">
        <v>31.039907455444336</v>
      </c>
      <c r="K188" s="127">
        <v>2.9310700483620167E-3</v>
      </c>
      <c r="L188" s="119">
        <v>31.131620407104492</v>
      </c>
      <c r="M188" s="119">
        <v>0.24185754358768463</v>
      </c>
      <c r="N188" s="127">
        <v>2.7747582644224167E-3</v>
      </c>
      <c r="O188" s="127">
        <v>4.4741434976458549E-4</v>
      </c>
      <c r="P188" s="3"/>
      <c r="R188" s="3" t="s">
        <v>345</v>
      </c>
      <c r="S188" s="19">
        <v>42611</v>
      </c>
      <c r="T188">
        <f t="shared" ca="1" si="14"/>
        <v>2.5875840801745653E-3</v>
      </c>
      <c r="V188" s="102" t="s">
        <v>374</v>
      </c>
      <c r="W188" s="103">
        <v>42626</v>
      </c>
      <c r="X188" s="102">
        <f t="shared" ca="1" si="20"/>
        <v>1.2607368795822065E-3</v>
      </c>
      <c r="Y188" s="102" t="str">
        <f t="shared" si="15"/>
        <v>A</v>
      </c>
    </row>
    <row r="189" spans="1:25">
      <c r="A189" s="105">
        <v>42555</v>
      </c>
      <c r="B189">
        <v>188</v>
      </c>
      <c r="C189" s="3" t="s">
        <v>17</v>
      </c>
      <c r="D189" s="3" t="s">
        <v>183</v>
      </c>
      <c r="E189" s="3" t="s">
        <v>227</v>
      </c>
      <c r="F189" s="15" t="str">
        <f t="shared" si="16"/>
        <v>12</v>
      </c>
      <c r="G189" s="15" t="str">
        <f t="shared" si="17"/>
        <v>B</v>
      </c>
      <c r="H189" s="116" t="s">
        <v>495</v>
      </c>
      <c r="I189" s="15" t="str">
        <f t="shared" si="18"/>
        <v>upstream</v>
      </c>
      <c r="J189" s="119">
        <v>31.405920028686523</v>
      </c>
      <c r="K189" s="127">
        <v>2.2701583802700043E-3</v>
      </c>
      <c r="L189" s="119">
        <v>31.131620407104492</v>
      </c>
      <c r="M189" s="119">
        <v>0.24185754358768463</v>
      </c>
      <c r="N189" s="127">
        <v>2.7747582644224167E-3</v>
      </c>
      <c r="O189" s="127">
        <v>4.4741434976458549E-4</v>
      </c>
      <c r="P189" s="3"/>
      <c r="R189" s="3" t="s">
        <v>346</v>
      </c>
      <c r="S189" s="19">
        <v>42611</v>
      </c>
      <c r="T189">
        <f t="shared" ca="1" si="14"/>
        <v>2.593490450332562E-3</v>
      </c>
      <c r="V189" s="102" t="s">
        <v>375</v>
      </c>
      <c r="W189" s="103">
        <v>42626</v>
      </c>
      <c r="X189" s="102">
        <f t="shared" ca="1" si="20"/>
        <v>1.060196179120491E-3</v>
      </c>
      <c r="Y189" s="102" t="str">
        <f t="shared" si="15"/>
        <v>B</v>
      </c>
    </row>
    <row r="190" spans="1:25">
      <c r="A190" s="105">
        <v>42555</v>
      </c>
      <c r="B190">
        <v>189</v>
      </c>
      <c r="C190" s="3" t="s">
        <v>17</v>
      </c>
      <c r="D190" s="3" t="s">
        <v>184</v>
      </c>
      <c r="E190" s="3" t="s">
        <v>227</v>
      </c>
      <c r="F190" s="15" t="str">
        <f t="shared" si="16"/>
        <v>12</v>
      </c>
      <c r="G190" s="15" t="str">
        <f t="shared" si="17"/>
        <v>B</v>
      </c>
      <c r="H190" s="116" t="s">
        <v>495</v>
      </c>
      <c r="I190" s="15" t="str">
        <f t="shared" si="18"/>
        <v>upstream</v>
      </c>
      <c r="J190" s="119">
        <v>30.949031829833984</v>
      </c>
      <c r="K190" s="127">
        <v>3.1230465974658728E-3</v>
      </c>
      <c r="L190" s="119">
        <v>31.131620407104492</v>
      </c>
      <c r="M190" s="119">
        <v>0.24185754358768463</v>
      </c>
      <c r="N190" s="127">
        <v>2.7747582644224167E-3</v>
      </c>
      <c r="O190" s="127">
        <v>4.4741434976458549E-4</v>
      </c>
      <c r="P190" s="3"/>
      <c r="R190" s="3" t="s">
        <v>347</v>
      </c>
      <c r="S190" s="19">
        <v>42612</v>
      </c>
      <c r="T190">
        <f t="shared" ca="1" si="14"/>
        <v>3.4638505118588605E-3</v>
      </c>
      <c r="V190" s="102" t="s">
        <v>376</v>
      </c>
      <c r="W190" s="103">
        <v>42627</v>
      </c>
      <c r="X190" s="102">
        <f t="shared" ca="1" si="20"/>
        <v>1.2939999190469582E-3</v>
      </c>
      <c r="Y190" s="102" t="str">
        <f t="shared" si="15"/>
        <v>A</v>
      </c>
    </row>
    <row r="191" spans="1:25">
      <c r="A191" s="105">
        <v>42556</v>
      </c>
      <c r="B191">
        <v>190</v>
      </c>
      <c r="C191" s="3" t="s">
        <v>17</v>
      </c>
      <c r="D191" s="3" t="s">
        <v>86</v>
      </c>
      <c r="E191" s="3" t="s">
        <v>228</v>
      </c>
      <c r="F191" s="15" t="str">
        <f t="shared" si="16"/>
        <v>13</v>
      </c>
      <c r="G191" s="15" t="str">
        <f t="shared" si="17"/>
        <v>A</v>
      </c>
      <c r="H191" s="116" t="s">
        <v>495</v>
      </c>
      <c r="I191" s="15" t="str">
        <f t="shared" si="18"/>
        <v>upstream</v>
      </c>
      <c r="J191" s="119">
        <v>32.448928833007812</v>
      </c>
      <c r="K191" s="127">
        <v>1.0960489744320512E-3</v>
      </c>
      <c r="L191" s="119">
        <v>32.652084350585938</v>
      </c>
      <c r="M191" s="119">
        <v>0.22564715147018433</v>
      </c>
      <c r="N191" s="127">
        <v>9.5889903604984283E-4</v>
      </c>
      <c r="O191" s="127">
        <v>1.4754573930986226E-4</v>
      </c>
      <c r="P191" s="3"/>
      <c r="R191" s="3" t="s">
        <v>348</v>
      </c>
      <c r="S191" s="19">
        <v>42612</v>
      </c>
      <c r="T191">
        <f t="shared" ca="1" si="14"/>
        <v>3.0950518945852914E-3</v>
      </c>
      <c r="V191" s="102" t="s">
        <v>377</v>
      </c>
      <c r="W191" s="103">
        <v>42627</v>
      </c>
      <c r="X191" s="102">
        <f t="shared" ca="1" si="20"/>
        <v>1.52043835259974E-3</v>
      </c>
      <c r="Y191" s="102" t="str">
        <f t="shared" si="15"/>
        <v>B</v>
      </c>
    </row>
    <row r="192" spans="1:25">
      <c r="A192" s="105">
        <v>42556</v>
      </c>
      <c r="B192">
        <v>191</v>
      </c>
      <c r="C192" s="3" t="s">
        <v>17</v>
      </c>
      <c r="D192" s="3" t="s">
        <v>186</v>
      </c>
      <c r="E192" s="3" t="s">
        <v>228</v>
      </c>
      <c r="F192" s="15" t="str">
        <f t="shared" si="16"/>
        <v>13</v>
      </c>
      <c r="G192" s="15" t="str">
        <f t="shared" si="17"/>
        <v>A</v>
      </c>
      <c r="H192" s="116" t="s">
        <v>495</v>
      </c>
      <c r="I192" s="15" t="str">
        <f t="shared" si="18"/>
        <v>upstream</v>
      </c>
      <c r="J192" s="119">
        <v>32.894950866699219</v>
      </c>
      <c r="K192" s="127">
        <v>8.0279028043150902E-4</v>
      </c>
      <c r="L192" s="119">
        <v>32.652084350585938</v>
      </c>
      <c r="M192" s="119">
        <v>0.22564715147018433</v>
      </c>
      <c r="N192" s="127">
        <v>9.5889903604984283E-4</v>
      </c>
      <c r="O192" s="127">
        <v>1.4754573930986226E-4</v>
      </c>
      <c r="P192" s="3"/>
      <c r="R192" s="5" t="s">
        <v>349</v>
      </c>
      <c r="S192" s="19">
        <v>42613</v>
      </c>
      <c r="T192">
        <f t="shared" ca="1" si="14"/>
        <v>1.323556915546457E-3</v>
      </c>
      <c r="V192" s="102" t="s">
        <v>378</v>
      </c>
      <c r="W192" s="103">
        <v>42628</v>
      </c>
      <c r="X192" s="102">
        <f t="shared" ca="1" si="20"/>
        <v>2.4294448861231408E-3</v>
      </c>
      <c r="Y192" s="102" t="str">
        <f t="shared" si="15"/>
        <v>A</v>
      </c>
    </row>
    <row r="193" spans="1:25">
      <c r="A193" s="105">
        <v>42556</v>
      </c>
      <c r="B193">
        <v>192</v>
      </c>
      <c r="C193" s="3" t="s">
        <v>17</v>
      </c>
      <c r="D193" s="3" t="s">
        <v>187</v>
      </c>
      <c r="E193" s="3" t="s">
        <v>228</v>
      </c>
      <c r="F193" s="15" t="str">
        <f t="shared" si="16"/>
        <v>13</v>
      </c>
      <c r="G193" s="15" t="str">
        <f t="shared" si="17"/>
        <v>A</v>
      </c>
      <c r="H193" s="116" t="s">
        <v>495</v>
      </c>
      <c r="I193" s="15" t="str">
        <f t="shared" si="18"/>
        <v>upstream</v>
      </c>
      <c r="J193" s="119">
        <v>32.612373352050781</v>
      </c>
      <c r="K193" s="127">
        <v>9.7785796970129013E-4</v>
      </c>
      <c r="L193" s="119">
        <v>32.652084350585938</v>
      </c>
      <c r="M193" s="119">
        <v>0.22564715147018433</v>
      </c>
      <c r="N193" s="127">
        <v>9.5889903604984283E-4</v>
      </c>
      <c r="O193" s="127">
        <v>1.4754573930986226E-4</v>
      </c>
      <c r="P193" s="3"/>
      <c r="R193" s="3" t="s">
        <v>350</v>
      </c>
      <c r="S193" s="19">
        <v>42613</v>
      </c>
      <c r="T193">
        <f t="shared" ca="1" si="14"/>
        <v>1.6388132935389876E-3</v>
      </c>
      <c r="V193" s="102" t="s">
        <v>379</v>
      </c>
      <c r="W193" s="103">
        <v>42628</v>
      </c>
      <c r="X193" s="102">
        <f t="shared" ca="1" si="20"/>
        <v>2.3358728115757308E-3</v>
      </c>
      <c r="Y193" s="102" t="str">
        <f t="shared" si="15"/>
        <v>B</v>
      </c>
    </row>
    <row r="194" spans="1:25">
      <c r="A194" s="105">
        <v>42556</v>
      </c>
      <c r="B194">
        <v>193</v>
      </c>
      <c r="C194" s="3" t="s">
        <v>17</v>
      </c>
      <c r="D194" s="3" t="s">
        <v>90</v>
      </c>
      <c r="E194" s="3" t="s">
        <v>229</v>
      </c>
      <c r="F194" s="15" t="str">
        <f t="shared" si="16"/>
        <v>13</v>
      </c>
      <c r="G194" s="15" t="str">
        <f t="shared" si="17"/>
        <v>B</v>
      </c>
      <c r="H194" s="116" t="s">
        <v>495</v>
      </c>
      <c r="I194" s="15" t="str">
        <f t="shared" si="18"/>
        <v>upstream</v>
      </c>
      <c r="J194" s="119">
        <v>32.811973571777344</v>
      </c>
      <c r="K194" s="127">
        <v>8.5066724568605423E-4</v>
      </c>
      <c r="L194" s="119">
        <v>32.719810485839844</v>
      </c>
      <c r="M194" s="119">
        <v>0.19016794860363007</v>
      </c>
      <c r="N194" s="127">
        <v>9.1266742674633861E-4</v>
      </c>
      <c r="O194" s="127">
        <v>1.252563379239291E-4</v>
      </c>
      <c r="P194" s="3"/>
      <c r="R194" s="3" t="s">
        <v>351</v>
      </c>
      <c r="S194" s="19">
        <v>42614</v>
      </c>
      <c r="T194">
        <f t="shared" ref="T194:T257" ca="1" si="21">AVERAGE(OFFSET(K$2,3*(ROW()-2),,3))</f>
        <v>1.92562867111216E-3</v>
      </c>
      <c r="V194" s="102" t="s">
        <v>380</v>
      </c>
      <c r="W194" s="103">
        <v>42629</v>
      </c>
      <c r="X194" s="102">
        <f t="shared" ca="1" si="20"/>
        <v>1.3834950514137745E-3</v>
      </c>
      <c r="Y194" s="102" t="str">
        <f t="shared" ref="Y194:Y245" si="22">IF(RIGHT(V194,1)="d", MID(V194,LEN(V194)-1,1), MID(V194,LEN(V194),1))</f>
        <v>A</v>
      </c>
    </row>
    <row r="195" spans="1:25">
      <c r="A195" s="105">
        <v>42556</v>
      </c>
      <c r="B195">
        <v>194</v>
      </c>
      <c r="C195" s="3" t="s">
        <v>17</v>
      </c>
      <c r="D195" s="3" t="s">
        <v>189</v>
      </c>
      <c r="E195" s="3" t="s">
        <v>229</v>
      </c>
      <c r="F195" s="15" t="str">
        <f t="shared" ref="F195:F258" si="23">IF(RIGHT(E195,1)="d", LEFT(E195,LEN(E195)-2), LEFT(E195,LEN(E195)-1))</f>
        <v>13</v>
      </c>
      <c r="G195" s="15" t="str">
        <f t="shared" ref="G195:G258" si="24">IF(RIGHT(E195,1)="d", MID(E195,LEN(E195)-1,1), MID(E195,LEN(E195),1))</f>
        <v>B</v>
      </c>
      <c r="H195" s="116" t="s">
        <v>495</v>
      </c>
      <c r="I195" s="15" t="str">
        <f t="shared" ref="I195:I258" si="25">IF(RIGHT(E195,1)="d","downstream","upstream")</f>
        <v>upstream</v>
      </c>
      <c r="J195" s="119">
        <v>32.846336364746094</v>
      </c>
      <c r="K195" s="127">
        <v>8.3050329703837633E-4</v>
      </c>
      <c r="L195" s="119">
        <v>32.719810485839844</v>
      </c>
      <c r="M195" s="119">
        <v>0.19016794860363007</v>
      </c>
      <c r="N195" s="127">
        <v>9.1266742674633861E-4</v>
      </c>
      <c r="O195" s="127">
        <v>1.252563379239291E-4</v>
      </c>
      <c r="P195" s="3"/>
      <c r="R195" s="3" t="s">
        <v>352</v>
      </c>
      <c r="S195" s="19">
        <v>42614</v>
      </c>
      <c r="T195">
        <f t="shared" ca="1" si="21"/>
        <v>2.1288464001069465E-3</v>
      </c>
      <c r="V195" s="102" t="s">
        <v>381</v>
      </c>
      <c r="W195" s="103">
        <v>42629</v>
      </c>
      <c r="X195" s="102">
        <f t="shared" ca="1" si="20"/>
        <v>1.2162633550663788E-3</v>
      </c>
      <c r="Y195" s="102" t="str">
        <f t="shared" si="22"/>
        <v>B</v>
      </c>
    </row>
    <row r="196" spans="1:25">
      <c r="A196" s="105">
        <v>42556</v>
      </c>
      <c r="B196">
        <v>195</v>
      </c>
      <c r="C196" s="3" t="s">
        <v>17</v>
      </c>
      <c r="D196" s="3" t="s">
        <v>190</v>
      </c>
      <c r="E196" s="3" t="s">
        <v>229</v>
      </c>
      <c r="F196" s="15" t="str">
        <f t="shared" si="23"/>
        <v>13</v>
      </c>
      <c r="G196" s="15" t="str">
        <f t="shared" si="24"/>
        <v>B</v>
      </c>
      <c r="H196" s="116" t="s">
        <v>495</v>
      </c>
      <c r="I196" s="15" t="str">
        <f t="shared" si="25"/>
        <v>upstream</v>
      </c>
      <c r="J196" s="119">
        <v>32.501121520996094</v>
      </c>
      <c r="K196" s="127">
        <v>1.0568316793069243E-3</v>
      </c>
      <c r="L196" s="119">
        <v>32.719810485839844</v>
      </c>
      <c r="M196" s="119">
        <v>0.19016794860363007</v>
      </c>
      <c r="N196" s="127">
        <v>9.1266742674633861E-4</v>
      </c>
      <c r="O196" s="127">
        <v>1.252563379239291E-4</v>
      </c>
      <c r="P196" s="3"/>
      <c r="R196" s="3" t="s">
        <v>353</v>
      </c>
      <c r="S196" s="19">
        <v>42615</v>
      </c>
      <c r="T196">
        <f t="shared" ca="1" si="21"/>
        <v>1.3778455710659425E-3</v>
      </c>
      <c r="V196" s="102" t="s">
        <v>382</v>
      </c>
      <c r="W196" s="103">
        <v>42630</v>
      </c>
      <c r="X196" s="102">
        <f t="shared" ca="1" si="20"/>
        <v>7.1760841334859527E-4</v>
      </c>
      <c r="Y196" s="102" t="str">
        <f t="shared" si="22"/>
        <v>A</v>
      </c>
    </row>
    <row r="197" spans="1:25">
      <c r="A197" s="105">
        <v>42557</v>
      </c>
      <c r="B197">
        <v>196</v>
      </c>
      <c r="C197" s="3" t="s">
        <v>17</v>
      </c>
      <c r="D197" s="3" t="s">
        <v>191</v>
      </c>
      <c r="E197" s="3" t="s">
        <v>230</v>
      </c>
      <c r="F197" s="15" t="str">
        <f t="shared" si="23"/>
        <v>14</v>
      </c>
      <c r="G197" s="15" t="str">
        <f t="shared" si="24"/>
        <v>A</v>
      </c>
      <c r="H197" s="116" t="s">
        <v>495</v>
      </c>
      <c r="I197" s="15" t="str">
        <f t="shared" si="25"/>
        <v>upstream</v>
      </c>
      <c r="J197" s="119">
        <v>33.035572052001953</v>
      </c>
      <c r="K197" s="127">
        <v>7.2772562270984054E-4</v>
      </c>
      <c r="L197" s="119">
        <v>33.078998565673828</v>
      </c>
      <c r="M197" s="119">
        <v>0.26233664155006409</v>
      </c>
      <c r="N197" s="127">
        <v>7.1379117434844375E-4</v>
      </c>
      <c r="O197" s="127">
        <v>1.2729938316624612E-4</v>
      </c>
      <c r="P197" s="3"/>
      <c r="R197" s="3" t="s">
        <v>354</v>
      </c>
      <c r="S197" s="19">
        <v>42615</v>
      </c>
      <c r="T197">
        <f t="shared" ca="1" si="21"/>
        <v>1.6055286008243759E-3</v>
      </c>
      <c r="V197" s="102" t="s">
        <v>383</v>
      </c>
      <c r="W197" s="103">
        <v>42630</v>
      </c>
      <c r="X197" s="102">
        <f t="shared" ca="1" si="20"/>
        <v>9.2069220651562012E-4</v>
      </c>
      <c r="Y197" s="102" t="str">
        <f t="shared" si="22"/>
        <v>B</v>
      </c>
    </row>
    <row r="198" spans="1:25">
      <c r="A198" s="105">
        <v>42557</v>
      </c>
      <c r="B198">
        <v>197</v>
      </c>
      <c r="C198" s="3" t="s">
        <v>17</v>
      </c>
      <c r="D198" s="3" t="s">
        <v>193</v>
      </c>
      <c r="E198" s="3" t="s">
        <v>230</v>
      </c>
      <c r="F198" s="15" t="str">
        <f t="shared" si="23"/>
        <v>14</v>
      </c>
      <c r="G198" s="15" t="str">
        <f t="shared" si="24"/>
        <v>A</v>
      </c>
      <c r="H198" s="116" t="s">
        <v>495</v>
      </c>
      <c r="I198" s="15" t="str">
        <f t="shared" si="25"/>
        <v>upstream</v>
      </c>
      <c r="J198" s="119">
        <v>33.360343933105469</v>
      </c>
      <c r="K198" s="127">
        <v>5.8009778149425983E-4</v>
      </c>
      <c r="L198" s="119">
        <v>33.078998565673828</v>
      </c>
      <c r="M198" s="119">
        <v>0.26233664155006409</v>
      </c>
      <c r="N198" s="127">
        <v>7.1379117434844375E-4</v>
      </c>
      <c r="O198" s="127">
        <v>1.2729938316624612E-4</v>
      </c>
      <c r="P198" s="3"/>
      <c r="R198" s="3" t="s">
        <v>355</v>
      </c>
      <c r="S198" s="19">
        <v>42616</v>
      </c>
      <c r="T198">
        <f t="shared" ca="1" si="21"/>
        <v>1.0388179798610508E-3</v>
      </c>
      <c r="V198" s="102" t="s">
        <v>384</v>
      </c>
      <c r="W198" s="103">
        <v>42631</v>
      </c>
      <c r="X198" s="102">
        <f t="shared" ca="1" si="20"/>
        <v>6.8323515976468718E-4</v>
      </c>
      <c r="Y198" s="102" t="str">
        <f t="shared" si="22"/>
        <v>A</v>
      </c>
    </row>
    <row r="199" spans="1:25">
      <c r="A199" s="105">
        <v>42557</v>
      </c>
      <c r="B199">
        <v>198</v>
      </c>
      <c r="C199" s="3" t="s">
        <v>17</v>
      </c>
      <c r="D199" s="3" t="s">
        <v>194</v>
      </c>
      <c r="E199" s="3" t="s">
        <v>230</v>
      </c>
      <c r="F199" s="15" t="str">
        <f t="shared" si="23"/>
        <v>14</v>
      </c>
      <c r="G199" s="15" t="str">
        <f t="shared" si="24"/>
        <v>A</v>
      </c>
      <c r="H199" s="116" t="s">
        <v>495</v>
      </c>
      <c r="I199" s="15" t="str">
        <f t="shared" si="25"/>
        <v>upstream</v>
      </c>
      <c r="J199" s="119">
        <v>32.841091156005859</v>
      </c>
      <c r="K199" s="127">
        <v>8.3355000242590904E-4</v>
      </c>
      <c r="L199" s="119">
        <v>33.078998565673828</v>
      </c>
      <c r="M199" s="119">
        <v>0.26233664155006409</v>
      </c>
      <c r="N199" s="127">
        <v>7.1379117434844375E-4</v>
      </c>
      <c r="O199" s="127">
        <v>1.2729938316624612E-4</v>
      </c>
      <c r="P199" s="3"/>
      <c r="R199" s="5" t="s">
        <v>356</v>
      </c>
      <c r="S199" s="19">
        <v>42616</v>
      </c>
      <c r="T199">
        <f t="shared" ca="1" si="21"/>
        <v>7.8336048560837901E-4</v>
      </c>
      <c r="V199" s="102" t="s">
        <v>385</v>
      </c>
      <c r="W199" s="103">
        <v>42631</v>
      </c>
      <c r="X199" s="102">
        <f t="shared" ca="1" si="20"/>
        <v>5.4805379477329552E-4</v>
      </c>
      <c r="Y199" s="102" t="str">
        <f t="shared" si="22"/>
        <v>B</v>
      </c>
    </row>
    <row r="200" spans="1:25">
      <c r="A200" s="105">
        <v>42557</v>
      </c>
      <c r="B200">
        <v>199</v>
      </c>
      <c r="C200" s="3" t="s">
        <v>17</v>
      </c>
      <c r="D200" s="3" t="s">
        <v>94</v>
      </c>
      <c r="E200" s="3" t="s">
        <v>231</v>
      </c>
      <c r="F200" s="15" t="str">
        <f t="shared" si="23"/>
        <v>14</v>
      </c>
      <c r="G200" s="15" t="str">
        <f t="shared" si="24"/>
        <v>B</v>
      </c>
      <c r="H200" s="116" t="s">
        <v>495</v>
      </c>
      <c r="I200" s="15" t="str">
        <f t="shared" si="25"/>
        <v>upstream</v>
      </c>
      <c r="J200" s="119">
        <v>33.087551116943359</v>
      </c>
      <c r="K200" s="127">
        <v>7.0179183967411518E-4</v>
      </c>
      <c r="L200" s="119">
        <v>33.031158447265625</v>
      </c>
      <c r="M200" s="119">
        <v>0.27497091889381409</v>
      </c>
      <c r="N200" s="127">
        <v>7.3913409141823649E-4</v>
      </c>
      <c r="O200" s="127">
        <v>1.4512617781292647E-4</v>
      </c>
      <c r="P200" s="3"/>
      <c r="R200" s="5" t="s">
        <v>357</v>
      </c>
      <c r="S200" s="19">
        <v>42617</v>
      </c>
      <c r="T200">
        <f t="shared" ca="1" si="21"/>
        <v>1.6244450428833563E-3</v>
      </c>
      <c r="V200" s="102" t="s">
        <v>386</v>
      </c>
      <c r="W200" s="103">
        <v>42632</v>
      </c>
      <c r="X200" s="102">
        <f t="shared" ca="1" si="20"/>
        <v>8.5112235198418296E-4</v>
      </c>
      <c r="Y200" s="102" t="str">
        <f t="shared" si="22"/>
        <v>A</v>
      </c>
    </row>
    <row r="201" spans="1:25">
      <c r="A201" s="105">
        <v>42557</v>
      </c>
      <c r="B201">
        <v>200</v>
      </c>
      <c r="C201" s="3" t="s">
        <v>17</v>
      </c>
      <c r="D201" s="3" t="s">
        <v>97</v>
      </c>
      <c r="E201" s="3" t="s">
        <v>231</v>
      </c>
      <c r="F201" s="15" t="str">
        <f t="shared" si="23"/>
        <v>14</v>
      </c>
      <c r="G201" s="15" t="str">
        <f t="shared" si="24"/>
        <v>B</v>
      </c>
      <c r="H201" s="116" t="s">
        <v>495</v>
      </c>
      <c r="I201" s="15" t="str">
        <f t="shared" si="25"/>
        <v>upstream</v>
      </c>
      <c r="J201" s="119">
        <v>33.273563385009766</v>
      </c>
      <c r="K201" s="127">
        <v>6.1632803408429027E-4</v>
      </c>
      <c r="L201" s="119">
        <v>33.031158447265625</v>
      </c>
      <c r="M201" s="119">
        <v>0.27497091889381409</v>
      </c>
      <c r="N201" s="127">
        <v>7.3913409141823649E-4</v>
      </c>
      <c r="O201" s="127">
        <v>1.4512617781292647E-4</v>
      </c>
      <c r="P201" s="3"/>
      <c r="R201" s="3" t="s">
        <v>358</v>
      </c>
      <c r="S201" s="19">
        <v>42617</v>
      </c>
      <c r="T201">
        <f t="shared" ca="1" si="21"/>
        <v>1.6534086316823959E-3</v>
      </c>
      <c r="V201" s="102" t="s">
        <v>387</v>
      </c>
      <c r="W201" s="103">
        <v>42632</v>
      </c>
      <c r="X201" s="102">
        <f t="shared" ca="1" si="20"/>
        <v>6.8276235833764076E-4</v>
      </c>
      <c r="Y201" s="102" t="str">
        <f t="shared" si="22"/>
        <v>B</v>
      </c>
    </row>
    <row r="202" spans="1:25">
      <c r="A202" s="105">
        <v>42557</v>
      </c>
      <c r="B202">
        <v>201</v>
      </c>
      <c r="C202" s="3" t="s">
        <v>17</v>
      </c>
      <c r="D202" s="3" t="s">
        <v>98</v>
      </c>
      <c r="E202" s="3" t="s">
        <v>231</v>
      </c>
      <c r="F202" s="15" t="str">
        <f t="shared" si="23"/>
        <v>14</v>
      </c>
      <c r="G202" s="15" t="str">
        <f t="shared" si="24"/>
        <v>B</v>
      </c>
      <c r="H202" s="116" t="s">
        <v>495</v>
      </c>
      <c r="I202" s="15" t="str">
        <f t="shared" si="25"/>
        <v>upstream</v>
      </c>
      <c r="J202" s="119">
        <v>32.732364654541016</v>
      </c>
      <c r="K202" s="127">
        <v>8.9928228408098221E-4</v>
      </c>
      <c r="L202" s="119">
        <v>33.031158447265625</v>
      </c>
      <c r="M202" s="119">
        <v>0.27497091889381409</v>
      </c>
      <c r="N202" s="127">
        <v>7.3913409141823649E-4</v>
      </c>
      <c r="O202" s="127">
        <v>1.4512617781292647E-4</v>
      </c>
      <c r="P202" s="3"/>
      <c r="R202" s="3" t="s">
        <v>359</v>
      </c>
      <c r="S202" s="18">
        <v>42618</v>
      </c>
      <c r="T202">
        <f t="shared" ca="1" si="21"/>
        <v>8.117098671694597E-4</v>
      </c>
      <c r="V202" s="102" t="s">
        <v>388</v>
      </c>
      <c r="W202" s="103">
        <v>42633</v>
      </c>
      <c r="X202" s="102">
        <f t="shared" ca="1" si="20"/>
        <v>3.1024939380586147E-4</v>
      </c>
      <c r="Y202" s="102" t="str">
        <f t="shared" si="22"/>
        <v>A</v>
      </c>
    </row>
    <row r="203" spans="1:25">
      <c r="A203" s="105">
        <v>42558</v>
      </c>
      <c r="B203">
        <v>202</v>
      </c>
      <c r="C203" s="3" t="s">
        <v>17</v>
      </c>
      <c r="D203" s="3" t="s">
        <v>99</v>
      </c>
      <c r="E203" s="3" t="s">
        <v>232</v>
      </c>
      <c r="F203" s="15" t="str">
        <f t="shared" si="23"/>
        <v>15</v>
      </c>
      <c r="G203" s="15" t="str">
        <f t="shared" si="24"/>
        <v>A</v>
      </c>
      <c r="H203" s="116" t="s">
        <v>495</v>
      </c>
      <c r="I203" s="15" t="str">
        <f t="shared" si="25"/>
        <v>upstream</v>
      </c>
      <c r="J203" s="119">
        <v>27.588251113891602</v>
      </c>
      <c r="K203" s="127">
        <v>3.2622840255498886E-2</v>
      </c>
      <c r="L203" s="119">
        <v>27.509439468383789</v>
      </c>
      <c r="M203" s="119">
        <v>0.17922315001487732</v>
      </c>
      <c r="N203" s="127">
        <v>3.4652117639780045E-2</v>
      </c>
      <c r="O203" s="127">
        <v>4.4680992141366005E-3</v>
      </c>
      <c r="P203" s="3"/>
      <c r="R203" s="3" t="s">
        <v>360</v>
      </c>
      <c r="S203" s="18">
        <v>42618</v>
      </c>
      <c r="T203">
        <f t="shared" ca="1" si="21"/>
        <v>1.0927213976780574E-3</v>
      </c>
      <c r="V203" s="102" t="s">
        <v>389</v>
      </c>
      <c r="W203" s="103">
        <v>42633</v>
      </c>
      <c r="X203" s="102">
        <f t="shared" ca="1" si="20"/>
        <v>5.3549038905960822E-4</v>
      </c>
      <c r="Y203" s="102" t="str">
        <f t="shared" si="22"/>
        <v>B</v>
      </c>
    </row>
    <row r="204" spans="1:25">
      <c r="A204" s="105">
        <v>42558</v>
      </c>
      <c r="B204">
        <v>203</v>
      </c>
      <c r="C204" s="3" t="s">
        <v>17</v>
      </c>
      <c r="D204" s="3" t="s">
        <v>101</v>
      </c>
      <c r="E204" s="3" t="s">
        <v>232</v>
      </c>
      <c r="F204" s="15" t="str">
        <f t="shared" si="23"/>
        <v>15</v>
      </c>
      <c r="G204" s="15" t="str">
        <f t="shared" si="24"/>
        <v>A</v>
      </c>
      <c r="H204" s="116" t="s">
        <v>495</v>
      </c>
      <c r="I204" s="15" t="str">
        <f t="shared" si="25"/>
        <v>upstream</v>
      </c>
      <c r="J204" s="119">
        <v>27.635751724243164</v>
      </c>
      <c r="K204" s="127">
        <v>3.1558781862258911E-2</v>
      </c>
      <c r="L204" s="119">
        <v>27.509439468383789</v>
      </c>
      <c r="M204" s="119">
        <v>0.17922315001487732</v>
      </c>
      <c r="N204" s="127">
        <v>3.4652117639780045E-2</v>
      </c>
      <c r="O204" s="127">
        <v>4.4680992141366005E-3</v>
      </c>
      <c r="P204" s="3"/>
      <c r="R204" s="3" t="s">
        <v>361</v>
      </c>
      <c r="S204" s="18">
        <v>42619</v>
      </c>
      <c r="T204">
        <f t="shared" ca="1" si="21"/>
        <v>3.082827509691318E-3</v>
      </c>
      <c r="V204" s="102" t="s">
        <v>390</v>
      </c>
      <c r="W204" s="103">
        <v>42634</v>
      </c>
      <c r="X204" s="102">
        <f t="shared" ca="1" si="20"/>
        <v>3.4790346398949623E-4</v>
      </c>
      <c r="Y204" s="102" t="str">
        <f t="shared" si="22"/>
        <v>A</v>
      </c>
    </row>
    <row r="205" spans="1:25">
      <c r="A205" s="105">
        <v>42558</v>
      </c>
      <c r="B205">
        <v>204</v>
      </c>
      <c r="C205" s="3" t="s">
        <v>17</v>
      </c>
      <c r="D205" s="3" t="s">
        <v>102</v>
      </c>
      <c r="E205" s="3" t="s">
        <v>232</v>
      </c>
      <c r="F205" s="15" t="str">
        <f t="shared" si="23"/>
        <v>15</v>
      </c>
      <c r="G205" s="15" t="str">
        <f t="shared" si="24"/>
        <v>A</v>
      </c>
      <c r="H205" s="116" t="s">
        <v>495</v>
      </c>
      <c r="I205" s="15" t="str">
        <f t="shared" si="25"/>
        <v>upstream</v>
      </c>
      <c r="J205" s="119">
        <v>27.304315567016602</v>
      </c>
      <c r="K205" s="127">
        <v>3.9774727076292038E-2</v>
      </c>
      <c r="L205" s="119">
        <v>27.509439468383789</v>
      </c>
      <c r="M205" s="119">
        <v>0.17922315001487732</v>
      </c>
      <c r="N205" s="127">
        <v>3.4652117639780045E-2</v>
      </c>
      <c r="O205" s="127">
        <v>4.4680992141366005E-3</v>
      </c>
      <c r="P205" s="3"/>
      <c r="R205" s="3" t="s">
        <v>362</v>
      </c>
      <c r="S205" s="18">
        <v>42619</v>
      </c>
      <c r="T205">
        <f t="shared" ca="1" si="21"/>
        <v>3.3346164661149182E-3</v>
      </c>
      <c r="V205" s="102" t="s">
        <v>391</v>
      </c>
      <c r="W205" s="103">
        <v>42634</v>
      </c>
      <c r="X205" s="102">
        <f t="shared" ca="1" si="20"/>
        <v>4.2428283874566358E-4</v>
      </c>
      <c r="Y205" s="102" t="str">
        <f t="shared" si="22"/>
        <v>B</v>
      </c>
    </row>
    <row r="206" spans="1:25">
      <c r="A206" s="105">
        <v>42558</v>
      </c>
      <c r="B206">
        <v>205</v>
      </c>
      <c r="C206" s="5" t="s">
        <v>22</v>
      </c>
      <c r="D206" s="3" t="s">
        <v>115</v>
      </c>
      <c r="E206" s="3" t="s">
        <v>233</v>
      </c>
      <c r="F206" s="15" t="str">
        <f t="shared" si="23"/>
        <v>15</v>
      </c>
      <c r="G206" s="15" t="str">
        <f t="shared" si="24"/>
        <v>B</v>
      </c>
      <c r="H206" s="116" t="s">
        <v>495</v>
      </c>
      <c r="I206" s="15" t="str">
        <f t="shared" si="25"/>
        <v>upstream</v>
      </c>
      <c r="J206" s="119">
        <v>27.846237182617188</v>
      </c>
      <c r="K206" s="127">
        <v>7.2239048779010773E-2</v>
      </c>
      <c r="L206" s="119">
        <v>27.952764511108398</v>
      </c>
      <c r="M206" s="119">
        <v>9.2806577682495117E-2</v>
      </c>
      <c r="N206" s="127">
        <v>6.7559517920017242E-2</v>
      </c>
      <c r="O206" s="127">
        <v>4.0744883008301258E-3</v>
      </c>
      <c r="P206" s="3"/>
      <c r="R206" s="3" t="s">
        <v>363</v>
      </c>
      <c r="S206" s="18">
        <v>42620</v>
      </c>
      <c r="T206">
        <f t="shared" ca="1" si="21"/>
        <v>1.4277044295643766E-3</v>
      </c>
      <c r="V206" s="102" t="s">
        <v>392</v>
      </c>
      <c r="W206" s="103">
        <v>42635</v>
      </c>
      <c r="X206" s="102">
        <f t="shared" ca="1" si="20"/>
        <v>5.3068125271238387E-4</v>
      </c>
      <c r="Y206" s="102" t="str">
        <f t="shared" si="22"/>
        <v>A</v>
      </c>
    </row>
    <row r="207" spans="1:25">
      <c r="A207" s="105">
        <v>42558</v>
      </c>
      <c r="B207">
        <v>206</v>
      </c>
      <c r="C207" s="5" t="s">
        <v>22</v>
      </c>
      <c r="D207" s="3" t="s">
        <v>117</v>
      </c>
      <c r="E207" s="3" t="s">
        <v>233</v>
      </c>
      <c r="F207" s="15" t="str">
        <f t="shared" si="23"/>
        <v>15</v>
      </c>
      <c r="G207" s="15" t="str">
        <f t="shared" si="24"/>
        <v>B</v>
      </c>
      <c r="H207" s="116" t="s">
        <v>495</v>
      </c>
      <c r="I207" s="15" t="str">
        <f t="shared" si="25"/>
        <v>upstream</v>
      </c>
      <c r="J207" s="119">
        <v>27.995916366577148</v>
      </c>
      <c r="K207" s="127">
        <v>6.5641641616821289E-2</v>
      </c>
      <c r="L207" s="119">
        <v>27.952764511108398</v>
      </c>
      <c r="M207" s="119">
        <v>9.2806577682495117E-2</v>
      </c>
      <c r="N207" s="127">
        <v>6.7559517920017242E-2</v>
      </c>
      <c r="O207" s="127">
        <v>4.0744883008301258E-3</v>
      </c>
      <c r="P207" s="3"/>
      <c r="R207" s="5" t="s">
        <v>364</v>
      </c>
      <c r="S207" s="18">
        <v>42620</v>
      </c>
      <c r="T207">
        <f t="shared" ca="1" si="21"/>
        <v>1.5508808428421617E-3</v>
      </c>
      <c r="V207" s="102" t="s">
        <v>393</v>
      </c>
      <c r="W207" s="103">
        <v>42635</v>
      </c>
      <c r="X207" s="102">
        <f t="shared" ca="1" si="20"/>
        <v>5.2758912594678498E-4</v>
      </c>
      <c r="Y207" s="102" t="str">
        <f t="shared" si="22"/>
        <v>B</v>
      </c>
    </row>
    <row r="208" spans="1:25">
      <c r="A208" s="105">
        <v>42558</v>
      </c>
      <c r="B208">
        <v>207</v>
      </c>
      <c r="C208" s="5" t="s">
        <v>22</v>
      </c>
      <c r="D208" s="3" t="s">
        <v>118</v>
      </c>
      <c r="E208" s="3" t="s">
        <v>233</v>
      </c>
      <c r="F208" s="15" t="str">
        <f t="shared" si="23"/>
        <v>15</v>
      </c>
      <c r="G208" s="15" t="str">
        <f t="shared" si="24"/>
        <v>B</v>
      </c>
      <c r="H208" s="116" t="s">
        <v>495</v>
      </c>
      <c r="I208" s="15" t="str">
        <f t="shared" si="25"/>
        <v>upstream</v>
      </c>
      <c r="J208" s="119">
        <v>28.016136169433594</v>
      </c>
      <c r="K208" s="127">
        <v>6.4797878265380859E-2</v>
      </c>
      <c r="L208" s="119">
        <v>27.952764511108398</v>
      </c>
      <c r="M208" s="119">
        <v>9.2806577682495117E-2</v>
      </c>
      <c r="N208" s="127">
        <v>6.7559517920017242E-2</v>
      </c>
      <c r="O208" s="127">
        <v>4.0744883008301258E-3</v>
      </c>
      <c r="P208" s="3"/>
      <c r="R208" s="5" t="s">
        <v>365</v>
      </c>
      <c r="S208" s="18">
        <v>42621</v>
      </c>
      <c r="T208">
        <f t="shared" ca="1" si="21"/>
        <v>1.0227775589252512E-3</v>
      </c>
      <c r="V208" s="102" t="s">
        <v>394</v>
      </c>
      <c r="W208" s="103">
        <v>42636</v>
      </c>
      <c r="X208" s="102">
        <f t="shared" ca="1" si="20"/>
        <v>1.920669456012547E-4</v>
      </c>
      <c r="Y208" s="102" t="str">
        <f t="shared" si="22"/>
        <v>A</v>
      </c>
    </row>
    <row r="209" spans="1:25">
      <c r="A209" s="105">
        <v>42559</v>
      </c>
      <c r="B209">
        <v>208</v>
      </c>
      <c r="C209" s="5" t="s">
        <v>22</v>
      </c>
      <c r="D209" s="3" t="s">
        <v>119</v>
      </c>
      <c r="E209" s="3" t="s">
        <v>234</v>
      </c>
      <c r="F209" s="15" t="str">
        <f t="shared" si="23"/>
        <v>16</v>
      </c>
      <c r="G209" s="15" t="str">
        <f t="shared" si="24"/>
        <v>A</v>
      </c>
      <c r="H209" s="116" t="s">
        <v>495</v>
      </c>
      <c r="I209" s="15" t="str">
        <f t="shared" si="25"/>
        <v>upstream</v>
      </c>
      <c r="J209" s="119">
        <v>32.257228851318359</v>
      </c>
      <c r="K209" s="127">
        <v>4.2958976700901985E-3</v>
      </c>
      <c r="L209" s="119">
        <v>32.355693817138672</v>
      </c>
      <c r="M209" s="119">
        <v>0.18452118337154388</v>
      </c>
      <c r="N209" s="127">
        <v>4.0519488975405693E-3</v>
      </c>
      <c r="O209" s="127">
        <v>4.6120904153212905E-4</v>
      </c>
      <c r="P209" s="3"/>
      <c r="R209" s="3" t="s">
        <v>366</v>
      </c>
      <c r="S209" s="18">
        <v>42621</v>
      </c>
      <c r="T209">
        <f t="shared" ca="1" si="21"/>
        <v>1.6486502718180418E-3</v>
      </c>
      <c r="V209" s="102" t="s">
        <v>395</v>
      </c>
      <c r="W209" s="103">
        <v>42636</v>
      </c>
      <c r="X209" s="102">
        <f t="shared" ca="1" si="20"/>
        <v>3.8320434396155179E-4</v>
      </c>
      <c r="Y209" s="102" t="str">
        <f t="shared" si="22"/>
        <v>B</v>
      </c>
    </row>
    <row r="210" spans="1:25">
      <c r="A210" s="105">
        <v>42559</v>
      </c>
      <c r="B210">
        <v>209</v>
      </c>
      <c r="C210" s="5" t="s">
        <v>22</v>
      </c>
      <c r="D210" s="3" t="s">
        <v>121</v>
      </c>
      <c r="E210" s="3" t="s">
        <v>234</v>
      </c>
      <c r="F210" s="15" t="str">
        <f t="shared" si="23"/>
        <v>16</v>
      </c>
      <c r="G210" s="15" t="str">
        <f t="shared" si="24"/>
        <v>A</v>
      </c>
      <c r="H210" s="116" t="s">
        <v>495</v>
      </c>
      <c r="I210" s="15" t="str">
        <f t="shared" si="25"/>
        <v>upstream</v>
      </c>
      <c r="J210" s="119">
        <v>32.241283416748047</v>
      </c>
      <c r="K210" s="127">
        <v>4.3399506248533726E-3</v>
      </c>
      <c r="L210" s="119">
        <v>32.355693817138672</v>
      </c>
      <c r="M210" s="119">
        <v>0.18452118337154388</v>
      </c>
      <c r="N210" s="127">
        <v>4.0519488975405693E-3</v>
      </c>
      <c r="O210" s="127">
        <v>4.6120904153212905E-4</v>
      </c>
      <c r="P210" s="3"/>
      <c r="R210" s="3" t="s">
        <v>367</v>
      </c>
      <c r="S210" s="18">
        <v>42622</v>
      </c>
      <c r="T210">
        <f t="shared" ca="1" si="21"/>
        <v>1.6670068725943565E-3</v>
      </c>
      <c r="V210" s="102" t="s">
        <v>396</v>
      </c>
      <c r="W210" s="103">
        <v>42637</v>
      </c>
      <c r="X210" s="102">
        <f t="shared" ref="X210:X241" ca="1" si="26">T240</f>
        <v>2.0982418209314346E-4</v>
      </c>
      <c r="Y210" s="102" t="str">
        <f t="shared" si="22"/>
        <v>A</v>
      </c>
    </row>
    <row r="211" spans="1:25" ht="16">
      <c r="A211" s="105">
        <v>42559</v>
      </c>
      <c r="B211">
        <v>210</v>
      </c>
      <c r="C211" s="5" t="s">
        <v>22</v>
      </c>
      <c r="D211" s="3" t="s">
        <v>122</v>
      </c>
      <c r="E211" s="3" t="s">
        <v>234</v>
      </c>
      <c r="F211" s="15" t="str">
        <f t="shared" si="23"/>
        <v>16</v>
      </c>
      <c r="G211" s="15" t="str">
        <f t="shared" si="24"/>
        <v>A</v>
      </c>
      <c r="H211" s="116" t="s">
        <v>495</v>
      </c>
      <c r="I211" s="15" t="str">
        <f t="shared" si="25"/>
        <v>upstream</v>
      </c>
      <c r="J211" s="119">
        <v>32.568557739257812</v>
      </c>
      <c r="K211" s="127">
        <v>3.5199981648474932E-3</v>
      </c>
      <c r="L211" s="119">
        <v>32.355693817138672</v>
      </c>
      <c r="M211" s="119">
        <v>0.18452118337154388</v>
      </c>
      <c r="N211" s="127">
        <v>4.0519488975405693E-3</v>
      </c>
      <c r="O211" s="127">
        <v>4.6120904153212905E-4</v>
      </c>
      <c r="P211" s="3"/>
      <c r="R211" s="32" t="s">
        <v>433</v>
      </c>
      <c r="S211" s="33">
        <v>42622</v>
      </c>
      <c r="T211">
        <f t="shared" ca="1" si="21"/>
        <v>1.5065299424653251E-3</v>
      </c>
      <c r="V211" s="102" t="s">
        <v>397</v>
      </c>
      <c r="W211" s="103">
        <v>42637</v>
      </c>
      <c r="X211" s="102">
        <f t="shared" ca="1" si="26"/>
        <v>3.0044755355144542E-4</v>
      </c>
      <c r="Y211" s="102" t="str">
        <f t="shared" si="22"/>
        <v>B</v>
      </c>
    </row>
    <row r="212" spans="1:25">
      <c r="A212" s="105">
        <v>42559</v>
      </c>
      <c r="B212">
        <v>211</v>
      </c>
      <c r="C212" s="5" t="s">
        <v>22</v>
      </c>
      <c r="D212" s="3" t="s">
        <v>123</v>
      </c>
      <c r="E212" s="3" t="s">
        <v>235</v>
      </c>
      <c r="F212" s="15" t="str">
        <f t="shared" si="23"/>
        <v>16</v>
      </c>
      <c r="G212" s="15" t="str">
        <f t="shared" si="24"/>
        <v>B</v>
      </c>
      <c r="H212" s="116" t="s">
        <v>495</v>
      </c>
      <c r="I212" s="15" t="str">
        <f t="shared" si="25"/>
        <v>upstream</v>
      </c>
      <c r="J212" s="119">
        <v>32.257942199707031</v>
      </c>
      <c r="K212" s="127">
        <v>4.2939372360706329E-3</v>
      </c>
      <c r="L212" s="119">
        <v>32.370231628417969</v>
      </c>
      <c r="M212" s="119">
        <v>0.11602064222097397</v>
      </c>
      <c r="N212" s="127">
        <v>4.0035764686763287E-3</v>
      </c>
      <c r="O212" s="127">
        <v>2.9598627588711679E-4</v>
      </c>
      <c r="P212" s="3"/>
      <c r="R212" t="s">
        <v>368</v>
      </c>
      <c r="S212" s="18">
        <v>42623</v>
      </c>
      <c r="T212">
        <f t="shared" ca="1" si="21"/>
        <v>2.4678449456890426E-3</v>
      </c>
      <c r="V212" s="102" t="s">
        <v>398</v>
      </c>
      <c r="W212" s="103">
        <v>42638</v>
      </c>
      <c r="X212" s="102">
        <f t="shared" ca="1" si="26"/>
        <v>9.6598496990433588E-5</v>
      </c>
      <c r="Y212" s="102" t="str">
        <f t="shared" si="22"/>
        <v>A</v>
      </c>
    </row>
    <row r="213" spans="1:25">
      <c r="A213" s="105">
        <v>42559</v>
      </c>
      <c r="B213">
        <v>212</v>
      </c>
      <c r="C213" s="5" t="s">
        <v>22</v>
      </c>
      <c r="D213" s="3" t="s">
        <v>125</v>
      </c>
      <c r="E213" s="3" t="s">
        <v>235</v>
      </c>
      <c r="F213" s="15" t="str">
        <f t="shared" si="23"/>
        <v>16</v>
      </c>
      <c r="G213" s="15" t="str">
        <f t="shared" si="24"/>
        <v>B</v>
      </c>
      <c r="H213" s="116" t="s">
        <v>495</v>
      </c>
      <c r="I213" s="15" t="str">
        <f t="shared" si="25"/>
        <v>upstream</v>
      </c>
      <c r="J213" s="119">
        <v>32.363101959228516</v>
      </c>
      <c r="K213" s="127">
        <v>4.0145241655409336E-3</v>
      </c>
      <c r="L213" s="119">
        <v>32.370231628417969</v>
      </c>
      <c r="M213" s="119">
        <v>0.11602064222097397</v>
      </c>
      <c r="N213" s="127">
        <v>4.0035764686763287E-3</v>
      </c>
      <c r="O213" s="127">
        <v>2.9598627588711679E-4</v>
      </c>
      <c r="P213" s="3"/>
      <c r="R213" t="s">
        <v>369</v>
      </c>
      <c r="S213" s="18">
        <v>42623</v>
      </c>
      <c r="T213">
        <f t="shared" ca="1" si="21"/>
        <v>2.1489437979956469E-3</v>
      </c>
      <c r="V213" s="102" t="s">
        <v>399</v>
      </c>
      <c r="W213" s="103">
        <v>42638</v>
      </c>
      <c r="X213" s="102">
        <f t="shared" ca="1" si="26"/>
        <v>1.5658043654790768E-4</v>
      </c>
      <c r="Y213" s="102" t="str">
        <f t="shared" si="22"/>
        <v>B</v>
      </c>
    </row>
    <row r="214" spans="1:25">
      <c r="A214" s="105">
        <v>42559</v>
      </c>
      <c r="B214">
        <v>213</v>
      </c>
      <c r="C214" s="5" t="s">
        <v>22</v>
      </c>
      <c r="D214" s="3" t="s">
        <v>126</v>
      </c>
      <c r="E214" s="3" t="s">
        <v>235</v>
      </c>
      <c r="F214" s="15" t="str">
        <f t="shared" si="23"/>
        <v>16</v>
      </c>
      <c r="G214" s="15" t="str">
        <f t="shared" si="24"/>
        <v>B</v>
      </c>
      <c r="H214" s="116" t="s">
        <v>495</v>
      </c>
      <c r="I214" s="15" t="str">
        <f t="shared" si="25"/>
        <v>upstream</v>
      </c>
      <c r="J214" s="119">
        <v>32.489654541015625</v>
      </c>
      <c r="K214" s="127">
        <v>3.7022684700787067E-3</v>
      </c>
      <c r="L214" s="119">
        <v>32.370231628417969</v>
      </c>
      <c r="M214" s="119">
        <v>0.11602064222097397</v>
      </c>
      <c r="N214" s="127">
        <v>4.0035764686763287E-3</v>
      </c>
      <c r="O214" s="127">
        <v>2.9598627588711679E-4</v>
      </c>
      <c r="P214" s="3"/>
      <c r="R214" t="s">
        <v>370</v>
      </c>
      <c r="S214" s="18">
        <v>42624</v>
      </c>
      <c r="T214">
        <f t="shared" ca="1" si="21"/>
        <v>2.5199591958274445E-3</v>
      </c>
      <c r="V214" s="102" t="s">
        <v>400</v>
      </c>
      <c r="W214" s="103">
        <v>42639</v>
      </c>
      <c r="X214" s="102">
        <f t="shared" ca="1" si="26"/>
        <v>1.3150189624866471E-4</v>
      </c>
      <c r="Y214" s="102" t="str">
        <f t="shared" si="22"/>
        <v>A</v>
      </c>
    </row>
    <row r="215" spans="1:25">
      <c r="A215" s="105">
        <v>42560</v>
      </c>
      <c r="B215">
        <v>214</v>
      </c>
      <c r="C215" s="5" t="s">
        <v>22</v>
      </c>
      <c r="D215" s="3" t="s">
        <v>127</v>
      </c>
      <c r="E215" s="3" t="s">
        <v>236</v>
      </c>
      <c r="F215" s="15" t="str">
        <f t="shared" si="23"/>
        <v>17</v>
      </c>
      <c r="G215" s="15" t="str">
        <f t="shared" si="24"/>
        <v>A</v>
      </c>
      <c r="H215" s="116" t="s">
        <v>495</v>
      </c>
      <c r="I215" s="15" t="str">
        <f t="shared" si="25"/>
        <v>upstream</v>
      </c>
      <c r="J215" s="119">
        <v>33.937580108642578</v>
      </c>
      <c r="K215" s="127">
        <v>1.4659564476460218E-3</v>
      </c>
      <c r="L215" s="119">
        <v>34.059326171875</v>
      </c>
      <c r="M215" s="119">
        <v>0.11126793175935745</v>
      </c>
      <c r="N215" s="127">
        <v>1.3584047555923462E-3</v>
      </c>
      <c r="O215" s="127">
        <v>9.7753778391052037E-5</v>
      </c>
      <c r="P215" s="3"/>
      <c r="R215" t="s">
        <v>371</v>
      </c>
      <c r="S215" s="18">
        <v>42624</v>
      </c>
      <c r="T215">
        <f t="shared" ca="1" si="21"/>
        <v>1.7318398458883166E-3</v>
      </c>
      <c r="V215" s="102" t="s">
        <v>401</v>
      </c>
      <c r="W215" s="103">
        <v>42639</v>
      </c>
      <c r="X215" s="102">
        <f t="shared" ca="1" si="26"/>
        <v>1.2612575422584391E-4</v>
      </c>
      <c r="Y215" s="102" t="str">
        <f t="shared" si="22"/>
        <v>B</v>
      </c>
    </row>
    <row r="216" spans="1:25">
      <c r="A216" s="105">
        <v>42560</v>
      </c>
      <c r="B216">
        <v>215</v>
      </c>
      <c r="C216" s="5" t="s">
        <v>22</v>
      </c>
      <c r="D216" s="3" t="s">
        <v>129</v>
      </c>
      <c r="E216" s="3" t="s">
        <v>236</v>
      </c>
      <c r="F216" s="15" t="str">
        <f t="shared" si="23"/>
        <v>17</v>
      </c>
      <c r="G216" s="15" t="str">
        <f t="shared" si="24"/>
        <v>A</v>
      </c>
      <c r="H216" s="116" t="s">
        <v>495</v>
      </c>
      <c r="I216" s="15" t="str">
        <f t="shared" si="25"/>
        <v>upstream</v>
      </c>
      <c r="J216" s="119">
        <v>34.084651947021484</v>
      </c>
      <c r="K216" s="127">
        <v>1.334298518486321E-3</v>
      </c>
      <c r="L216" s="119">
        <v>34.059326171875</v>
      </c>
      <c r="M216" s="119">
        <v>0.11126793175935745</v>
      </c>
      <c r="N216" s="127">
        <v>1.3584047555923462E-3</v>
      </c>
      <c r="O216" s="127">
        <v>9.7753778391052037E-5</v>
      </c>
      <c r="P216" s="3"/>
      <c r="R216" t="s">
        <v>372</v>
      </c>
      <c r="S216" s="18">
        <v>42625</v>
      </c>
      <c r="T216">
        <f t="shared" ca="1" si="21"/>
        <v>1.1263777269050479E-3</v>
      </c>
      <c r="V216" s="102" t="s">
        <v>402</v>
      </c>
      <c r="W216" s="103">
        <v>42640</v>
      </c>
      <c r="X216" s="102">
        <f t="shared" ca="1" si="26"/>
        <v>9.6917062667974577E-5</v>
      </c>
      <c r="Y216" s="102" t="str">
        <f t="shared" si="22"/>
        <v>A</v>
      </c>
    </row>
    <row r="217" spans="1:25">
      <c r="A217" s="105">
        <v>42560</v>
      </c>
      <c r="B217">
        <v>216</v>
      </c>
      <c r="C217" s="5" t="s">
        <v>22</v>
      </c>
      <c r="D217" s="3" t="s">
        <v>81</v>
      </c>
      <c r="E217" s="3" t="s">
        <v>236</v>
      </c>
      <c r="F217" s="15" t="str">
        <f t="shared" si="23"/>
        <v>17</v>
      </c>
      <c r="G217" s="15" t="str">
        <f t="shared" si="24"/>
        <v>A</v>
      </c>
      <c r="H217" s="116" t="s">
        <v>495</v>
      </c>
      <c r="I217" s="15" t="str">
        <f t="shared" si="25"/>
        <v>upstream</v>
      </c>
      <c r="J217" s="119">
        <v>34.155750274658203</v>
      </c>
      <c r="K217" s="127">
        <v>1.2749594170600176E-3</v>
      </c>
      <c r="L217" s="119">
        <v>34.059326171875</v>
      </c>
      <c r="M217" s="119">
        <v>0.11126793175935745</v>
      </c>
      <c r="N217" s="127">
        <v>1.3584047555923462E-3</v>
      </c>
      <c r="O217" s="127">
        <v>9.7753778391052037E-5</v>
      </c>
      <c r="P217" s="3"/>
      <c r="R217" t="s">
        <v>373</v>
      </c>
      <c r="S217" s="18">
        <v>42625</v>
      </c>
      <c r="T217">
        <f t="shared" ca="1" si="21"/>
        <v>1.1997232601667445E-3</v>
      </c>
      <c r="V217" s="102" t="s">
        <v>403</v>
      </c>
      <c r="W217" s="103">
        <v>42640</v>
      </c>
      <c r="X217" s="102">
        <f t="shared" ca="1" si="26"/>
        <v>1.0484462109161541E-4</v>
      </c>
      <c r="Y217" s="102" t="str">
        <f t="shared" si="22"/>
        <v>B</v>
      </c>
    </row>
    <row r="218" spans="1:25">
      <c r="A218" s="105">
        <v>42560</v>
      </c>
      <c r="B218">
        <v>217</v>
      </c>
      <c r="C218" s="5" t="s">
        <v>22</v>
      </c>
      <c r="D218" s="3" t="s">
        <v>130</v>
      </c>
      <c r="E218" s="3" t="s">
        <v>237</v>
      </c>
      <c r="F218" s="15" t="str">
        <f t="shared" si="23"/>
        <v>17</v>
      </c>
      <c r="G218" s="15" t="str">
        <f t="shared" si="24"/>
        <v>B</v>
      </c>
      <c r="H218" s="116" t="s">
        <v>495</v>
      </c>
      <c r="I218" s="15" t="str">
        <f t="shared" si="25"/>
        <v>upstream</v>
      </c>
      <c r="J218" s="119">
        <v>33.956729888916016</v>
      </c>
      <c r="K218" s="127">
        <v>1.4481040416285396E-3</v>
      </c>
      <c r="L218" s="119">
        <v>34.000904083251953</v>
      </c>
      <c r="M218" s="119">
        <v>4.9966294318437576E-2</v>
      </c>
      <c r="N218" s="127">
        <v>1.4082244597375393E-3</v>
      </c>
      <c r="O218" s="127">
        <v>4.4806849473388866E-5</v>
      </c>
      <c r="P218" s="3"/>
      <c r="R218" t="s">
        <v>374</v>
      </c>
      <c r="S218" s="18">
        <v>42626</v>
      </c>
      <c r="T218">
        <f t="shared" ca="1" si="21"/>
        <v>1.2607368795822065E-3</v>
      </c>
      <c r="V218" s="102" t="s">
        <v>404</v>
      </c>
      <c r="W218" s="103">
        <v>42641</v>
      </c>
      <c r="X218" s="102">
        <f t="shared" ca="1" si="26"/>
        <v>2.4510557705070823E-4</v>
      </c>
      <c r="Y218" s="102" t="str">
        <f t="shared" si="22"/>
        <v>A</v>
      </c>
    </row>
    <row r="219" spans="1:25">
      <c r="A219" s="105">
        <v>42560</v>
      </c>
      <c r="B219">
        <v>218</v>
      </c>
      <c r="C219" s="5" t="s">
        <v>22</v>
      </c>
      <c r="D219" s="3" t="s">
        <v>132</v>
      </c>
      <c r="E219" s="3" t="s">
        <v>237</v>
      </c>
      <c r="F219" s="15" t="str">
        <f t="shared" si="23"/>
        <v>17</v>
      </c>
      <c r="G219" s="15" t="str">
        <f t="shared" si="24"/>
        <v>B</v>
      </c>
      <c r="H219" s="116" t="s">
        <v>495</v>
      </c>
      <c r="I219" s="15" t="str">
        <f t="shared" si="25"/>
        <v>upstream</v>
      </c>
      <c r="J219" s="119">
        <v>33.990852355957031</v>
      </c>
      <c r="K219" s="127">
        <v>1.4168304624035954E-3</v>
      </c>
      <c r="L219" s="119">
        <v>34.000904083251953</v>
      </c>
      <c r="M219" s="119">
        <v>4.9966294318437576E-2</v>
      </c>
      <c r="N219" s="127">
        <v>1.4082244597375393E-3</v>
      </c>
      <c r="O219" s="127">
        <v>4.4806849473388866E-5</v>
      </c>
      <c r="P219" s="3"/>
      <c r="R219" t="s">
        <v>375</v>
      </c>
      <c r="S219" s="18">
        <v>42626</v>
      </c>
      <c r="T219">
        <f t="shared" ca="1" si="21"/>
        <v>1.060196179120491E-3</v>
      </c>
      <c r="V219" s="102" t="s">
        <v>405</v>
      </c>
      <c r="W219" s="103">
        <v>42641</v>
      </c>
      <c r="X219" s="102">
        <f t="shared" ca="1" si="26"/>
        <v>2.9546845083435375E-4</v>
      </c>
      <c r="Y219" s="102" t="str">
        <f t="shared" si="22"/>
        <v>B</v>
      </c>
    </row>
    <row r="220" spans="1:25">
      <c r="A220" s="105">
        <v>42560</v>
      </c>
      <c r="B220">
        <v>219</v>
      </c>
      <c r="C220" s="5" t="s">
        <v>22</v>
      </c>
      <c r="D220" s="3" t="s">
        <v>85</v>
      </c>
      <c r="E220" s="3" t="s">
        <v>237</v>
      </c>
      <c r="F220" s="15" t="str">
        <f t="shared" si="23"/>
        <v>17</v>
      </c>
      <c r="G220" s="15" t="str">
        <f t="shared" si="24"/>
        <v>B</v>
      </c>
      <c r="H220" s="116" t="s">
        <v>495</v>
      </c>
      <c r="I220" s="15" t="str">
        <f t="shared" si="25"/>
        <v>upstream</v>
      </c>
      <c r="J220" s="119">
        <v>34.055133819580078</v>
      </c>
      <c r="K220" s="127">
        <v>1.359738758765161E-3</v>
      </c>
      <c r="L220" s="119">
        <v>34.000904083251953</v>
      </c>
      <c r="M220" s="119">
        <v>4.9966294318437576E-2</v>
      </c>
      <c r="N220" s="127">
        <v>1.4082244597375393E-3</v>
      </c>
      <c r="O220" s="127">
        <v>4.4806849473388866E-5</v>
      </c>
      <c r="P220" s="3"/>
      <c r="R220" t="s">
        <v>376</v>
      </c>
      <c r="S220" s="18">
        <v>42627</v>
      </c>
      <c r="T220">
        <f t="shared" ca="1" si="21"/>
        <v>1.2939999190469582E-3</v>
      </c>
      <c r="V220" s="102" t="s">
        <v>406</v>
      </c>
      <c r="W220" s="103">
        <v>42642</v>
      </c>
      <c r="X220" s="102">
        <f t="shared" ca="1" si="26"/>
        <v>9.8470532975625247E-5</v>
      </c>
      <c r="Y220" s="102" t="str">
        <f t="shared" si="22"/>
        <v>A</v>
      </c>
    </row>
    <row r="221" spans="1:25">
      <c r="A221" s="105">
        <v>42561</v>
      </c>
      <c r="B221">
        <v>220</v>
      </c>
      <c r="C221" s="5" t="s">
        <v>22</v>
      </c>
      <c r="D221" s="3" t="s">
        <v>133</v>
      </c>
      <c r="E221" s="3" t="s">
        <v>238</v>
      </c>
      <c r="F221" s="15" t="str">
        <f t="shared" si="23"/>
        <v>18</v>
      </c>
      <c r="G221" s="15" t="str">
        <f t="shared" si="24"/>
        <v>A</v>
      </c>
      <c r="H221" s="116" t="s">
        <v>495</v>
      </c>
      <c r="I221" s="15" t="str">
        <f t="shared" si="25"/>
        <v>upstream</v>
      </c>
      <c r="J221" s="119">
        <v>35.755584716796875</v>
      </c>
      <c r="K221" s="127">
        <v>4.5807581045664847E-4</v>
      </c>
      <c r="L221" s="119">
        <v>35.800003051757812</v>
      </c>
      <c r="M221" s="119">
        <v>0.15278549492359161</v>
      </c>
      <c r="N221" s="127">
        <v>4.466409154701978E-4</v>
      </c>
      <c r="O221" s="127">
        <v>4.275383980711922E-5</v>
      </c>
      <c r="P221" s="3"/>
      <c r="R221" t="s">
        <v>377</v>
      </c>
      <c r="S221" s="18">
        <v>42627</v>
      </c>
      <c r="T221">
        <f t="shared" ca="1" si="21"/>
        <v>1.52043835259974E-3</v>
      </c>
      <c r="V221" s="102" t="s">
        <v>407</v>
      </c>
      <c r="W221" s="103">
        <v>42642</v>
      </c>
      <c r="X221" s="102">
        <f t="shared" ca="1" si="26"/>
        <v>7.2160025107829526E-5</v>
      </c>
      <c r="Y221" s="102" t="str">
        <f t="shared" si="22"/>
        <v>B</v>
      </c>
    </row>
    <row r="222" spans="1:25">
      <c r="A222" s="105">
        <v>42561</v>
      </c>
      <c r="B222">
        <v>221</v>
      </c>
      <c r="C222" s="5" t="s">
        <v>22</v>
      </c>
      <c r="D222" s="3" t="s">
        <v>88</v>
      </c>
      <c r="E222" s="3" t="s">
        <v>238</v>
      </c>
      <c r="F222" s="15" t="str">
        <f t="shared" si="23"/>
        <v>18</v>
      </c>
      <c r="G222" s="15" t="str">
        <f t="shared" si="24"/>
        <v>A</v>
      </c>
      <c r="H222" s="116" t="s">
        <v>495</v>
      </c>
      <c r="I222" s="15" t="str">
        <f t="shared" si="25"/>
        <v>upstream</v>
      </c>
      <c r="J222" s="119">
        <v>35.970077514648438</v>
      </c>
      <c r="K222" s="127">
        <v>3.9933234802447259E-4</v>
      </c>
      <c r="L222" s="119">
        <v>35.800003051757812</v>
      </c>
      <c r="M222" s="119">
        <v>0.15278549492359161</v>
      </c>
      <c r="N222" s="127">
        <v>4.466409154701978E-4</v>
      </c>
      <c r="O222" s="127">
        <v>4.275383980711922E-5</v>
      </c>
      <c r="P222" s="3"/>
      <c r="R222" t="s">
        <v>378</v>
      </c>
      <c r="S222" s="18">
        <v>42628</v>
      </c>
      <c r="T222">
        <f t="shared" ca="1" si="21"/>
        <v>2.4294448861231408E-3</v>
      </c>
      <c r="V222" s="102" t="s">
        <v>408</v>
      </c>
      <c r="W222" s="103">
        <v>42643</v>
      </c>
      <c r="X222" s="102">
        <f t="shared" ca="1" si="26"/>
        <v>8.4329828193100795E-5</v>
      </c>
      <c r="Y222" s="102" t="str">
        <f t="shared" si="22"/>
        <v>A</v>
      </c>
    </row>
    <row r="223" spans="1:25">
      <c r="A223" s="105">
        <v>42561</v>
      </c>
      <c r="B223">
        <v>222</v>
      </c>
      <c r="C223" s="5" t="s">
        <v>22</v>
      </c>
      <c r="D223" s="3" t="s">
        <v>89</v>
      </c>
      <c r="E223" s="3" t="s">
        <v>238</v>
      </c>
      <c r="F223" s="15" t="str">
        <f t="shared" si="23"/>
        <v>18</v>
      </c>
      <c r="G223" s="15" t="str">
        <f t="shared" si="24"/>
        <v>A</v>
      </c>
      <c r="H223" s="116" t="s">
        <v>495</v>
      </c>
      <c r="I223" s="15" t="str">
        <f t="shared" si="25"/>
        <v>upstream</v>
      </c>
      <c r="J223" s="119">
        <v>35.674350738525391</v>
      </c>
      <c r="K223" s="127">
        <v>4.8251464613713324E-4</v>
      </c>
      <c r="L223" s="119">
        <v>35.800003051757812</v>
      </c>
      <c r="M223" s="119">
        <v>0.15278549492359161</v>
      </c>
      <c r="N223" s="127">
        <v>4.466409154701978E-4</v>
      </c>
      <c r="O223" s="127">
        <v>4.275383980711922E-5</v>
      </c>
      <c r="P223" s="3"/>
      <c r="R223" t="s">
        <v>379</v>
      </c>
      <c r="S223" s="18">
        <v>42628</v>
      </c>
      <c r="T223">
        <f t="shared" ca="1" si="21"/>
        <v>2.3358728115757308E-3</v>
      </c>
      <c r="V223" s="102" t="s">
        <v>409</v>
      </c>
      <c r="W223" s="103">
        <v>42643</v>
      </c>
      <c r="X223" s="102">
        <f t="shared" ca="1" si="26"/>
        <v>4.1409171293101586E-5</v>
      </c>
      <c r="Y223" s="102" t="str">
        <f t="shared" si="22"/>
        <v>B</v>
      </c>
    </row>
    <row r="224" spans="1:25">
      <c r="A224" s="105">
        <v>42561</v>
      </c>
      <c r="B224">
        <v>223</v>
      </c>
      <c r="C224" s="5" t="s">
        <v>22</v>
      </c>
      <c r="D224" s="3" t="s">
        <v>135</v>
      </c>
      <c r="E224" s="3" t="s">
        <v>239</v>
      </c>
      <c r="F224" s="15" t="str">
        <f t="shared" si="23"/>
        <v>18</v>
      </c>
      <c r="G224" s="15" t="str">
        <f t="shared" si="24"/>
        <v>B</v>
      </c>
      <c r="H224" s="116" t="s">
        <v>495</v>
      </c>
      <c r="I224" s="15" t="str">
        <f t="shared" si="25"/>
        <v>upstream</v>
      </c>
      <c r="J224" s="119">
        <v>36.019916534423828</v>
      </c>
      <c r="K224" s="127">
        <v>3.8679898716509342E-4</v>
      </c>
      <c r="L224" s="119">
        <v>36.104892730712891</v>
      </c>
      <c r="M224" s="119">
        <v>0.61305475234985352</v>
      </c>
      <c r="N224" s="127">
        <v>3.8485266850329936E-4</v>
      </c>
      <c r="O224" s="127">
        <v>1.4237532741390169E-4</v>
      </c>
      <c r="P224" s="3"/>
      <c r="R224" t="s">
        <v>380</v>
      </c>
      <c r="S224" s="18">
        <v>42629</v>
      </c>
      <c r="T224">
        <f t="shared" ca="1" si="21"/>
        <v>1.3834950514137745E-3</v>
      </c>
      <c r="V224" s="102" t="s">
        <v>410</v>
      </c>
      <c r="W224" s="103">
        <v>42644</v>
      </c>
      <c r="X224" s="102">
        <f t="shared" ca="1" si="26"/>
        <v>5.216709881400069E-4</v>
      </c>
      <c r="Y224" s="102" t="str">
        <f t="shared" si="22"/>
        <v>A</v>
      </c>
    </row>
    <row r="225" spans="1:25">
      <c r="A225" s="105">
        <v>42561</v>
      </c>
      <c r="B225">
        <v>224</v>
      </c>
      <c r="C225" s="5" t="s">
        <v>22</v>
      </c>
      <c r="D225" s="3" t="s">
        <v>137</v>
      </c>
      <c r="E225" s="3" t="s">
        <v>239</v>
      </c>
      <c r="F225" s="15" t="str">
        <f t="shared" si="23"/>
        <v>18</v>
      </c>
      <c r="G225" s="15" t="str">
        <f t="shared" si="24"/>
        <v>B</v>
      </c>
      <c r="H225" s="116" t="s">
        <v>495</v>
      </c>
      <c r="I225" s="15" t="str">
        <f t="shared" si="25"/>
        <v>upstream</v>
      </c>
      <c r="J225" s="119">
        <v>36.756004333496094</v>
      </c>
      <c r="K225" s="127">
        <v>2.4151417892426252E-4</v>
      </c>
      <c r="L225" s="119">
        <v>36.104892730712891</v>
      </c>
      <c r="M225" s="119">
        <v>0.61305475234985352</v>
      </c>
      <c r="N225" s="127">
        <v>3.8485266850329936E-4</v>
      </c>
      <c r="O225" s="127">
        <v>1.4237532741390169E-4</v>
      </c>
      <c r="P225" s="3"/>
      <c r="R225" t="s">
        <v>381</v>
      </c>
      <c r="S225" s="18">
        <v>42629</v>
      </c>
      <c r="T225">
        <f t="shared" ca="1" si="21"/>
        <v>1.2162633550663788E-3</v>
      </c>
      <c r="V225" s="102" t="s">
        <v>411</v>
      </c>
      <c r="W225" s="103">
        <v>42644</v>
      </c>
      <c r="X225" s="102">
        <f t="shared" ca="1" si="26"/>
        <v>4.5924872392788529E-4</v>
      </c>
      <c r="Y225" s="102" t="str">
        <f t="shared" si="22"/>
        <v>B</v>
      </c>
    </row>
    <row r="226" spans="1:25">
      <c r="A226" s="105">
        <v>42561</v>
      </c>
      <c r="B226">
        <v>225</v>
      </c>
      <c r="C226" s="5" t="s">
        <v>22</v>
      </c>
      <c r="D226" s="3" t="s">
        <v>93</v>
      </c>
      <c r="E226" s="3" t="s">
        <v>239</v>
      </c>
      <c r="F226" s="15" t="str">
        <f t="shared" si="23"/>
        <v>18</v>
      </c>
      <c r="G226" s="15" t="str">
        <f t="shared" si="24"/>
        <v>B</v>
      </c>
      <c r="H226" s="116" t="s">
        <v>495</v>
      </c>
      <c r="I226" s="15" t="str">
        <f t="shared" si="25"/>
        <v>upstream</v>
      </c>
      <c r="J226" s="119">
        <v>35.538761138916016</v>
      </c>
      <c r="K226" s="127">
        <v>5.2624486852437258E-4</v>
      </c>
      <c r="L226" s="119">
        <v>36.104892730712891</v>
      </c>
      <c r="M226" s="119">
        <v>0.61305475234985352</v>
      </c>
      <c r="N226" s="127">
        <v>3.8485266850329936E-4</v>
      </c>
      <c r="O226" s="127">
        <v>1.4237532741390169E-4</v>
      </c>
      <c r="P226" s="3"/>
      <c r="R226" t="s">
        <v>382</v>
      </c>
      <c r="S226" s="18">
        <v>42630</v>
      </c>
      <c r="T226">
        <f t="shared" ca="1" si="21"/>
        <v>7.1760841334859527E-4</v>
      </c>
      <c r="V226" s="102" t="s">
        <v>412</v>
      </c>
      <c r="W226" s="103">
        <v>42645</v>
      </c>
      <c r="X226" s="102">
        <f t="shared" ca="1" si="26"/>
        <v>1.4071174033839876E-4</v>
      </c>
      <c r="Y226" s="102" t="str">
        <f t="shared" si="22"/>
        <v>A</v>
      </c>
    </row>
    <row r="227" spans="1:25">
      <c r="A227" s="105">
        <v>42562</v>
      </c>
      <c r="B227">
        <v>226</v>
      </c>
      <c r="C227" s="5" t="s">
        <v>22</v>
      </c>
      <c r="D227" s="3" t="s">
        <v>138</v>
      </c>
      <c r="E227" s="3" t="s">
        <v>240</v>
      </c>
      <c r="F227" s="15" t="str">
        <f t="shared" si="23"/>
        <v>19</v>
      </c>
      <c r="G227" s="15" t="str">
        <f t="shared" si="24"/>
        <v>A</v>
      </c>
      <c r="H227" s="116" t="s">
        <v>495</v>
      </c>
      <c r="I227" s="15" t="str">
        <f t="shared" si="25"/>
        <v>upstream</v>
      </c>
      <c r="J227" s="119">
        <v>37.534938812255859</v>
      </c>
      <c r="K227" s="127">
        <v>1.4672150427941233E-4</v>
      </c>
      <c r="L227" s="119">
        <v>37.895034790039062</v>
      </c>
      <c r="M227" s="119">
        <v>0.54062455892562866</v>
      </c>
      <c r="N227" s="127">
        <v>1.2092162069166079E-4</v>
      </c>
      <c r="O227" s="127">
        <v>3.7194491596892476E-5</v>
      </c>
      <c r="P227" s="3"/>
      <c r="R227" t="s">
        <v>383</v>
      </c>
      <c r="S227" s="18">
        <v>42630</v>
      </c>
      <c r="T227">
        <f t="shared" ca="1" si="21"/>
        <v>9.2069220651562012E-4</v>
      </c>
      <c r="V227" s="102" t="s">
        <v>413</v>
      </c>
      <c r="W227" s="103">
        <v>42645</v>
      </c>
      <c r="X227" s="102">
        <f t="shared" ca="1" si="26"/>
        <v>1.7497981025371701E-4</v>
      </c>
      <c r="Y227" s="102" t="str">
        <f t="shared" si="22"/>
        <v>B</v>
      </c>
    </row>
    <row r="228" spans="1:25">
      <c r="A228" s="105">
        <v>42562</v>
      </c>
      <c r="B228">
        <v>227</v>
      </c>
      <c r="C228" s="5" t="s">
        <v>22</v>
      </c>
      <c r="D228" s="3" t="s">
        <v>140</v>
      </c>
      <c r="E228" s="3" t="s">
        <v>240</v>
      </c>
      <c r="F228" s="15" t="str">
        <f t="shared" si="23"/>
        <v>19</v>
      </c>
      <c r="G228" s="15" t="str">
        <f t="shared" si="24"/>
        <v>A</v>
      </c>
      <c r="H228" s="116" t="s">
        <v>495</v>
      </c>
      <c r="I228" s="15" t="str">
        <f t="shared" si="25"/>
        <v>upstream</v>
      </c>
      <c r="J228" s="119">
        <v>38.516696929931641</v>
      </c>
      <c r="K228" s="127">
        <v>7.8286102507263422E-5</v>
      </c>
      <c r="L228" s="119">
        <v>37.895034790039062</v>
      </c>
      <c r="M228" s="119">
        <v>0.54062455892562866</v>
      </c>
      <c r="N228" s="127">
        <v>1.2092162069166079E-4</v>
      </c>
      <c r="O228" s="127">
        <v>3.7194491596892476E-5</v>
      </c>
      <c r="P228" s="3"/>
      <c r="R228" t="s">
        <v>384</v>
      </c>
      <c r="S228" s="18">
        <v>42631</v>
      </c>
      <c r="T228">
        <f t="shared" ca="1" si="21"/>
        <v>6.8323515976468718E-4</v>
      </c>
      <c r="V228" s="102" t="s">
        <v>414</v>
      </c>
      <c r="W228" s="103">
        <v>42646</v>
      </c>
      <c r="X228" s="102">
        <f t="shared" ca="1" si="26"/>
        <v>1.0079113174773131E-4</v>
      </c>
      <c r="Y228" s="102" t="str">
        <f t="shared" si="22"/>
        <v>A</v>
      </c>
    </row>
    <row r="229" spans="1:25">
      <c r="A229" s="105">
        <v>42562</v>
      </c>
      <c r="B229">
        <v>228</v>
      </c>
      <c r="C229" s="5" t="s">
        <v>22</v>
      </c>
      <c r="D229" s="3" t="s">
        <v>141</v>
      </c>
      <c r="E229" s="3" t="s">
        <v>240</v>
      </c>
      <c r="F229" s="15" t="str">
        <f t="shared" si="23"/>
        <v>19</v>
      </c>
      <c r="G229" s="15" t="str">
        <f t="shared" si="24"/>
        <v>A</v>
      </c>
      <c r="H229" s="116" t="s">
        <v>495</v>
      </c>
      <c r="I229" s="15" t="str">
        <f t="shared" si="25"/>
        <v>upstream</v>
      </c>
      <c r="J229" s="119">
        <v>37.633468627929688</v>
      </c>
      <c r="K229" s="127">
        <v>1.3775726256426424E-4</v>
      </c>
      <c r="L229" s="119">
        <v>37.895034790039062</v>
      </c>
      <c r="M229" s="119">
        <v>0.54062455892562866</v>
      </c>
      <c r="N229" s="127">
        <v>1.2092162069166079E-4</v>
      </c>
      <c r="O229" s="127">
        <v>3.7194491596892476E-5</v>
      </c>
      <c r="P229" s="3"/>
      <c r="R229" t="s">
        <v>385</v>
      </c>
      <c r="S229" s="18">
        <v>42631</v>
      </c>
      <c r="T229">
        <f t="shared" ca="1" si="21"/>
        <v>5.4805379477329552E-4</v>
      </c>
      <c r="V229" s="102" t="s">
        <v>415</v>
      </c>
      <c r="W229" s="103">
        <v>42646</v>
      </c>
      <c r="X229" s="102">
        <f t="shared" ca="1" si="26"/>
        <v>6.0713458272706099E-5</v>
      </c>
      <c r="Y229" s="102" t="str">
        <f t="shared" si="22"/>
        <v>B</v>
      </c>
    </row>
    <row r="230" spans="1:25">
      <c r="A230" s="105">
        <v>42562</v>
      </c>
      <c r="B230">
        <v>229</v>
      </c>
      <c r="C230" s="5" t="s">
        <v>22</v>
      </c>
      <c r="D230" s="3" t="s">
        <v>142</v>
      </c>
      <c r="E230" s="3" t="s">
        <v>241</v>
      </c>
      <c r="F230" s="15" t="str">
        <f t="shared" si="23"/>
        <v>19</v>
      </c>
      <c r="G230" s="15" t="str">
        <f t="shared" si="24"/>
        <v>B</v>
      </c>
      <c r="H230" s="116" t="s">
        <v>495</v>
      </c>
      <c r="I230" s="15" t="str">
        <f t="shared" si="25"/>
        <v>upstream</v>
      </c>
      <c r="J230" s="119">
        <v>34.723579406738281</v>
      </c>
      <c r="K230" s="127">
        <v>8.8656187290325761E-4</v>
      </c>
      <c r="L230" s="119">
        <v>34.677700042724609</v>
      </c>
      <c r="M230" s="119">
        <v>5.2133176475763321E-2</v>
      </c>
      <c r="N230" s="127">
        <v>9.1331126168370247E-4</v>
      </c>
      <c r="O230" s="127">
        <v>3.0611776310252026E-5</v>
      </c>
      <c r="P230" s="3"/>
      <c r="R230" t="s">
        <v>386</v>
      </c>
      <c r="S230" s="18">
        <v>42632</v>
      </c>
      <c r="T230">
        <f t="shared" ca="1" si="21"/>
        <v>8.5112235198418296E-4</v>
      </c>
      <c r="V230" s="102" t="s">
        <v>416</v>
      </c>
      <c r="W230" s="103">
        <v>42647</v>
      </c>
      <c r="X230" s="102">
        <f t="shared" ca="1" si="26"/>
        <v>1.3435646057284126E-4</v>
      </c>
      <c r="Y230" s="102" t="str">
        <f t="shared" si="22"/>
        <v>A</v>
      </c>
    </row>
    <row r="231" spans="1:25">
      <c r="A231" s="105">
        <v>42562</v>
      </c>
      <c r="B231">
        <v>230</v>
      </c>
      <c r="C231" s="5" t="s">
        <v>22</v>
      </c>
      <c r="D231" s="3" t="s">
        <v>144</v>
      </c>
      <c r="E231" s="3" t="s">
        <v>241</v>
      </c>
      <c r="F231" s="15" t="str">
        <f t="shared" si="23"/>
        <v>19</v>
      </c>
      <c r="G231" s="15" t="str">
        <f t="shared" si="24"/>
        <v>B</v>
      </c>
      <c r="H231" s="116" t="s">
        <v>495</v>
      </c>
      <c r="I231" s="15" t="str">
        <f t="shared" si="25"/>
        <v>upstream</v>
      </c>
      <c r="J231" s="119">
        <v>34.621009826660156</v>
      </c>
      <c r="K231" s="127">
        <v>9.4669678946956992E-4</v>
      </c>
      <c r="L231" s="119">
        <v>34.677700042724609</v>
      </c>
      <c r="M231" s="119">
        <v>5.2133176475763321E-2</v>
      </c>
      <c r="N231" s="127">
        <v>9.1331126168370247E-4</v>
      </c>
      <c r="O231" s="127">
        <v>3.0611776310252026E-5</v>
      </c>
      <c r="P231" s="3"/>
      <c r="R231" t="s">
        <v>387</v>
      </c>
      <c r="S231" s="18">
        <v>42632</v>
      </c>
      <c r="T231">
        <f t="shared" ca="1" si="21"/>
        <v>6.8276235833764076E-4</v>
      </c>
      <c r="V231" s="102" t="s">
        <v>417</v>
      </c>
      <c r="W231" s="103">
        <v>42647</v>
      </c>
      <c r="X231" s="102">
        <f t="shared" ca="1" si="26"/>
        <v>1.4815592051794133E-4</v>
      </c>
      <c r="Y231" s="102" t="str">
        <f t="shared" si="22"/>
        <v>B</v>
      </c>
    </row>
    <row r="232" spans="1:25">
      <c r="A232" s="105">
        <v>42562</v>
      </c>
      <c r="B232">
        <v>231</v>
      </c>
      <c r="C232" s="5" t="s">
        <v>22</v>
      </c>
      <c r="D232" s="3" t="s">
        <v>145</v>
      </c>
      <c r="E232" s="3" t="s">
        <v>241</v>
      </c>
      <c r="F232" s="15" t="str">
        <f t="shared" si="23"/>
        <v>19</v>
      </c>
      <c r="G232" s="15" t="str">
        <f t="shared" si="24"/>
        <v>B</v>
      </c>
      <c r="H232" s="116" t="s">
        <v>495</v>
      </c>
      <c r="I232" s="15" t="str">
        <f t="shared" si="25"/>
        <v>upstream</v>
      </c>
      <c r="J232" s="119">
        <v>34.688518524169922</v>
      </c>
      <c r="K232" s="127">
        <v>9.0667512267827988E-4</v>
      </c>
      <c r="L232" s="119">
        <v>34.677700042724609</v>
      </c>
      <c r="M232" s="119">
        <v>5.2133176475763321E-2</v>
      </c>
      <c r="N232" s="127">
        <v>9.1331126168370247E-4</v>
      </c>
      <c r="O232" s="127">
        <v>3.0611776310252026E-5</v>
      </c>
      <c r="P232" s="3"/>
      <c r="R232" t="s">
        <v>388</v>
      </c>
      <c r="S232" s="18">
        <v>42633</v>
      </c>
      <c r="T232">
        <f t="shared" ca="1" si="21"/>
        <v>3.1024939380586147E-4</v>
      </c>
      <c r="V232" s="102" t="s">
        <v>418</v>
      </c>
      <c r="W232" s="103">
        <v>42648</v>
      </c>
      <c r="X232" s="102">
        <f t="shared" ca="1" si="26"/>
        <v>1.7516588074310371E-4</v>
      </c>
      <c r="Y232" s="102" t="str">
        <f t="shared" si="22"/>
        <v>A</v>
      </c>
    </row>
    <row r="233" spans="1:25">
      <c r="A233" s="99">
        <v>42563</v>
      </c>
      <c r="B233">
        <v>232</v>
      </c>
      <c r="C233" s="9" t="s">
        <v>96</v>
      </c>
      <c r="D233" t="s">
        <v>90</v>
      </c>
      <c r="E233" t="s">
        <v>242</v>
      </c>
      <c r="F233" s="15" t="str">
        <f t="shared" si="23"/>
        <v>20</v>
      </c>
      <c r="G233" s="15" t="str">
        <f t="shared" si="24"/>
        <v>A</v>
      </c>
      <c r="H233" s="116" t="s">
        <v>495</v>
      </c>
      <c r="I233" s="15" t="str">
        <f t="shared" si="25"/>
        <v>upstream</v>
      </c>
      <c r="J233" s="100">
        <v>36.730239868164062</v>
      </c>
      <c r="K233" s="97">
        <v>7.5689989898819476E-5</v>
      </c>
      <c r="L233" s="100">
        <v>36.292606353759766</v>
      </c>
      <c r="M233" s="100">
        <v>0.3794061541557312</v>
      </c>
      <c r="N233" s="97">
        <v>1.0200226097367704E-4</v>
      </c>
      <c r="O233" s="97">
        <v>2.2823725885245949E-5</v>
      </c>
      <c r="P233" s="3"/>
      <c r="R233" t="s">
        <v>389</v>
      </c>
      <c r="S233" s="18">
        <v>42633</v>
      </c>
      <c r="T233">
        <f t="shared" ca="1" si="21"/>
        <v>5.3549038905960822E-4</v>
      </c>
      <c r="V233" s="102" t="s">
        <v>419</v>
      </c>
      <c r="W233" s="103">
        <v>42648</v>
      </c>
      <c r="X233" s="102">
        <f t="shared" ca="1" si="26"/>
        <v>1.4991013934680572E-4</v>
      </c>
      <c r="Y233" s="102" t="str">
        <f t="shared" si="22"/>
        <v>B</v>
      </c>
    </row>
    <row r="234" spans="1:25">
      <c r="A234" s="99">
        <v>42563</v>
      </c>
      <c r="B234">
        <v>233</v>
      </c>
      <c r="C234" s="9" t="s">
        <v>96</v>
      </c>
      <c r="D234" t="s">
        <v>189</v>
      </c>
      <c r="E234" t="s">
        <v>242</v>
      </c>
      <c r="F234" s="15" t="str">
        <f t="shared" si="23"/>
        <v>20</v>
      </c>
      <c r="G234" s="15" t="str">
        <f t="shared" si="24"/>
        <v>A</v>
      </c>
      <c r="H234" s="116" t="s">
        <v>495</v>
      </c>
      <c r="I234" s="15" t="str">
        <f t="shared" si="25"/>
        <v>upstream</v>
      </c>
      <c r="J234" s="100">
        <v>36.056232452392578</v>
      </c>
      <c r="K234" s="97">
        <v>1.1645098857115954E-4</v>
      </c>
      <c r="L234" s="100">
        <v>36.292606353759766</v>
      </c>
      <c r="M234" s="100">
        <v>0.3794061541557312</v>
      </c>
      <c r="N234" s="97">
        <v>1.0200226097367704E-4</v>
      </c>
      <c r="O234" s="97">
        <v>2.2823725885245949E-5</v>
      </c>
      <c r="P234" s="3"/>
      <c r="R234" t="s">
        <v>390</v>
      </c>
      <c r="S234" s="18">
        <v>42634</v>
      </c>
      <c r="T234">
        <f t="shared" ca="1" si="21"/>
        <v>3.4790346398949623E-4</v>
      </c>
      <c r="V234" s="102" t="s">
        <v>420</v>
      </c>
      <c r="W234" s="103">
        <v>42649</v>
      </c>
      <c r="X234" s="102">
        <f t="shared" ca="1" si="26"/>
        <v>8.8458097404024258E-5</v>
      </c>
      <c r="Y234" s="102" t="str">
        <f t="shared" si="22"/>
        <v>A</v>
      </c>
    </row>
    <row r="235" spans="1:25">
      <c r="A235" s="99">
        <v>42563</v>
      </c>
      <c r="B235">
        <v>234</v>
      </c>
      <c r="C235" s="9" t="s">
        <v>96</v>
      </c>
      <c r="D235" t="s">
        <v>190</v>
      </c>
      <c r="E235" t="s">
        <v>242</v>
      </c>
      <c r="F235" s="15" t="str">
        <f t="shared" si="23"/>
        <v>20</v>
      </c>
      <c r="G235" s="15" t="str">
        <f t="shared" si="24"/>
        <v>A</v>
      </c>
      <c r="H235" s="116" t="s">
        <v>495</v>
      </c>
      <c r="I235" s="15" t="str">
        <f t="shared" si="25"/>
        <v>upstream</v>
      </c>
      <c r="J235" s="100">
        <v>36.091354370117188</v>
      </c>
      <c r="K235" s="97">
        <v>1.138658044510521E-4</v>
      </c>
      <c r="L235" s="100">
        <v>36.292606353759766</v>
      </c>
      <c r="M235" s="100">
        <v>0.3794061541557312</v>
      </c>
      <c r="N235" s="97">
        <v>1.0200226097367704E-4</v>
      </c>
      <c r="O235" s="97">
        <v>2.2823725885245949E-5</v>
      </c>
      <c r="P235" s="3"/>
      <c r="R235" t="s">
        <v>391</v>
      </c>
      <c r="S235" s="18">
        <v>42634</v>
      </c>
      <c r="T235">
        <f t="shared" ca="1" si="21"/>
        <v>4.2428283874566358E-4</v>
      </c>
      <c r="V235" s="102" t="s">
        <v>421</v>
      </c>
      <c r="W235" s="103">
        <v>42649</v>
      </c>
      <c r="X235" s="102">
        <f t="shared" ca="1" si="26"/>
        <v>1.8142880192802599E-4</v>
      </c>
      <c r="Y235" s="102" t="str">
        <f t="shared" si="22"/>
        <v>B</v>
      </c>
    </row>
    <row r="236" spans="1:25">
      <c r="A236" s="106">
        <v>42563</v>
      </c>
      <c r="B236">
        <v>235</v>
      </c>
      <c r="C236" s="26" t="s">
        <v>22</v>
      </c>
      <c r="D236" s="20" t="s">
        <v>146</v>
      </c>
      <c r="E236" s="20" t="s">
        <v>242</v>
      </c>
      <c r="F236" s="15" t="str">
        <f t="shared" si="23"/>
        <v>20</v>
      </c>
      <c r="G236" s="15" t="str">
        <f t="shared" si="24"/>
        <v>A</v>
      </c>
      <c r="H236" s="116" t="s">
        <v>492</v>
      </c>
      <c r="I236" s="15" t="str">
        <f t="shared" si="25"/>
        <v>upstream</v>
      </c>
      <c r="J236" s="120" t="s">
        <v>474</v>
      </c>
      <c r="K236" s="128" t="s">
        <v>474</v>
      </c>
      <c r="L236" s="120">
        <v>39.043937683105469</v>
      </c>
      <c r="M236" s="120">
        <v>0.76309669017791748</v>
      </c>
      <c r="N236" s="128" t="s">
        <v>474</v>
      </c>
      <c r="O236" s="128" t="s">
        <v>474</v>
      </c>
      <c r="P236" s="3"/>
      <c r="R236" t="s">
        <v>392</v>
      </c>
      <c r="S236" s="18">
        <v>42635</v>
      </c>
      <c r="T236">
        <f t="shared" ca="1" si="21"/>
        <v>5.3068125271238387E-4</v>
      </c>
      <c r="V236" s="102" t="s">
        <v>422</v>
      </c>
      <c r="W236" s="103">
        <v>42650</v>
      </c>
      <c r="X236" s="102">
        <f t="shared" ca="1" si="26"/>
        <v>2.5073781822963308E-5</v>
      </c>
      <c r="Y236" s="102" t="str">
        <f t="shared" si="22"/>
        <v>A</v>
      </c>
    </row>
    <row r="237" spans="1:25">
      <c r="A237" s="106">
        <v>42563</v>
      </c>
      <c r="B237">
        <v>236</v>
      </c>
      <c r="C237" s="26" t="s">
        <v>22</v>
      </c>
      <c r="D237" s="20" t="s">
        <v>148</v>
      </c>
      <c r="E237" s="20" t="s">
        <v>242</v>
      </c>
      <c r="F237" s="15" t="str">
        <f t="shared" si="23"/>
        <v>20</v>
      </c>
      <c r="G237" s="15" t="str">
        <f t="shared" si="24"/>
        <v>A</v>
      </c>
      <c r="H237" s="116" t="s">
        <v>492</v>
      </c>
      <c r="I237" s="15" t="str">
        <f t="shared" si="25"/>
        <v>upstream</v>
      </c>
      <c r="J237" s="120">
        <v>38.504344940185547</v>
      </c>
      <c r="K237" s="128">
        <v>7.8907272836659104E-5</v>
      </c>
      <c r="L237" s="120">
        <v>39.043937683105469</v>
      </c>
      <c r="M237" s="120">
        <v>0.76309669017791748</v>
      </c>
      <c r="N237" s="128">
        <v>5.9232716012047604E-5</v>
      </c>
      <c r="O237" s="128">
        <v>2.782402589218691E-5</v>
      </c>
      <c r="P237" s="3"/>
      <c r="R237" t="s">
        <v>393</v>
      </c>
      <c r="S237" s="18">
        <v>42635</v>
      </c>
      <c r="T237">
        <f t="shared" ca="1" si="21"/>
        <v>5.2758912594678498E-4</v>
      </c>
      <c r="V237" s="102" t="s">
        <v>423</v>
      </c>
      <c r="W237" s="103">
        <v>42650</v>
      </c>
      <c r="X237" s="102">
        <f t="shared" ca="1" si="26"/>
        <v>9.928360498179245E-7</v>
      </c>
      <c r="Y237" s="102" t="str">
        <f t="shared" si="22"/>
        <v>B</v>
      </c>
    </row>
    <row r="238" spans="1:25">
      <c r="A238" s="106">
        <v>42563</v>
      </c>
      <c r="B238">
        <v>237</v>
      </c>
      <c r="C238" s="26" t="s">
        <v>22</v>
      </c>
      <c r="D238" s="20" t="s">
        <v>149</v>
      </c>
      <c r="E238" s="20" t="s">
        <v>242</v>
      </c>
      <c r="F238" s="15" t="str">
        <f t="shared" si="23"/>
        <v>20</v>
      </c>
      <c r="G238" s="15" t="str">
        <f t="shared" si="24"/>
        <v>A</v>
      </c>
      <c r="H238" s="116" t="s">
        <v>492</v>
      </c>
      <c r="I238" s="15" t="str">
        <f t="shared" si="25"/>
        <v>upstream</v>
      </c>
      <c r="J238" s="120">
        <v>39.583526611328125</v>
      </c>
      <c r="K238" s="128">
        <v>3.9558159187436104E-5</v>
      </c>
      <c r="L238" s="120">
        <v>39.043937683105469</v>
      </c>
      <c r="M238" s="120">
        <v>0.76309669017791748</v>
      </c>
      <c r="N238" s="128">
        <v>5.9232716012047604E-5</v>
      </c>
      <c r="O238" s="128">
        <v>2.782402589218691E-5</v>
      </c>
      <c r="P238" s="3"/>
      <c r="R238" t="s">
        <v>394</v>
      </c>
      <c r="S238" s="18">
        <v>42636</v>
      </c>
      <c r="T238">
        <f t="shared" ca="1" si="21"/>
        <v>1.920669456012547E-4</v>
      </c>
      <c r="V238" s="102" t="s">
        <v>424</v>
      </c>
      <c r="W238" s="103">
        <v>42651</v>
      </c>
      <c r="X238" s="102">
        <f t="shared" ca="1" si="26"/>
        <v>1.1841511150123551E-4</v>
      </c>
      <c r="Y238" s="102" t="str">
        <f t="shared" si="22"/>
        <v>A</v>
      </c>
    </row>
    <row r="239" spans="1:25">
      <c r="A239" s="105">
        <v>42563</v>
      </c>
      <c r="B239">
        <v>238</v>
      </c>
      <c r="C239" s="5" t="s">
        <v>22</v>
      </c>
      <c r="D239" s="3" t="s">
        <v>150</v>
      </c>
      <c r="E239" s="3" t="s">
        <v>243</v>
      </c>
      <c r="F239" s="15" t="str">
        <f t="shared" si="23"/>
        <v>20</v>
      </c>
      <c r="G239" s="15" t="str">
        <f t="shared" si="24"/>
        <v>B</v>
      </c>
      <c r="H239" s="116" t="s">
        <v>495</v>
      </c>
      <c r="I239" s="15" t="str">
        <f t="shared" si="25"/>
        <v>upstream</v>
      </c>
      <c r="J239" s="119">
        <v>38.003532409667969</v>
      </c>
      <c r="K239" s="127">
        <v>1.0871310223592445E-4</v>
      </c>
      <c r="L239" s="119">
        <v>37.821903228759766</v>
      </c>
      <c r="M239" s="119">
        <v>0.15783323347568512</v>
      </c>
      <c r="N239" s="127">
        <v>1.2251794396433979E-4</v>
      </c>
      <c r="O239" s="127">
        <v>1.200393853650894E-5</v>
      </c>
      <c r="P239" s="3"/>
      <c r="R239" t="s">
        <v>395</v>
      </c>
      <c r="S239" s="18">
        <v>42636</v>
      </c>
      <c r="T239">
        <f t="shared" ca="1" si="21"/>
        <v>3.8320434396155179E-4</v>
      </c>
      <c r="V239" s="102" t="s">
        <v>425</v>
      </c>
      <c r="W239" s="103">
        <v>42651</v>
      </c>
      <c r="X239" s="102">
        <f t="shared" ca="1" si="26"/>
        <v>8.4684191582103566E-5</v>
      </c>
      <c r="Y239" s="102" t="str">
        <f t="shared" si="22"/>
        <v>B</v>
      </c>
    </row>
    <row r="240" spans="1:25">
      <c r="A240" s="105">
        <v>42563</v>
      </c>
      <c r="B240">
        <v>239</v>
      </c>
      <c r="C240" s="5" t="s">
        <v>22</v>
      </c>
      <c r="D240" s="3" t="s">
        <v>152</v>
      </c>
      <c r="E240" s="3" t="s">
        <v>243</v>
      </c>
      <c r="F240" s="15" t="str">
        <f t="shared" si="23"/>
        <v>20</v>
      </c>
      <c r="G240" s="15" t="str">
        <f t="shared" si="24"/>
        <v>B</v>
      </c>
      <c r="H240" s="116" t="s">
        <v>495</v>
      </c>
      <c r="I240" s="15" t="str">
        <f t="shared" si="25"/>
        <v>upstream</v>
      </c>
      <c r="J240" s="119">
        <v>37.718059539794922</v>
      </c>
      <c r="K240" s="127">
        <v>1.304994075326249E-4</v>
      </c>
      <c r="L240" s="119">
        <v>37.821903228759766</v>
      </c>
      <c r="M240" s="119">
        <v>0.15783323347568512</v>
      </c>
      <c r="N240" s="127">
        <v>1.2251794396433979E-4</v>
      </c>
      <c r="O240" s="127">
        <v>1.200393853650894E-5</v>
      </c>
      <c r="P240" s="3"/>
      <c r="R240" t="s">
        <v>396</v>
      </c>
      <c r="S240" s="18">
        <v>42637</v>
      </c>
      <c r="T240">
        <f t="shared" ca="1" si="21"/>
        <v>2.0982418209314346E-4</v>
      </c>
      <c r="V240" s="102" t="s">
        <v>426</v>
      </c>
      <c r="W240" s="103">
        <v>42652</v>
      </c>
      <c r="X240" s="102">
        <f t="shared" ca="1" si="26"/>
        <v>6.946994229413879E-5</v>
      </c>
      <c r="Y240" s="102" t="str">
        <f t="shared" si="22"/>
        <v>A</v>
      </c>
    </row>
    <row r="241" spans="1:25">
      <c r="A241" s="105">
        <v>42563</v>
      </c>
      <c r="B241">
        <v>240</v>
      </c>
      <c r="C241" s="5" t="s">
        <v>22</v>
      </c>
      <c r="D241" s="3" t="s">
        <v>153</v>
      </c>
      <c r="E241" s="3" t="s">
        <v>243</v>
      </c>
      <c r="F241" s="15" t="str">
        <f t="shared" si="23"/>
        <v>20</v>
      </c>
      <c r="G241" s="15" t="str">
        <f t="shared" si="24"/>
        <v>B</v>
      </c>
      <c r="H241" s="116" t="s">
        <v>495</v>
      </c>
      <c r="I241" s="15" t="str">
        <f t="shared" si="25"/>
        <v>upstream</v>
      </c>
      <c r="J241" s="119">
        <v>37.744121551513672</v>
      </c>
      <c r="K241" s="127">
        <v>1.2834131484851241E-4</v>
      </c>
      <c r="L241" s="119">
        <v>37.821903228759766</v>
      </c>
      <c r="M241" s="119">
        <v>0.15783323347568512</v>
      </c>
      <c r="N241" s="127">
        <v>1.2251794396433979E-4</v>
      </c>
      <c r="O241" s="127">
        <v>1.200393853650894E-5</v>
      </c>
      <c r="P241" s="3"/>
      <c r="R241" t="s">
        <v>397</v>
      </c>
      <c r="S241" s="18">
        <v>42637</v>
      </c>
      <c r="T241">
        <f t="shared" ca="1" si="21"/>
        <v>3.0044755355144542E-4</v>
      </c>
      <c r="V241" s="102" t="s">
        <v>427</v>
      </c>
      <c r="W241" s="103">
        <v>42652</v>
      </c>
      <c r="X241" s="102">
        <f t="shared" ca="1" si="26"/>
        <v>5.7590568758314475E-5</v>
      </c>
      <c r="Y241" s="102" t="str">
        <f t="shared" si="22"/>
        <v>B</v>
      </c>
    </row>
    <row r="242" spans="1:25">
      <c r="A242" s="99">
        <v>42564</v>
      </c>
      <c r="B242">
        <v>241</v>
      </c>
      <c r="C242" s="9" t="s">
        <v>96</v>
      </c>
      <c r="D242" t="s">
        <v>191</v>
      </c>
      <c r="E242" t="s">
        <v>244</v>
      </c>
      <c r="F242" s="15" t="str">
        <f t="shared" si="23"/>
        <v>21</v>
      </c>
      <c r="G242" s="15" t="str">
        <f t="shared" si="24"/>
        <v>A</v>
      </c>
      <c r="H242" s="116" t="s">
        <v>495</v>
      </c>
      <c r="I242" s="15" t="str">
        <f t="shared" si="25"/>
        <v>upstream</v>
      </c>
      <c r="J242" s="100">
        <v>35.966217041015625</v>
      </c>
      <c r="K242" s="97">
        <v>1.2334782513789833E-4</v>
      </c>
      <c r="L242" s="100">
        <v>36.675449371337891</v>
      </c>
      <c r="M242" s="100">
        <v>0.61834239959716797</v>
      </c>
      <c r="N242" s="97">
        <v>8.2818827650044113E-5</v>
      </c>
      <c r="O242" s="97">
        <v>3.5214667150285095E-5</v>
      </c>
      <c r="P242" s="3"/>
      <c r="R242" t="s">
        <v>398</v>
      </c>
      <c r="S242" s="18">
        <v>42638</v>
      </c>
      <c r="T242">
        <f t="shared" ca="1" si="21"/>
        <v>9.6598496990433588E-5</v>
      </c>
      <c r="V242" s="102" t="s">
        <v>428</v>
      </c>
      <c r="W242" s="103">
        <v>42662</v>
      </c>
      <c r="X242" s="102">
        <f t="shared" ref="X242:X245" ca="1" si="27">T272</f>
        <v>1.0771648036704089E-4</v>
      </c>
      <c r="Y242" s="102" t="str">
        <f t="shared" si="22"/>
        <v>A</v>
      </c>
    </row>
    <row r="243" spans="1:25">
      <c r="A243" s="99">
        <v>42564</v>
      </c>
      <c r="B243">
        <v>242</v>
      </c>
      <c r="C243" s="9" t="s">
        <v>96</v>
      </c>
      <c r="D243" t="s">
        <v>193</v>
      </c>
      <c r="E243" t="s">
        <v>244</v>
      </c>
      <c r="F243" s="15" t="str">
        <f t="shared" si="23"/>
        <v>21</v>
      </c>
      <c r="G243" s="15" t="str">
        <f t="shared" si="24"/>
        <v>A</v>
      </c>
      <c r="H243" s="116" t="s">
        <v>495</v>
      </c>
      <c r="I243" s="15" t="str">
        <f t="shared" si="25"/>
        <v>upstream</v>
      </c>
      <c r="J243" s="100">
        <v>37.101398468017578</v>
      </c>
      <c r="K243" s="97">
        <v>5.9704168961616233E-5</v>
      </c>
      <c r="L243" s="100">
        <v>36.675449371337891</v>
      </c>
      <c r="M243" s="100">
        <v>0.61834239959716797</v>
      </c>
      <c r="N243" s="97">
        <v>8.2818827650044113E-5</v>
      </c>
      <c r="O243" s="97">
        <v>3.5214667150285095E-5</v>
      </c>
      <c r="P243" s="3"/>
      <c r="R243" t="s">
        <v>399</v>
      </c>
      <c r="S243" s="18">
        <v>42638</v>
      </c>
      <c r="T243">
        <f t="shared" ca="1" si="21"/>
        <v>1.5658043654790768E-4</v>
      </c>
      <c r="V243" s="102" t="s">
        <v>429</v>
      </c>
      <c r="W243" s="103">
        <v>42662</v>
      </c>
      <c r="X243" s="102">
        <f t="shared" ca="1" si="27"/>
        <v>7.8331870705975845E-5</v>
      </c>
      <c r="Y243" s="102" t="str">
        <f t="shared" si="22"/>
        <v>B</v>
      </c>
    </row>
    <row r="244" spans="1:25">
      <c r="A244" s="99">
        <v>42564</v>
      </c>
      <c r="B244">
        <v>243</v>
      </c>
      <c r="C244" s="9" t="s">
        <v>96</v>
      </c>
      <c r="D244" t="s">
        <v>194</v>
      </c>
      <c r="E244" t="s">
        <v>244</v>
      </c>
      <c r="F244" s="15" t="str">
        <f t="shared" si="23"/>
        <v>21</v>
      </c>
      <c r="G244" s="15" t="str">
        <f t="shared" si="24"/>
        <v>A</v>
      </c>
      <c r="H244" s="116" t="s">
        <v>495</v>
      </c>
      <c r="I244" s="15" t="str">
        <f t="shared" si="25"/>
        <v>upstream</v>
      </c>
      <c r="J244" s="100">
        <v>36.958736419677734</v>
      </c>
      <c r="K244" s="97">
        <v>6.5404507040511817E-5</v>
      </c>
      <c r="L244" s="100">
        <v>36.675449371337891</v>
      </c>
      <c r="M244" s="100">
        <v>0.61834239959716797</v>
      </c>
      <c r="N244" s="97">
        <v>8.2818827650044113E-5</v>
      </c>
      <c r="O244" s="97">
        <v>3.5214667150285095E-5</v>
      </c>
      <c r="P244" s="3"/>
      <c r="R244" t="s">
        <v>400</v>
      </c>
      <c r="S244" s="18">
        <v>42639</v>
      </c>
      <c r="T244">
        <f t="shared" ca="1" si="21"/>
        <v>1.3150189624866471E-4</v>
      </c>
      <c r="V244" s="102" t="s">
        <v>430</v>
      </c>
      <c r="W244" s="103">
        <v>42663</v>
      </c>
      <c r="X244" s="102">
        <f t="shared" ca="1" si="27"/>
        <v>4.5376305934041739E-5</v>
      </c>
      <c r="Y244" s="102" t="str">
        <f t="shared" si="22"/>
        <v>A</v>
      </c>
    </row>
    <row r="245" spans="1:25">
      <c r="A245" s="106">
        <v>42564</v>
      </c>
      <c r="B245">
        <v>244</v>
      </c>
      <c r="C245" s="26" t="s">
        <v>22</v>
      </c>
      <c r="D245" s="20" t="s">
        <v>154</v>
      </c>
      <c r="E245" s="20" t="s">
        <v>244</v>
      </c>
      <c r="F245" s="15" t="str">
        <f t="shared" si="23"/>
        <v>21</v>
      </c>
      <c r="G245" s="15" t="str">
        <f t="shared" si="24"/>
        <v>A</v>
      </c>
      <c r="H245" s="116" t="s">
        <v>492</v>
      </c>
      <c r="I245" s="15" t="str">
        <f t="shared" si="25"/>
        <v>upstream</v>
      </c>
      <c r="J245" s="120" t="s">
        <v>474</v>
      </c>
      <c r="K245" s="128" t="s">
        <v>474</v>
      </c>
      <c r="L245" s="120">
        <v>38.653816223144531</v>
      </c>
      <c r="M245" s="120">
        <v>0.22058244049549103</v>
      </c>
      <c r="N245" s="128" t="s">
        <v>474</v>
      </c>
      <c r="O245" s="128" t="s">
        <v>474</v>
      </c>
      <c r="P245" s="3"/>
      <c r="R245" t="s">
        <v>401</v>
      </c>
      <c r="S245" s="18">
        <v>42639</v>
      </c>
      <c r="T245">
        <f t="shared" ca="1" si="21"/>
        <v>1.2612575422584391E-4</v>
      </c>
      <c r="V245" s="102" t="s">
        <v>431</v>
      </c>
      <c r="W245" s="103">
        <v>42663</v>
      </c>
      <c r="X245" s="102">
        <f t="shared" ca="1" si="27"/>
        <v>3.2082928858775027E-5</v>
      </c>
      <c r="Y245" s="102" t="str">
        <f t="shared" si="22"/>
        <v>B</v>
      </c>
    </row>
    <row r="246" spans="1:25">
      <c r="A246" s="106">
        <v>42564</v>
      </c>
      <c r="B246">
        <v>245</v>
      </c>
      <c r="C246" s="26" t="s">
        <v>22</v>
      </c>
      <c r="D246" s="20" t="s">
        <v>80</v>
      </c>
      <c r="E246" s="20" t="s">
        <v>244</v>
      </c>
      <c r="F246" s="15" t="str">
        <f t="shared" si="23"/>
        <v>21</v>
      </c>
      <c r="G246" s="15" t="str">
        <f t="shared" si="24"/>
        <v>A</v>
      </c>
      <c r="H246" s="116" t="s">
        <v>492</v>
      </c>
      <c r="I246" s="15" t="str">
        <f t="shared" si="25"/>
        <v>upstream</v>
      </c>
      <c r="J246" s="120">
        <v>38.809791564941406</v>
      </c>
      <c r="K246" s="128">
        <v>6.4899315475486219E-5</v>
      </c>
      <c r="L246" s="120">
        <v>38.653816223144531</v>
      </c>
      <c r="M246" s="120">
        <v>0.22058244049549103</v>
      </c>
      <c r="N246" s="128">
        <v>7.2067821747623384E-5</v>
      </c>
      <c r="O246" s="128">
        <v>1.013780365610728E-5</v>
      </c>
      <c r="P246" s="3"/>
      <c r="R246" t="s">
        <v>402</v>
      </c>
      <c r="S246" s="18">
        <v>42640</v>
      </c>
      <c r="T246">
        <f t="shared" ca="1" si="21"/>
        <v>9.6917062667974577E-5</v>
      </c>
    </row>
    <row r="247" spans="1:25">
      <c r="A247" s="106">
        <v>42564</v>
      </c>
      <c r="B247">
        <v>246</v>
      </c>
      <c r="C247" s="26" t="s">
        <v>22</v>
      </c>
      <c r="D247" s="20" t="s">
        <v>156</v>
      </c>
      <c r="E247" s="20" t="s">
        <v>244</v>
      </c>
      <c r="F247" s="15" t="str">
        <f t="shared" si="23"/>
        <v>21</v>
      </c>
      <c r="G247" s="15" t="str">
        <f t="shared" si="24"/>
        <v>A</v>
      </c>
      <c r="H247" s="116" t="s">
        <v>492</v>
      </c>
      <c r="I247" s="15" t="str">
        <f t="shared" si="25"/>
        <v>upstream</v>
      </c>
      <c r="J247" s="120">
        <v>38.497840881347656</v>
      </c>
      <c r="K247" s="128">
        <v>7.9236335295718163E-5</v>
      </c>
      <c r="L247" s="120">
        <v>38.653816223144531</v>
      </c>
      <c r="M247" s="120">
        <v>0.22058244049549103</v>
      </c>
      <c r="N247" s="128">
        <v>7.2067821747623384E-5</v>
      </c>
      <c r="O247" s="128">
        <v>1.013780365610728E-5</v>
      </c>
      <c r="P247" s="3"/>
      <c r="R247" t="s">
        <v>403</v>
      </c>
      <c r="S247" s="18">
        <v>42640</v>
      </c>
      <c r="T247">
        <f t="shared" ca="1" si="21"/>
        <v>1.0484462109161541E-4</v>
      </c>
    </row>
    <row r="248" spans="1:25">
      <c r="A248" s="105">
        <v>42564</v>
      </c>
      <c r="B248">
        <v>247</v>
      </c>
      <c r="C248" s="5" t="s">
        <v>22</v>
      </c>
      <c r="D248" s="3" t="s">
        <v>157</v>
      </c>
      <c r="E248" s="3" t="s">
        <v>245</v>
      </c>
      <c r="F248" s="15" t="str">
        <f t="shared" si="23"/>
        <v>21</v>
      </c>
      <c r="G248" s="15" t="str">
        <f t="shared" si="24"/>
        <v>B</v>
      </c>
      <c r="H248" s="116" t="s">
        <v>495</v>
      </c>
      <c r="I248" s="15" t="str">
        <f t="shared" si="25"/>
        <v>upstream</v>
      </c>
      <c r="J248" s="119">
        <v>39.437107086181641</v>
      </c>
      <c r="K248" s="127">
        <v>4.3443302274681628E-5</v>
      </c>
      <c r="L248" s="119">
        <v>39.534881591796875</v>
      </c>
      <c r="M248" s="119">
        <v>0.39448124170303345</v>
      </c>
      <c r="N248" s="127">
        <v>4.1654409869806841E-5</v>
      </c>
      <c r="O248" s="127">
        <v>9.9705530374194495E-6</v>
      </c>
      <c r="P248" s="3"/>
      <c r="R248" t="s">
        <v>404</v>
      </c>
      <c r="S248" s="18">
        <v>42641</v>
      </c>
      <c r="T248">
        <f t="shared" ca="1" si="21"/>
        <v>2.4510557705070823E-4</v>
      </c>
    </row>
    <row r="249" spans="1:25">
      <c r="A249" s="105">
        <v>42564</v>
      </c>
      <c r="B249">
        <v>248</v>
      </c>
      <c r="C249" s="5" t="s">
        <v>22</v>
      </c>
      <c r="D249" s="3" t="s">
        <v>84</v>
      </c>
      <c r="E249" s="3" t="s">
        <v>245</v>
      </c>
      <c r="F249" s="15" t="str">
        <f t="shared" si="23"/>
        <v>21</v>
      </c>
      <c r="G249" s="15" t="str">
        <f t="shared" si="24"/>
        <v>B</v>
      </c>
      <c r="H249" s="116" t="s">
        <v>495</v>
      </c>
      <c r="I249" s="15" t="str">
        <f t="shared" si="25"/>
        <v>upstream</v>
      </c>
      <c r="J249" s="119">
        <v>39.198482513427734</v>
      </c>
      <c r="K249" s="127">
        <v>5.0609422032721341E-5</v>
      </c>
      <c r="L249" s="119">
        <v>39.534881591796875</v>
      </c>
      <c r="M249" s="119">
        <v>0.39448124170303345</v>
      </c>
      <c r="N249" s="127">
        <v>4.1654409869806841E-5</v>
      </c>
      <c r="O249" s="127">
        <v>9.9705530374194495E-6</v>
      </c>
      <c r="P249" s="3"/>
      <c r="R249" t="s">
        <v>405</v>
      </c>
      <c r="S249" s="18">
        <v>42641</v>
      </c>
      <c r="T249">
        <f t="shared" ca="1" si="21"/>
        <v>2.9546845083435375E-4</v>
      </c>
    </row>
    <row r="250" spans="1:25">
      <c r="A250" s="105">
        <v>42564</v>
      </c>
      <c r="B250">
        <v>249</v>
      </c>
      <c r="C250" s="5" t="s">
        <v>22</v>
      </c>
      <c r="D250" s="3" t="s">
        <v>159</v>
      </c>
      <c r="E250" s="3" t="s">
        <v>245</v>
      </c>
      <c r="F250" s="15" t="str">
        <f t="shared" si="23"/>
        <v>21</v>
      </c>
      <c r="G250" s="15" t="str">
        <f t="shared" si="24"/>
        <v>B</v>
      </c>
      <c r="H250" s="116" t="s">
        <v>495</v>
      </c>
      <c r="I250" s="15" t="str">
        <f t="shared" si="25"/>
        <v>upstream</v>
      </c>
      <c r="J250" s="119">
        <v>39.96905517578125</v>
      </c>
      <c r="K250" s="127">
        <v>3.0910505302017555E-5</v>
      </c>
      <c r="L250" s="119">
        <v>39.534881591796875</v>
      </c>
      <c r="M250" s="119">
        <v>0.39448124170303345</v>
      </c>
      <c r="N250" s="127">
        <v>4.1654409869806841E-5</v>
      </c>
      <c r="O250" s="127">
        <v>9.9705530374194495E-6</v>
      </c>
      <c r="P250" s="3"/>
      <c r="R250" t="s">
        <v>406</v>
      </c>
      <c r="S250" s="18">
        <v>42642</v>
      </c>
      <c r="T250">
        <f t="shared" ca="1" si="21"/>
        <v>9.8470532975625247E-5</v>
      </c>
    </row>
    <row r="251" spans="1:25">
      <c r="A251" s="105">
        <v>42565</v>
      </c>
      <c r="B251">
        <v>250</v>
      </c>
      <c r="C251" s="5" t="s">
        <v>22</v>
      </c>
      <c r="D251" s="3" t="s">
        <v>160</v>
      </c>
      <c r="E251" s="3" t="s">
        <v>246</v>
      </c>
      <c r="F251" s="15" t="str">
        <f t="shared" si="23"/>
        <v>22</v>
      </c>
      <c r="G251" s="15" t="str">
        <f t="shared" si="24"/>
        <v>A</v>
      </c>
      <c r="H251" s="116" t="s">
        <v>495</v>
      </c>
      <c r="I251" s="15" t="str">
        <f t="shared" si="25"/>
        <v>upstream</v>
      </c>
      <c r="J251" s="119">
        <v>39.319690704345703</v>
      </c>
      <c r="K251" s="127">
        <v>4.6832818043185398E-5</v>
      </c>
      <c r="L251" s="119">
        <v>39.892654418945312</v>
      </c>
      <c r="M251" s="119">
        <v>0.82610297203063965</v>
      </c>
      <c r="N251" s="127">
        <v>3.5258806747151539E-5</v>
      </c>
      <c r="O251" s="127">
        <v>1.5454103049705736E-5</v>
      </c>
      <c r="P251" s="3"/>
      <c r="R251" t="s">
        <v>407</v>
      </c>
      <c r="S251" s="18">
        <v>42642</v>
      </c>
      <c r="T251">
        <f t="shared" ca="1" si="21"/>
        <v>7.2160025107829526E-5</v>
      </c>
    </row>
    <row r="252" spans="1:25">
      <c r="A252" s="105">
        <v>42565</v>
      </c>
      <c r="B252">
        <v>251</v>
      </c>
      <c r="C252" s="5" t="s">
        <v>22</v>
      </c>
      <c r="D252" s="3" t="s">
        <v>162</v>
      </c>
      <c r="E252" s="3" t="s">
        <v>246</v>
      </c>
      <c r="F252" s="15" t="str">
        <f t="shared" si="23"/>
        <v>22</v>
      </c>
      <c r="G252" s="15" t="str">
        <f t="shared" si="24"/>
        <v>A</v>
      </c>
      <c r="H252" s="116" t="s">
        <v>495</v>
      </c>
      <c r="I252" s="15" t="str">
        <f t="shared" si="25"/>
        <v>upstream</v>
      </c>
      <c r="J252" s="119">
        <v>39.518661499023438</v>
      </c>
      <c r="K252" s="127">
        <v>4.1234492528019473E-5</v>
      </c>
      <c r="L252" s="119">
        <v>39.892654418945312</v>
      </c>
      <c r="M252" s="119">
        <v>0.82610297203063965</v>
      </c>
      <c r="N252" s="127">
        <v>3.5258806747151539E-5</v>
      </c>
      <c r="O252" s="127">
        <v>1.5454103049705736E-5</v>
      </c>
      <c r="P252" s="3"/>
      <c r="R252" t="s">
        <v>408</v>
      </c>
      <c r="S252" s="18">
        <v>42643</v>
      </c>
      <c r="T252">
        <f t="shared" ca="1" si="21"/>
        <v>8.4329828193100795E-5</v>
      </c>
    </row>
    <row r="253" spans="1:25">
      <c r="A253" s="105">
        <v>42565</v>
      </c>
      <c r="B253">
        <v>252</v>
      </c>
      <c r="C253" s="5" t="s">
        <v>22</v>
      </c>
      <c r="D253" s="3" t="s">
        <v>163</v>
      </c>
      <c r="E253" s="3" t="s">
        <v>246</v>
      </c>
      <c r="F253" s="15" t="str">
        <f t="shared" si="23"/>
        <v>22</v>
      </c>
      <c r="G253" s="15" t="str">
        <f t="shared" si="24"/>
        <v>A</v>
      </c>
      <c r="H253" s="116" t="s">
        <v>495</v>
      </c>
      <c r="I253" s="15" t="str">
        <f t="shared" si="25"/>
        <v>upstream</v>
      </c>
      <c r="J253" s="119">
        <v>40.839614868164062</v>
      </c>
      <c r="K253" s="127">
        <v>1.7709104213281535E-5</v>
      </c>
      <c r="L253" s="119">
        <v>39.892654418945312</v>
      </c>
      <c r="M253" s="119">
        <v>0.82610297203063965</v>
      </c>
      <c r="N253" s="127">
        <v>3.5258806747151539E-5</v>
      </c>
      <c r="O253" s="127">
        <v>1.5454103049705736E-5</v>
      </c>
      <c r="P253" s="3"/>
      <c r="R253" t="s">
        <v>409</v>
      </c>
      <c r="S253" s="18">
        <v>42643</v>
      </c>
      <c r="T253">
        <f t="shared" ca="1" si="21"/>
        <v>4.1409171293101586E-5</v>
      </c>
    </row>
    <row r="254" spans="1:25">
      <c r="A254" s="105">
        <v>42565</v>
      </c>
      <c r="B254">
        <v>253</v>
      </c>
      <c r="C254" s="5" t="s">
        <v>22</v>
      </c>
      <c r="D254" s="3" t="s">
        <v>164</v>
      </c>
      <c r="E254" s="3" t="s">
        <v>247</v>
      </c>
      <c r="F254" s="15" t="str">
        <f t="shared" si="23"/>
        <v>22</v>
      </c>
      <c r="G254" s="15" t="str">
        <f t="shared" si="24"/>
        <v>B</v>
      </c>
      <c r="H254" s="116" t="s">
        <v>495</v>
      </c>
      <c r="I254" s="15" t="str">
        <f t="shared" si="25"/>
        <v>upstream</v>
      </c>
      <c r="J254" s="119">
        <v>41.096370697021484</v>
      </c>
      <c r="K254" s="127">
        <v>1.5026221262814943E-5</v>
      </c>
      <c r="L254" s="119">
        <v>40.22137451171875</v>
      </c>
      <c r="M254" s="119">
        <v>0.90504550933837891</v>
      </c>
      <c r="N254" s="127">
        <v>2.9380578780546784E-5</v>
      </c>
      <c r="O254" s="127">
        <v>1.6734837117837742E-5</v>
      </c>
      <c r="P254" s="3"/>
      <c r="R254" t="s">
        <v>410</v>
      </c>
      <c r="S254" s="18">
        <v>42644</v>
      </c>
      <c r="T254">
        <f t="shared" ca="1" si="21"/>
        <v>5.216709881400069E-4</v>
      </c>
    </row>
    <row r="255" spans="1:25">
      <c r="A255" s="105">
        <v>42565</v>
      </c>
      <c r="B255">
        <v>254</v>
      </c>
      <c r="C255" s="5" t="s">
        <v>22</v>
      </c>
      <c r="D255" s="3" t="s">
        <v>92</v>
      </c>
      <c r="E255" s="3" t="s">
        <v>247</v>
      </c>
      <c r="F255" s="15" t="str">
        <f t="shared" si="23"/>
        <v>22</v>
      </c>
      <c r="G255" s="15" t="str">
        <f t="shared" si="24"/>
        <v>B</v>
      </c>
      <c r="H255" s="116" t="s">
        <v>495</v>
      </c>
      <c r="I255" s="15" t="str">
        <f t="shared" si="25"/>
        <v>upstream</v>
      </c>
      <c r="J255" s="119">
        <v>39.289009094238281</v>
      </c>
      <c r="K255" s="127">
        <v>4.7761288442416117E-5</v>
      </c>
      <c r="L255" s="119">
        <v>40.22137451171875</v>
      </c>
      <c r="M255" s="119">
        <v>0.90504550933837891</v>
      </c>
      <c r="N255" s="127">
        <v>2.9380578780546784E-5</v>
      </c>
      <c r="O255" s="127">
        <v>1.6734837117837742E-5</v>
      </c>
      <c r="P255" s="3"/>
      <c r="R255" t="s">
        <v>411</v>
      </c>
      <c r="S255" s="18">
        <v>42644</v>
      </c>
      <c r="T255">
        <f t="shared" ca="1" si="21"/>
        <v>4.5924872392788529E-4</v>
      </c>
    </row>
    <row r="256" spans="1:25">
      <c r="A256" s="105">
        <v>42565</v>
      </c>
      <c r="B256">
        <v>255</v>
      </c>
      <c r="C256" s="5" t="s">
        <v>22</v>
      </c>
      <c r="D256" s="3" t="s">
        <v>166</v>
      </c>
      <c r="E256" s="3" t="s">
        <v>247</v>
      </c>
      <c r="F256" s="15" t="str">
        <f t="shared" si="23"/>
        <v>22</v>
      </c>
      <c r="G256" s="15" t="str">
        <f t="shared" si="24"/>
        <v>B</v>
      </c>
      <c r="H256" s="116" t="s">
        <v>495</v>
      </c>
      <c r="I256" s="15" t="str">
        <f t="shared" si="25"/>
        <v>upstream</v>
      </c>
      <c r="J256" s="119">
        <v>40.278743743896484</v>
      </c>
      <c r="K256" s="127">
        <v>2.5354229364893399E-5</v>
      </c>
      <c r="L256" s="119">
        <v>40.22137451171875</v>
      </c>
      <c r="M256" s="119">
        <v>0.90504550933837891</v>
      </c>
      <c r="N256" s="127">
        <v>2.9380578780546784E-5</v>
      </c>
      <c r="O256" s="127">
        <v>1.6734837117837742E-5</v>
      </c>
      <c r="P256" s="3"/>
      <c r="R256" t="s">
        <v>412</v>
      </c>
      <c r="S256" s="18">
        <v>42645</v>
      </c>
      <c r="T256">
        <f t="shared" ca="1" si="21"/>
        <v>1.4071174033839876E-4</v>
      </c>
    </row>
    <row r="257" spans="1:20">
      <c r="A257" s="105">
        <v>42566</v>
      </c>
      <c r="B257">
        <v>256</v>
      </c>
      <c r="C257" s="5" t="s">
        <v>22</v>
      </c>
      <c r="D257" s="3" t="s">
        <v>167</v>
      </c>
      <c r="E257" s="3" t="s">
        <v>248</v>
      </c>
      <c r="F257" s="15" t="str">
        <f t="shared" si="23"/>
        <v>23</v>
      </c>
      <c r="G257" s="15" t="str">
        <f t="shared" si="24"/>
        <v>A</v>
      </c>
      <c r="H257" s="116" t="s">
        <v>495</v>
      </c>
      <c r="I257" s="15" t="str">
        <f t="shared" si="25"/>
        <v>upstream</v>
      </c>
      <c r="J257" s="119">
        <v>38.996753692626953</v>
      </c>
      <c r="K257" s="127">
        <v>5.7582088629715145E-5</v>
      </c>
      <c r="L257" s="119">
        <v>38.959041595458984</v>
      </c>
      <c r="M257" s="119">
        <v>0.14974388480186462</v>
      </c>
      <c r="N257" s="127">
        <v>5.9171055909246206E-5</v>
      </c>
      <c r="O257" s="127">
        <v>5.757677172368858E-6</v>
      </c>
      <c r="P257" s="3"/>
      <c r="R257" t="s">
        <v>413</v>
      </c>
      <c r="S257" s="18">
        <v>42645</v>
      </c>
      <c r="T257">
        <f t="shared" ca="1" si="21"/>
        <v>1.7497981025371701E-4</v>
      </c>
    </row>
    <row r="258" spans="1:20">
      <c r="A258" s="105">
        <v>42566</v>
      </c>
      <c r="B258">
        <v>257</v>
      </c>
      <c r="C258" s="5" t="s">
        <v>22</v>
      </c>
      <c r="D258" s="3" t="s">
        <v>169</v>
      </c>
      <c r="E258" s="3" t="s">
        <v>248</v>
      </c>
      <c r="F258" s="15" t="str">
        <f t="shared" si="23"/>
        <v>23</v>
      </c>
      <c r="G258" s="15" t="str">
        <f t="shared" si="24"/>
        <v>A</v>
      </c>
      <c r="H258" s="116" t="s">
        <v>495</v>
      </c>
      <c r="I258" s="15" t="str">
        <f t="shared" si="25"/>
        <v>upstream</v>
      </c>
      <c r="J258" s="119">
        <v>39.086326599121094</v>
      </c>
      <c r="K258" s="127">
        <v>5.4374722822103649E-5</v>
      </c>
      <c r="L258" s="119">
        <v>38.959041595458984</v>
      </c>
      <c r="M258" s="119">
        <v>0.14974388480186462</v>
      </c>
      <c r="N258" s="127">
        <v>5.9171055909246206E-5</v>
      </c>
      <c r="O258" s="127">
        <v>5.757677172368858E-6</v>
      </c>
      <c r="P258" s="3"/>
      <c r="R258" t="s">
        <v>414</v>
      </c>
      <c r="S258" s="18">
        <v>42646</v>
      </c>
      <c r="T258">
        <f t="shared" ref="T258:T275" ca="1" si="28">AVERAGE(OFFSET(K$2,3*(ROW()-2),,3))</f>
        <v>1.0079113174773131E-4</v>
      </c>
    </row>
    <row r="259" spans="1:20">
      <c r="A259" s="105">
        <v>42566</v>
      </c>
      <c r="B259">
        <v>258</v>
      </c>
      <c r="C259" s="5" t="s">
        <v>22</v>
      </c>
      <c r="D259" s="3" t="s">
        <v>170</v>
      </c>
      <c r="E259" s="3" t="s">
        <v>248</v>
      </c>
      <c r="F259" s="15" t="str">
        <f t="shared" ref="F259:F322" si="29">IF(RIGHT(E259,1)="d", LEFT(E259,LEN(E259)-2), LEFT(E259,LEN(E259)-1))</f>
        <v>23</v>
      </c>
      <c r="G259" s="15" t="str">
        <f t="shared" ref="G259:G322" si="30">IF(RIGHT(E259,1)="d", MID(E259,LEN(E259)-1,1), MID(E259,LEN(E259),1))</f>
        <v>A</v>
      </c>
      <c r="H259" s="116" t="s">
        <v>495</v>
      </c>
      <c r="I259" s="15" t="str">
        <f t="shared" ref="I259:I322" si="31">IF(RIGHT(E259,1)="d","downstream","upstream")</f>
        <v>upstream</v>
      </c>
      <c r="J259" s="119">
        <v>38.794048309326172</v>
      </c>
      <c r="K259" s="127">
        <v>6.5556356275919825E-5</v>
      </c>
      <c r="L259" s="119">
        <v>38.959041595458984</v>
      </c>
      <c r="M259" s="119">
        <v>0.14974388480186462</v>
      </c>
      <c r="N259" s="127">
        <v>5.9171055909246206E-5</v>
      </c>
      <c r="O259" s="127">
        <v>5.757677172368858E-6</v>
      </c>
      <c r="P259" s="3"/>
      <c r="R259" t="s">
        <v>415</v>
      </c>
      <c r="S259" s="18">
        <v>42646</v>
      </c>
      <c r="T259">
        <f t="shared" ca="1" si="28"/>
        <v>6.0713458272706099E-5</v>
      </c>
    </row>
    <row r="260" spans="1:20">
      <c r="A260" s="99">
        <v>42566</v>
      </c>
      <c r="B260">
        <v>259</v>
      </c>
      <c r="C260" s="9" t="s">
        <v>96</v>
      </c>
      <c r="D260" t="s">
        <v>154</v>
      </c>
      <c r="E260" t="s">
        <v>249</v>
      </c>
      <c r="F260" s="15" t="str">
        <f t="shared" si="29"/>
        <v>23</v>
      </c>
      <c r="G260" s="15" t="str">
        <f t="shared" si="30"/>
        <v>B</v>
      </c>
      <c r="H260" s="116" t="s">
        <v>495</v>
      </c>
      <c r="I260" s="15" t="str">
        <f t="shared" si="31"/>
        <v>upstream</v>
      </c>
      <c r="J260" s="100">
        <v>36.788394927978516</v>
      </c>
      <c r="K260" s="97">
        <v>7.2928043664433062E-5</v>
      </c>
      <c r="L260" s="100">
        <v>37.010669708251953</v>
      </c>
      <c r="M260" s="100">
        <v>0.25084817409515381</v>
      </c>
      <c r="N260" s="97">
        <v>6.3804029196035117E-5</v>
      </c>
      <c r="O260" s="97">
        <v>9.9635208243853413E-6</v>
      </c>
      <c r="P260" s="3"/>
      <c r="R260" t="s">
        <v>416</v>
      </c>
      <c r="S260" s="18">
        <v>42647</v>
      </c>
      <c r="T260">
        <f t="shared" ca="1" si="28"/>
        <v>1.3435646057284126E-4</v>
      </c>
    </row>
    <row r="261" spans="1:20">
      <c r="A261" s="99">
        <v>42566</v>
      </c>
      <c r="B261">
        <v>260</v>
      </c>
      <c r="C261" s="9" t="s">
        <v>96</v>
      </c>
      <c r="D261" t="s">
        <v>80</v>
      </c>
      <c r="E261" t="s">
        <v>249</v>
      </c>
      <c r="F261" s="15" t="str">
        <f t="shared" si="29"/>
        <v>23</v>
      </c>
      <c r="G261" s="15" t="str">
        <f t="shared" si="30"/>
        <v>B</v>
      </c>
      <c r="H261" s="116" t="s">
        <v>495</v>
      </c>
      <c r="I261" s="15" t="str">
        <f t="shared" si="31"/>
        <v>upstream</v>
      </c>
      <c r="J261" s="100">
        <v>37.282649993896484</v>
      </c>
      <c r="K261" s="97">
        <v>5.3172752814134583E-5</v>
      </c>
      <c r="L261" s="100">
        <v>37.010669708251953</v>
      </c>
      <c r="M261" s="100">
        <v>0.25084817409515381</v>
      </c>
      <c r="N261" s="97">
        <v>6.3804029196035117E-5</v>
      </c>
      <c r="O261" s="97">
        <v>9.9635208243853413E-6</v>
      </c>
      <c r="P261" s="3"/>
      <c r="R261" t="s">
        <v>417</v>
      </c>
      <c r="S261" s="18">
        <v>42647</v>
      </c>
      <c r="T261">
        <f t="shared" ca="1" si="28"/>
        <v>1.4815592051794133E-4</v>
      </c>
    </row>
    <row r="262" spans="1:20">
      <c r="A262" s="99">
        <v>42566</v>
      </c>
      <c r="B262">
        <v>261</v>
      </c>
      <c r="C262" s="9" t="s">
        <v>96</v>
      </c>
      <c r="D262" t="s">
        <v>156</v>
      </c>
      <c r="E262" t="s">
        <v>249</v>
      </c>
      <c r="F262" s="15" t="str">
        <f t="shared" si="29"/>
        <v>23</v>
      </c>
      <c r="G262" s="15" t="str">
        <f t="shared" si="30"/>
        <v>B</v>
      </c>
      <c r="H262" s="116" t="s">
        <v>495</v>
      </c>
      <c r="I262" s="15" t="str">
        <f t="shared" si="31"/>
        <v>upstream</v>
      </c>
      <c r="J262" s="100">
        <v>36.960968017578125</v>
      </c>
      <c r="K262" s="97">
        <v>6.5311280195601285E-5</v>
      </c>
      <c r="L262" s="100">
        <v>37.010669708251953</v>
      </c>
      <c r="M262" s="100">
        <v>0.25084817409515381</v>
      </c>
      <c r="N262" s="97">
        <v>6.3804029196035117E-5</v>
      </c>
      <c r="O262" s="97">
        <v>9.9635208243853413E-6</v>
      </c>
      <c r="P262" s="3"/>
      <c r="R262" t="s">
        <v>418</v>
      </c>
      <c r="S262" s="18">
        <v>42648</v>
      </c>
      <c r="T262">
        <f t="shared" ca="1" si="28"/>
        <v>1.7516588074310371E-4</v>
      </c>
    </row>
    <row r="263" spans="1:20">
      <c r="A263" s="106">
        <v>42566</v>
      </c>
      <c r="B263">
        <v>262</v>
      </c>
      <c r="C263" s="26" t="s">
        <v>22</v>
      </c>
      <c r="D263" s="20" t="s">
        <v>171</v>
      </c>
      <c r="E263" s="20" t="s">
        <v>249</v>
      </c>
      <c r="F263" s="15" t="str">
        <f t="shared" si="29"/>
        <v>23</v>
      </c>
      <c r="G263" s="15" t="str">
        <f t="shared" si="30"/>
        <v>B</v>
      </c>
      <c r="H263" s="116" t="s">
        <v>492</v>
      </c>
      <c r="I263" s="15" t="str">
        <f t="shared" si="31"/>
        <v>upstream</v>
      </c>
      <c r="J263" s="120" t="s">
        <v>474</v>
      </c>
      <c r="K263" s="128" t="s">
        <v>474</v>
      </c>
      <c r="L263" s="120">
        <v>38.395130157470703</v>
      </c>
      <c r="M263" s="120">
        <v>0.20516951382160187</v>
      </c>
      <c r="N263" s="128" t="s">
        <v>474</v>
      </c>
      <c r="O263" s="128" t="s">
        <v>474</v>
      </c>
      <c r="P263" s="3"/>
      <c r="R263" t="s">
        <v>419</v>
      </c>
      <c r="S263" s="18">
        <v>42648</v>
      </c>
      <c r="T263">
        <f t="shared" ca="1" si="28"/>
        <v>1.4991013934680572E-4</v>
      </c>
    </row>
    <row r="264" spans="1:20">
      <c r="A264" s="106">
        <v>42566</v>
      </c>
      <c r="B264">
        <v>263</v>
      </c>
      <c r="C264" s="26" t="s">
        <v>22</v>
      </c>
      <c r="D264" s="20" t="s">
        <v>173</v>
      </c>
      <c r="E264" s="20" t="s">
        <v>249</v>
      </c>
      <c r="F264" s="15" t="str">
        <f t="shared" si="29"/>
        <v>23</v>
      </c>
      <c r="G264" s="15" t="str">
        <f t="shared" si="30"/>
        <v>B</v>
      </c>
      <c r="H264" s="116" t="s">
        <v>492</v>
      </c>
      <c r="I264" s="15" t="str">
        <f t="shared" si="31"/>
        <v>upstream</v>
      </c>
      <c r="J264" s="120">
        <v>38.250053405761719</v>
      </c>
      <c r="K264" s="128">
        <v>9.2849397333338857E-5</v>
      </c>
      <c r="L264" s="120">
        <v>38.395130157470703</v>
      </c>
      <c r="M264" s="120">
        <v>0.20516951382160187</v>
      </c>
      <c r="N264" s="128">
        <v>8.4983345004729927E-5</v>
      </c>
      <c r="O264" s="128">
        <v>1.1124277989438269E-5</v>
      </c>
      <c r="P264" s="3"/>
      <c r="R264" t="s">
        <v>420</v>
      </c>
      <c r="S264" s="18">
        <v>42649</v>
      </c>
      <c r="T264">
        <f t="shared" ca="1" si="28"/>
        <v>8.8458097404024258E-5</v>
      </c>
    </row>
    <row r="265" spans="1:20">
      <c r="A265" s="106">
        <v>42566</v>
      </c>
      <c r="B265">
        <v>264</v>
      </c>
      <c r="C265" s="26" t="s">
        <v>22</v>
      </c>
      <c r="D265" s="20" t="s">
        <v>174</v>
      </c>
      <c r="E265" s="20" t="s">
        <v>249</v>
      </c>
      <c r="F265" s="15" t="str">
        <f t="shared" si="29"/>
        <v>23</v>
      </c>
      <c r="G265" s="15" t="str">
        <f t="shared" si="30"/>
        <v>B</v>
      </c>
      <c r="H265" s="116" t="s">
        <v>492</v>
      </c>
      <c r="I265" s="15" t="str">
        <f t="shared" si="31"/>
        <v>upstream</v>
      </c>
      <c r="J265" s="120">
        <v>38.540206909179688</v>
      </c>
      <c r="K265" s="128">
        <v>7.7117292676120996E-5</v>
      </c>
      <c r="L265" s="120">
        <v>38.395130157470703</v>
      </c>
      <c r="M265" s="120">
        <v>0.20516951382160187</v>
      </c>
      <c r="N265" s="128">
        <v>8.4983345004729927E-5</v>
      </c>
      <c r="O265" s="128">
        <v>1.1124277989438269E-5</v>
      </c>
      <c r="P265" s="3"/>
      <c r="R265" t="s">
        <v>421</v>
      </c>
      <c r="S265" s="18">
        <v>42649</v>
      </c>
      <c r="T265">
        <f t="shared" ca="1" si="28"/>
        <v>1.8142880192802599E-4</v>
      </c>
    </row>
    <row r="266" spans="1:20">
      <c r="A266" s="99">
        <v>42567</v>
      </c>
      <c r="B266">
        <v>265</v>
      </c>
      <c r="C266" s="9" t="s">
        <v>96</v>
      </c>
      <c r="D266" t="s">
        <v>157</v>
      </c>
      <c r="E266" t="s">
        <v>250</v>
      </c>
      <c r="F266" s="15" t="str">
        <f t="shared" si="29"/>
        <v>24</v>
      </c>
      <c r="G266" s="15" t="str">
        <f t="shared" si="30"/>
        <v>A</v>
      </c>
      <c r="H266" s="116" t="s">
        <v>495</v>
      </c>
      <c r="I266" s="15" t="str">
        <f t="shared" si="31"/>
        <v>upstream</v>
      </c>
      <c r="J266" s="100">
        <v>37.208217620849609</v>
      </c>
      <c r="K266" s="97">
        <v>5.5763703130651265E-5</v>
      </c>
      <c r="L266" s="100">
        <v>37.148159027099609</v>
      </c>
      <c r="M266" s="100">
        <v>0.39703002572059631</v>
      </c>
      <c r="N266" s="97">
        <v>5.9220310504315421E-5</v>
      </c>
      <c r="O266" s="97">
        <v>1.5314150004996918E-5</v>
      </c>
      <c r="P266" s="3"/>
      <c r="R266" t="s">
        <v>422</v>
      </c>
      <c r="S266" s="18">
        <v>42650</v>
      </c>
      <c r="T266">
        <f t="shared" ca="1" si="28"/>
        <v>2.5073781822963308E-5</v>
      </c>
    </row>
    <row r="267" spans="1:20">
      <c r="A267" s="99">
        <v>42567</v>
      </c>
      <c r="B267">
        <v>266</v>
      </c>
      <c r="C267" s="9" t="s">
        <v>96</v>
      </c>
      <c r="D267" t="s">
        <v>84</v>
      </c>
      <c r="E267" t="s">
        <v>250</v>
      </c>
      <c r="F267" s="15" t="str">
        <f t="shared" si="29"/>
        <v>24</v>
      </c>
      <c r="G267" s="15" t="str">
        <f t="shared" si="30"/>
        <v>A</v>
      </c>
      <c r="H267" s="116" t="s">
        <v>495</v>
      </c>
      <c r="I267" s="15" t="str">
        <f t="shared" si="31"/>
        <v>upstream</v>
      </c>
      <c r="J267" s="100">
        <v>36.724517822265625</v>
      </c>
      <c r="K267" s="97">
        <v>7.596733485115692E-5</v>
      </c>
      <c r="L267" s="100">
        <v>37.148159027099609</v>
      </c>
      <c r="M267" s="100">
        <v>0.39703002572059631</v>
      </c>
      <c r="N267" s="97">
        <v>5.9220310504315421E-5</v>
      </c>
      <c r="O267" s="97">
        <v>1.5314150004996918E-5</v>
      </c>
      <c r="P267" s="3"/>
      <c r="R267" t="s">
        <v>423</v>
      </c>
      <c r="S267" s="18">
        <v>42650</v>
      </c>
      <c r="T267">
        <f t="shared" ca="1" si="28"/>
        <v>9.928360498179245E-7</v>
      </c>
    </row>
    <row r="268" spans="1:20">
      <c r="A268" s="99">
        <v>42567</v>
      </c>
      <c r="B268">
        <v>267</v>
      </c>
      <c r="C268" s="9" t="s">
        <v>96</v>
      </c>
      <c r="D268" t="s">
        <v>159</v>
      </c>
      <c r="E268" t="s">
        <v>250</v>
      </c>
      <c r="F268" s="15" t="str">
        <f t="shared" si="29"/>
        <v>24</v>
      </c>
      <c r="G268" s="15" t="str">
        <f t="shared" si="30"/>
        <v>A</v>
      </c>
      <c r="H268" s="116" t="s">
        <v>495</v>
      </c>
      <c r="I268" s="15" t="str">
        <f t="shared" si="31"/>
        <v>upstream</v>
      </c>
      <c r="J268" s="100">
        <v>37.511734008789062</v>
      </c>
      <c r="K268" s="97">
        <v>4.5929882617201656E-5</v>
      </c>
      <c r="L268" s="100">
        <v>37.148159027099609</v>
      </c>
      <c r="M268" s="100">
        <v>0.39703002572059631</v>
      </c>
      <c r="N268" s="97">
        <v>5.9220310504315421E-5</v>
      </c>
      <c r="O268" s="97">
        <v>1.5314150004996918E-5</v>
      </c>
      <c r="P268" s="3"/>
      <c r="R268" t="s">
        <v>424</v>
      </c>
      <c r="S268" s="18">
        <v>42651</v>
      </c>
      <c r="T268">
        <f t="shared" ca="1" si="28"/>
        <v>1.1841511150123551E-4</v>
      </c>
    </row>
    <row r="269" spans="1:20">
      <c r="A269" s="106">
        <v>42567</v>
      </c>
      <c r="B269">
        <v>268</v>
      </c>
      <c r="C269" s="26" t="s">
        <v>22</v>
      </c>
      <c r="D269" s="20" t="s">
        <v>175</v>
      </c>
      <c r="E269" s="20" t="s">
        <v>250</v>
      </c>
      <c r="F269" s="15" t="str">
        <f t="shared" si="29"/>
        <v>24</v>
      </c>
      <c r="G269" s="15" t="str">
        <f t="shared" si="30"/>
        <v>A</v>
      </c>
      <c r="H269" s="116" t="s">
        <v>492</v>
      </c>
      <c r="I269" s="15" t="str">
        <f t="shared" si="31"/>
        <v>upstream</v>
      </c>
      <c r="J269" s="120">
        <v>38.507671356201172</v>
      </c>
      <c r="K269" s="128">
        <v>7.8739503805991262E-5</v>
      </c>
      <c r="L269" s="120">
        <v>38.521774291992188</v>
      </c>
      <c r="M269" s="120">
        <v>1.9941866397857666E-2</v>
      </c>
      <c r="N269" s="128">
        <v>7.8035460319370031E-5</v>
      </c>
      <c r="O269" s="128">
        <v>9.9566784683702281E-7</v>
      </c>
      <c r="P269" s="3"/>
      <c r="R269" t="s">
        <v>425</v>
      </c>
      <c r="S269" s="18">
        <v>42651</v>
      </c>
      <c r="T269">
        <f t="shared" ca="1" si="28"/>
        <v>8.4684191582103566E-5</v>
      </c>
    </row>
    <row r="270" spans="1:20">
      <c r="A270" s="106">
        <v>42567</v>
      </c>
      <c r="B270">
        <v>269</v>
      </c>
      <c r="C270" s="26" t="s">
        <v>22</v>
      </c>
      <c r="D270" s="20" t="s">
        <v>177</v>
      </c>
      <c r="E270" s="20" t="s">
        <v>250</v>
      </c>
      <c r="F270" s="15" t="str">
        <f t="shared" si="29"/>
        <v>24</v>
      </c>
      <c r="G270" s="15" t="str">
        <f t="shared" si="30"/>
        <v>A</v>
      </c>
      <c r="H270" s="116" t="s">
        <v>492</v>
      </c>
      <c r="I270" s="15" t="str">
        <f t="shared" si="31"/>
        <v>upstream</v>
      </c>
      <c r="J270" s="120">
        <v>38.535873413085938</v>
      </c>
      <c r="K270" s="128">
        <v>7.7331416832748801E-5</v>
      </c>
      <c r="L270" s="120">
        <v>38.521774291992188</v>
      </c>
      <c r="M270" s="120">
        <v>1.9941866397857666E-2</v>
      </c>
      <c r="N270" s="128">
        <v>7.8035460319370031E-5</v>
      </c>
      <c r="O270" s="128">
        <v>9.9566784683702281E-7</v>
      </c>
      <c r="P270" s="3"/>
      <c r="R270" t="s">
        <v>426</v>
      </c>
      <c r="S270" s="18">
        <v>42652</v>
      </c>
      <c r="T270">
        <f t="shared" ca="1" si="28"/>
        <v>6.946994229413879E-5</v>
      </c>
    </row>
    <row r="271" spans="1:20">
      <c r="A271" s="106">
        <v>42567</v>
      </c>
      <c r="B271">
        <v>270</v>
      </c>
      <c r="C271" s="26" t="s">
        <v>22</v>
      </c>
      <c r="D271" s="20" t="s">
        <v>178</v>
      </c>
      <c r="E271" s="20" t="s">
        <v>250</v>
      </c>
      <c r="F271" s="15" t="str">
        <f t="shared" si="29"/>
        <v>24</v>
      </c>
      <c r="G271" s="15" t="str">
        <f t="shared" si="30"/>
        <v>A</v>
      </c>
      <c r="H271" s="116" t="s">
        <v>492</v>
      </c>
      <c r="I271" s="15" t="str">
        <f t="shared" si="31"/>
        <v>upstream</v>
      </c>
      <c r="J271" s="120" t="s">
        <v>474</v>
      </c>
      <c r="K271" s="128" t="s">
        <v>474</v>
      </c>
      <c r="L271" s="120">
        <v>38.521774291992188</v>
      </c>
      <c r="M271" s="120">
        <v>1.9941866397857666E-2</v>
      </c>
      <c r="N271" s="128" t="s">
        <v>474</v>
      </c>
      <c r="O271" s="128" t="s">
        <v>474</v>
      </c>
      <c r="P271" s="3"/>
      <c r="R271" t="s">
        <v>427</v>
      </c>
      <c r="S271" s="18">
        <v>42652</v>
      </c>
      <c r="T271">
        <f t="shared" ca="1" si="28"/>
        <v>5.7590568758314475E-5</v>
      </c>
    </row>
    <row r="272" spans="1:20">
      <c r="A272" s="99">
        <v>42567</v>
      </c>
      <c r="B272">
        <v>271</v>
      </c>
      <c r="C272" s="9" t="s">
        <v>96</v>
      </c>
      <c r="D272" t="s">
        <v>160</v>
      </c>
      <c r="E272" t="s">
        <v>251</v>
      </c>
      <c r="F272" s="15" t="str">
        <f t="shared" si="29"/>
        <v>24</v>
      </c>
      <c r="G272" s="15" t="str">
        <f t="shared" si="30"/>
        <v>B</v>
      </c>
      <c r="H272" s="116" t="s">
        <v>495</v>
      </c>
      <c r="I272" s="15" t="str">
        <f t="shared" si="31"/>
        <v>upstream</v>
      </c>
      <c r="J272" s="100" t="s">
        <v>474</v>
      </c>
      <c r="K272" s="128" t="s">
        <v>474</v>
      </c>
      <c r="L272" s="100">
        <v>37.529464721679688</v>
      </c>
      <c r="M272" s="100">
        <v>0.16489465534687042</v>
      </c>
      <c r="N272" s="97" t="s">
        <v>474</v>
      </c>
      <c r="O272" s="97" t="s">
        <v>474</v>
      </c>
      <c r="P272" s="3" t="s">
        <v>252</v>
      </c>
      <c r="R272" t="s">
        <v>428</v>
      </c>
      <c r="S272" s="18">
        <v>42662</v>
      </c>
      <c r="T272">
        <f t="shared" ca="1" si="28"/>
        <v>1.0771648036704089E-4</v>
      </c>
    </row>
    <row r="273" spans="1:20">
      <c r="A273" s="99">
        <v>42567</v>
      </c>
      <c r="B273">
        <v>272</v>
      </c>
      <c r="C273" s="9" t="s">
        <v>96</v>
      </c>
      <c r="D273" t="s">
        <v>162</v>
      </c>
      <c r="E273" t="s">
        <v>251</v>
      </c>
      <c r="F273" s="15" t="str">
        <f t="shared" si="29"/>
        <v>24</v>
      </c>
      <c r="G273" s="15" t="str">
        <f t="shared" si="30"/>
        <v>B</v>
      </c>
      <c r="H273" s="116" t="s">
        <v>495</v>
      </c>
      <c r="I273" s="15" t="str">
        <f t="shared" si="31"/>
        <v>upstream</v>
      </c>
      <c r="J273" s="100">
        <v>37.412864685058594</v>
      </c>
      <c r="K273" s="97">
        <v>4.8926201998256147E-5</v>
      </c>
      <c r="L273" s="100">
        <v>37.529464721679688</v>
      </c>
      <c r="M273" s="100">
        <v>0.16489465534687042</v>
      </c>
      <c r="N273" s="97">
        <v>4.5538516133092344E-5</v>
      </c>
      <c r="O273" s="97">
        <v>4.7909138629620429E-6</v>
      </c>
      <c r="P273" s="3"/>
      <c r="R273" t="s">
        <v>429</v>
      </c>
      <c r="S273" s="18">
        <v>42662</v>
      </c>
      <c r="T273">
        <f t="shared" ca="1" si="28"/>
        <v>7.8331870705975845E-5</v>
      </c>
    </row>
    <row r="274" spans="1:20">
      <c r="A274" s="99">
        <v>42567</v>
      </c>
      <c r="B274">
        <v>273</v>
      </c>
      <c r="C274" s="9" t="s">
        <v>96</v>
      </c>
      <c r="D274" t="s">
        <v>163</v>
      </c>
      <c r="E274" t="s">
        <v>251</v>
      </c>
      <c r="F274" s="15" t="str">
        <f t="shared" si="29"/>
        <v>24</v>
      </c>
      <c r="G274" s="15" t="str">
        <f t="shared" si="30"/>
        <v>B</v>
      </c>
      <c r="H274" s="116" t="s">
        <v>495</v>
      </c>
      <c r="I274" s="15" t="str">
        <f t="shared" si="31"/>
        <v>upstream</v>
      </c>
      <c r="J274" s="100">
        <v>37.646060943603516</v>
      </c>
      <c r="K274" s="97">
        <v>4.2150826629949734E-5</v>
      </c>
      <c r="L274" s="100">
        <v>37.529464721679688</v>
      </c>
      <c r="M274" s="100">
        <v>0.16489465534687042</v>
      </c>
      <c r="N274" s="97">
        <v>4.5538516133092344E-5</v>
      </c>
      <c r="O274" s="97">
        <v>4.7909138629620429E-6</v>
      </c>
      <c r="P274" s="3"/>
      <c r="R274" t="s">
        <v>430</v>
      </c>
      <c r="S274" s="18">
        <v>42663</v>
      </c>
      <c r="T274">
        <f t="shared" ca="1" si="28"/>
        <v>4.5376305934041739E-5</v>
      </c>
    </row>
    <row r="275" spans="1:20">
      <c r="A275" s="108">
        <v>42567</v>
      </c>
      <c r="B275" s="29">
        <v>274</v>
      </c>
      <c r="C275" s="112" t="s">
        <v>22</v>
      </c>
      <c r="D275" s="28" t="s">
        <v>77</v>
      </c>
      <c r="E275" s="28" t="s">
        <v>251</v>
      </c>
      <c r="F275" s="15" t="str">
        <f t="shared" si="29"/>
        <v>24</v>
      </c>
      <c r="G275" s="15" t="str">
        <f t="shared" si="30"/>
        <v>B</v>
      </c>
      <c r="H275" s="116" t="s">
        <v>492</v>
      </c>
      <c r="I275" s="29" t="str">
        <f t="shared" si="31"/>
        <v>upstream</v>
      </c>
      <c r="J275" s="122" t="s">
        <v>474</v>
      </c>
      <c r="K275" s="131" t="s">
        <v>474</v>
      </c>
      <c r="L275" s="122">
        <v>39.284324645996094</v>
      </c>
      <c r="M275" s="122">
        <v>0.22955130040645599</v>
      </c>
      <c r="N275" s="131" t="s">
        <v>474</v>
      </c>
      <c r="O275" s="131" t="s">
        <v>474</v>
      </c>
      <c r="P275" s="3"/>
      <c r="R275" t="s">
        <v>431</v>
      </c>
      <c r="S275" s="18">
        <v>42663</v>
      </c>
      <c r="T275">
        <f t="shared" ca="1" si="28"/>
        <v>3.2082928858775027E-5</v>
      </c>
    </row>
    <row r="276" spans="1:20">
      <c r="A276" s="108">
        <v>42567</v>
      </c>
      <c r="B276" s="29">
        <v>275</v>
      </c>
      <c r="C276" s="112" t="s">
        <v>22</v>
      </c>
      <c r="D276" s="28" t="s">
        <v>180</v>
      </c>
      <c r="E276" s="28" t="s">
        <v>251</v>
      </c>
      <c r="F276" s="15" t="str">
        <f t="shared" si="29"/>
        <v>24</v>
      </c>
      <c r="G276" s="15" t="str">
        <f t="shared" si="30"/>
        <v>B</v>
      </c>
      <c r="H276" s="116" t="s">
        <v>492</v>
      </c>
      <c r="I276" s="29" t="str">
        <f t="shared" si="31"/>
        <v>upstream</v>
      </c>
      <c r="J276" s="122">
        <v>39.446643829345703</v>
      </c>
      <c r="K276" s="131">
        <v>4.317902130424045E-5</v>
      </c>
      <c r="L276" s="122">
        <v>39.284324645996094</v>
      </c>
      <c r="M276" s="122">
        <v>0.22955130040645599</v>
      </c>
      <c r="N276" s="131">
        <v>4.8163186875171959E-5</v>
      </c>
      <c r="O276" s="131">
        <v>7.0486744334630203E-6</v>
      </c>
      <c r="P276" s="3"/>
    </row>
    <row r="277" spans="1:20">
      <c r="A277" s="108">
        <v>42567</v>
      </c>
      <c r="B277" s="29">
        <v>276</v>
      </c>
      <c r="C277" s="112" t="s">
        <v>22</v>
      </c>
      <c r="D277" s="28" t="s">
        <v>181</v>
      </c>
      <c r="E277" s="28" t="s">
        <v>251</v>
      </c>
      <c r="F277" s="15" t="str">
        <f t="shared" si="29"/>
        <v>24</v>
      </c>
      <c r="G277" s="15" t="str">
        <f t="shared" si="30"/>
        <v>B</v>
      </c>
      <c r="H277" s="116" t="s">
        <v>492</v>
      </c>
      <c r="I277" s="29" t="str">
        <f t="shared" si="31"/>
        <v>upstream</v>
      </c>
      <c r="J277" s="122">
        <v>39.12200927734375</v>
      </c>
      <c r="K277" s="131">
        <v>5.3147352446103469E-5</v>
      </c>
      <c r="L277" s="122">
        <v>39.284324645996094</v>
      </c>
      <c r="M277" s="122">
        <v>0.22955130040645599</v>
      </c>
      <c r="N277" s="131">
        <v>4.8163186875171959E-5</v>
      </c>
      <c r="O277" s="131">
        <v>7.0486744334630203E-6</v>
      </c>
      <c r="P277" s="3"/>
    </row>
    <row r="278" spans="1:20">
      <c r="A278" s="105">
        <v>42568</v>
      </c>
      <c r="B278">
        <v>277</v>
      </c>
      <c r="C278" s="5" t="s">
        <v>22</v>
      </c>
      <c r="D278" s="3" t="s">
        <v>82</v>
      </c>
      <c r="E278" s="3" t="s">
        <v>253</v>
      </c>
      <c r="F278" s="15" t="str">
        <f t="shared" si="29"/>
        <v>25</v>
      </c>
      <c r="G278" s="15" t="str">
        <f t="shared" si="30"/>
        <v>A</v>
      </c>
      <c r="H278" s="116" t="s">
        <v>495</v>
      </c>
      <c r="I278" s="15" t="str">
        <f t="shared" si="31"/>
        <v>upstream</v>
      </c>
      <c r="J278" s="119">
        <v>39.959434509277344</v>
      </c>
      <c r="K278" s="127">
        <v>3.1101368222152814E-5</v>
      </c>
      <c r="L278" s="119">
        <v>39.785007476806641</v>
      </c>
      <c r="M278" s="119">
        <v>0.38000130653381348</v>
      </c>
      <c r="N278" s="127">
        <v>3.5492517781676725E-5</v>
      </c>
      <c r="O278" s="127">
        <v>9.1038382379338145E-6</v>
      </c>
      <c r="P278" s="3"/>
    </row>
    <row r="279" spans="1:20">
      <c r="A279" s="105">
        <v>42568</v>
      </c>
      <c r="B279">
        <v>278</v>
      </c>
      <c r="C279" s="5" t="s">
        <v>22</v>
      </c>
      <c r="D279" s="3" t="s">
        <v>183</v>
      </c>
      <c r="E279" s="3" t="s">
        <v>253</v>
      </c>
      <c r="F279" s="15" t="str">
        <f t="shared" si="29"/>
        <v>25</v>
      </c>
      <c r="G279" s="15" t="str">
        <f t="shared" si="30"/>
        <v>A</v>
      </c>
      <c r="H279" s="116" t="s">
        <v>495</v>
      </c>
      <c r="I279" s="15" t="str">
        <f t="shared" si="31"/>
        <v>upstream</v>
      </c>
      <c r="J279" s="119">
        <v>40.046478271484375</v>
      </c>
      <c r="K279" s="127">
        <v>2.9416562028927729E-5</v>
      </c>
      <c r="L279" s="119">
        <v>39.785007476806641</v>
      </c>
      <c r="M279" s="119">
        <v>0.38000130653381348</v>
      </c>
      <c r="N279" s="127">
        <v>3.5492517781676725E-5</v>
      </c>
      <c r="O279" s="127">
        <v>9.1038382379338145E-6</v>
      </c>
      <c r="P279" s="3"/>
    </row>
    <row r="280" spans="1:20">
      <c r="A280" s="105">
        <v>42568</v>
      </c>
      <c r="B280">
        <v>279</v>
      </c>
      <c r="C280" s="5" t="s">
        <v>22</v>
      </c>
      <c r="D280" s="3" t="s">
        <v>184</v>
      </c>
      <c r="E280" s="3" t="s">
        <v>253</v>
      </c>
      <c r="F280" s="15" t="str">
        <f t="shared" si="29"/>
        <v>25</v>
      </c>
      <c r="G280" s="15" t="str">
        <f t="shared" si="30"/>
        <v>A</v>
      </c>
      <c r="H280" s="116" t="s">
        <v>495</v>
      </c>
      <c r="I280" s="15" t="str">
        <f t="shared" si="31"/>
        <v>upstream</v>
      </c>
      <c r="J280" s="119">
        <v>39.349105834960938</v>
      </c>
      <c r="K280" s="127">
        <v>4.5959623093949631E-5</v>
      </c>
      <c r="L280" s="119">
        <v>39.785007476806641</v>
      </c>
      <c r="M280" s="119">
        <v>0.38000130653381348</v>
      </c>
      <c r="N280" s="127">
        <v>3.5492517781676725E-5</v>
      </c>
      <c r="O280" s="127">
        <v>9.1038382379338145E-6</v>
      </c>
      <c r="P280" s="3"/>
    </row>
    <row r="281" spans="1:20">
      <c r="A281" s="105">
        <v>42568</v>
      </c>
      <c r="B281">
        <v>280</v>
      </c>
      <c r="C281" s="5" t="s">
        <v>22</v>
      </c>
      <c r="D281" s="3" t="s">
        <v>86</v>
      </c>
      <c r="E281" s="3" t="s">
        <v>254</v>
      </c>
      <c r="F281" s="15" t="str">
        <f t="shared" si="29"/>
        <v>25</v>
      </c>
      <c r="G281" s="15" t="str">
        <f t="shared" si="30"/>
        <v>B</v>
      </c>
      <c r="H281" s="116" t="s">
        <v>495</v>
      </c>
      <c r="I281" s="15" t="str">
        <f t="shared" si="31"/>
        <v>upstream</v>
      </c>
      <c r="J281" s="119">
        <v>39.947910308837891</v>
      </c>
      <c r="K281" s="127">
        <v>3.1331543141277507E-5</v>
      </c>
      <c r="L281" s="119">
        <v>39.179718017578125</v>
      </c>
      <c r="M281" s="119">
        <v>0.90477031469345093</v>
      </c>
      <c r="N281" s="127">
        <v>5.7507870224071667E-5</v>
      </c>
      <c r="O281" s="127">
        <v>3.4766806493280455E-5</v>
      </c>
      <c r="P281" s="3"/>
    </row>
    <row r="282" spans="1:20">
      <c r="A282" s="105">
        <v>42568</v>
      </c>
      <c r="B282">
        <v>281</v>
      </c>
      <c r="C282" s="5" t="s">
        <v>22</v>
      </c>
      <c r="D282" s="3" t="s">
        <v>186</v>
      </c>
      <c r="E282" s="3" t="s">
        <v>254</v>
      </c>
      <c r="F282" s="15" t="str">
        <f t="shared" si="29"/>
        <v>25</v>
      </c>
      <c r="G282" s="15" t="str">
        <f t="shared" si="30"/>
        <v>B</v>
      </c>
      <c r="H282" s="116" t="s">
        <v>495</v>
      </c>
      <c r="I282" s="15" t="str">
        <f t="shared" si="31"/>
        <v>upstream</v>
      </c>
      <c r="J282" s="119">
        <v>39.408832550048828</v>
      </c>
      <c r="K282" s="127">
        <v>4.4236392568564042E-5</v>
      </c>
      <c r="L282" s="119">
        <v>39.179718017578125</v>
      </c>
      <c r="M282" s="119">
        <v>0.90477031469345093</v>
      </c>
      <c r="N282" s="127">
        <v>5.7507870224071667E-5</v>
      </c>
      <c r="O282" s="127">
        <v>3.4766806493280455E-5</v>
      </c>
      <c r="P282" s="3"/>
    </row>
    <row r="283" spans="1:20">
      <c r="A283" s="105">
        <v>42568</v>
      </c>
      <c r="B283">
        <v>282</v>
      </c>
      <c r="C283" s="5" t="s">
        <v>22</v>
      </c>
      <c r="D283" s="3" t="s">
        <v>187</v>
      </c>
      <c r="E283" s="3" t="s">
        <v>254</v>
      </c>
      <c r="F283" s="15" t="str">
        <f t="shared" si="29"/>
        <v>25</v>
      </c>
      <c r="G283" s="15" t="str">
        <f t="shared" si="30"/>
        <v>B</v>
      </c>
      <c r="H283" s="116" t="s">
        <v>495</v>
      </c>
      <c r="I283" s="15" t="str">
        <f t="shared" si="31"/>
        <v>upstream</v>
      </c>
      <c r="J283" s="119">
        <v>38.182418823242188</v>
      </c>
      <c r="K283" s="127">
        <v>9.6955678600352257E-5</v>
      </c>
      <c r="L283" s="119">
        <v>39.179718017578125</v>
      </c>
      <c r="M283" s="119">
        <v>0.90477031469345093</v>
      </c>
      <c r="N283" s="127">
        <v>5.7507870224071667E-5</v>
      </c>
      <c r="O283" s="127">
        <v>3.4766806493280455E-5</v>
      </c>
      <c r="P283" s="3"/>
    </row>
    <row r="284" spans="1:20">
      <c r="A284" s="99">
        <v>42569</v>
      </c>
      <c r="B284">
        <v>283</v>
      </c>
      <c r="C284" s="9" t="s">
        <v>96</v>
      </c>
      <c r="D284" t="s">
        <v>164</v>
      </c>
      <c r="E284" t="s">
        <v>255</v>
      </c>
      <c r="F284" s="15" t="str">
        <f t="shared" si="29"/>
        <v>26</v>
      </c>
      <c r="G284" s="15" t="str">
        <f t="shared" si="30"/>
        <v>A</v>
      </c>
      <c r="H284" s="116" t="s">
        <v>495</v>
      </c>
      <c r="I284" s="15" t="str">
        <f t="shared" si="31"/>
        <v>upstream</v>
      </c>
      <c r="J284" s="100">
        <v>40.440498352050781</v>
      </c>
      <c r="K284" s="97">
        <v>7.0642995524394792E-6</v>
      </c>
      <c r="L284" s="100">
        <v>41.181327819824219</v>
      </c>
      <c r="M284" s="100">
        <v>1.0476911067962646</v>
      </c>
      <c r="N284" s="97">
        <v>4.9021791710401885E-6</v>
      </c>
      <c r="O284" s="97">
        <v>3.0576995868614176E-6</v>
      </c>
      <c r="P284" s="3" t="s">
        <v>256</v>
      </c>
    </row>
    <row r="285" spans="1:20">
      <c r="A285" s="99">
        <v>42569</v>
      </c>
      <c r="B285">
        <v>284</v>
      </c>
      <c r="C285" s="9" t="s">
        <v>96</v>
      </c>
      <c r="D285" t="s">
        <v>92</v>
      </c>
      <c r="E285" t="s">
        <v>255</v>
      </c>
      <c r="F285" s="15" t="str">
        <f t="shared" si="29"/>
        <v>26</v>
      </c>
      <c r="G285" s="15" t="str">
        <f t="shared" si="30"/>
        <v>A</v>
      </c>
      <c r="H285" s="116" t="s">
        <v>495</v>
      </c>
      <c r="I285" s="15" t="str">
        <f t="shared" si="31"/>
        <v>upstream</v>
      </c>
      <c r="J285" s="100" t="s">
        <v>474</v>
      </c>
      <c r="K285" s="97" t="s">
        <v>474</v>
      </c>
      <c r="L285" s="100">
        <v>41.181327819824219</v>
      </c>
      <c r="M285" s="100">
        <v>1.0476911067962646</v>
      </c>
      <c r="N285" s="97" t="s">
        <v>474</v>
      </c>
      <c r="O285" s="97" t="s">
        <v>474</v>
      </c>
      <c r="P285" s="3"/>
    </row>
    <row r="286" spans="1:20">
      <c r="A286" s="99">
        <v>42569</v>
      </c>
      <c r="B286">
        <v>285</v>
      </c>
      <c r="C286" s="9" t="s">
        <v>96</v>
      </c>
      <c r="D286" t="s">
        <v>166</v>
      </c>
      <c r="E286" t="s">
        <v>255</v>
      </c>
      <c r="F286" s="15" t="str">
        <f t="shared" si="29"/>
        <v>26</v>
      </c>
      <c r="G286" s="15" t="str">
        <f t="shared" si="30"/>
        <v>A</v>
      </c>
      <c r="H286" s="116" t="s">
        <v>495</v>
      </c>
      <c r="I286" s="15" t="str">
        <f t="shared" si="31"/>
        <v>upstream</v>
      </c>
      <c r="J286" s="100">
        <v>41.922157287597656</v>
      </c>
      <c r="K286" s="97">
        <v>2.7400592443882488E-6</v>
      </c>
      <c r="L286" s="100">
        <v>41.181327819824219</v>
      </c>
      <c r="M286" s="100">
        <v>1.0476911067962646</v>
      </c>
      <c r="N286" s="97">
        <v>4.9021791710401885E-6</v>
      </c>
      <c r="O286" s="97">
        <v>3.0576995868614176E-6</v>
      </c>
      <c r="P286" s="3"/>
    </row>
    <row r="287" spans="1:20">
      <c r="A287" s="108">
        <v>42569</v>
      </c>
      <c r="B287" s="29">
        <v>286</v>
      </c>
      <c r="C287" s="112" t="s">
        <v>22</v>
      </c>
      <c r="D287" s="28" t="s">
        <v>90</v>
      </c>
      <c r="E287" s="28" t="s">
        <v>255</v>
      </c>
      <c r="F287" s="15" t="str">
        <f t="shared" si="29"/>
        <v>26</v>
      </c>
      <c r="G287" s="15" t="str">
        <f t="shared" si="30"/>
        <v>A</v>
      </c>
      <c r="H287" s="116" t="s">
        <v>492</v>
      </c>
      <c r="I287" s="29" t="str">
        <f t="shared" si="31"/>
        <v>upstream</v>
      </c>
      <c r="J287" s="122" t="s">
        <v>474</v>
      </c>
      <c r="K287" s="131" t="s">
        <v>474</v>
      </c>
      <c r="L287" s="122">
        <v>40.06182861328125</v>
      </c>
      <c r="M287" s="122" t="s">
        <v>474</v>
      </c>
      <c r="N287" s="131" t="s">
        <v>474</v>
      </c>
      <c r="O287" s="131" t="s">
        <v>474</v>
      </c>
      <c r="P287" s="3"/>
    </row>
    <row r="288" spans="1:20">
      <c r="A288" s="108">
        <v>42569</v>
      </c>
      <c r="B288" s="29">
        <v>287</v>
      </c>
      <c r="C288" s="112" t="s">
        <v>22</v>
      </c>
      <c r="D288" s="28" t="s">
        <v>189</v>
      </c>
      <c r="E288" s="28" t="s">
        <v>255</v>
      </c>
      <c r="F288" s="15" t="str">
        <f t="shared" si="29"/>
        <v>26</v>
      </c>
      <c r="G288" s="15" t="str">
        <f t="shared" si="30"/>
        <v>A</v>
      </c>
      <c r="H288" s="116" t="s">
        <v>492</v>
      </c>
      <c r="I288" s="29" t="str">
        <f t="shared" si="31"/>
        <v>upstream</v>
      </c>
      <c r="J288" s="122">
        <v>40.06182861328125</v>
      </c>
      <c r="K288" s="131">
        <v>2.9129054382792674E-5</v>
      </c>
      <c r="L288" s="122">
        <v>40.06182861328125</v>
      </c>
      <c r="M288" s="122" t="s">
        <v>474</v>
      </c>
      <c r="N288" s="131">
        <v>2.9129054382792674E-5</v>
      </c>
      <c r="O288" s="131" t="s">
        <v>474</v>
      </c>
      <c r="P288" s="3"/>
    </row>
    <row r="289" spans="1:16">
      <c r="A289" s="108">
        <v>42569</v>
      </c>
      <c r="B289" s="29">
        <v>288</v>
      </c>
      <c r="C289" s="112" t="s">
        <v>22</v>
      </c>
      <c r="D289" s="28" t="s">
        <v>190</v>
      </c>
      <c r="E289" s="28" t="s">
        <v>255</v>
      </c>
      <c r="F289" s="15" t="str">
        <f t="shared" si="29"/>
        <v>26</v>
      </c>
      <c r="G289" s="15" t="str">
        <f t="shared" si="30"/>
        <v>A</v>
      </c>
      <c r="H289" s="116" t="s">
        <v>492</v>
      </c>
      <c r="I289" s="29" t="str">
        <f t="shared" si="31"/>
        <v>upstream</v>
      </c>
      <c r="J289" s="122" t="s">
        <v>474</v>
      </c>
      <c r="K289" s="131" t="s">
        <v>474</v>
      </c>
      <c r="L289" s="122">
        <v>40.06182861328125</v>
      </c>
      <c r="M289" s="122" t="s">
        <v>474</v>
      </c>
      <c r="N289" s="131" t="s">
        <v>474</v>
      </c>
      <c r="O289" s="131" t="s">
        <v>474</v>
      </c>
      <c r="P289" s="3"/>
    </row>
    <row r="290" spans="1:16">
      <c r="A290" s="99">
        <v>42569</v>
      </c>
      <c r="B290">
        <v>289</v>
      </c>
      <c r="C290" s="9" t="s">
        <v>96</v>
      </c>
      <c r="D290" t="s">
        <v>167</v>
      </c>
      <c r="E290" t="s">
        <v>257</v>
      </c>
      <c r="F290" s="15" t="str">
        <f t="shared" si="29"/>
        <v>26</v>
      </c>
      <c r="G290" s="15" t="str">
        <f t="shared" si="30"/>
        <v>B</v>
      </c>
      <c r="H290" s="116" t="s">
        <v>495</v>
      </c>
      <c r="I290" s="15" t="str">
        <f t="shared" si="31"/>
        <v>upstream</v>
      </c>
      <c r="J290" s="100">
        <v>38.154518127441406</v>
      </c>
      <c r="K290" s="97">
        <v>3.0454970328719355E-5</v>
      </c>
      <c r="L290" s="100">
        <v>38.154518127441406</v>
      </c>
      <c r="M290" s="122" t="s">
        <v>474</v>
      </c>
      <c r="N290" s="97">
        <v>3.0454970328719355E-5</v>
      </c>
      <c r="O290" s="131" t="s">
        <v>474</v>
      </c>
      <c r="P290" s="3" t="s">
        <v>258</v>
      </c>
    </row>
    <row r="291" spans="1:16">
      <c r="A291" s="99">
        <v>42569</v>
      </c>
      <c r="B291">
        <v>290</v>
      </c>
      <c r="C291" s="9" t="s">
        <v>96</v>
      </c>
      <c r="D291" t="s">
        <v>169</v>
      </c>
      <c r="E291" t="s">
        <v>257</v>
      </c>
      <c r="F291" s="15" t="str">
        <f t="shared" si="29"/>
        <v>26</v>
      </c>
      <c r="G291" s="15" t="str">
        <f t="shared" si="30"/>
        <v>B</v>
      </c>
      <c r="H291" s="116" t="s">
        <v>495</v>
      </c>
      <c r="I291" s="15" t="str">
        <f t="shared" si="31"/>
        <v>upstream</v>
      </c>
      <c r="J291" s="100" t="s">
        <v>474</v>
      </c>
      <c r="K291" s="97" t="s">
        <v>474</v>
      </c>
      <c r="L291" s="100">
        <v>38.154518127441406</v>
      </c>
      <c r="M291" s="122" t="s">
        <v>474</v>
      </c>
      <c r="N291" s="97" t="s">
        <v>474</v>
      </c>
      <c r="O291" s="131" t="s">
        <v>474</v>
      </c>
      <c r="P291" s="3"/>
    </row>
    <row r="292" spans="1:16">
      <c r="A292" s="99">
        <v>42569</v>
      </c>
      <c r="B292">
        <v>291</v>
      </c>
      <c r="C292" s="9" t="s">
        <v>96</v>
      </c>
      <c r="D292" t="s">
        <v>170</v>
      </c>
      <c r="E292" t="s">
        <v>257</v>
      </c>
      <c r="F292" s="15" t="str">
        <f t="shared" si="29"/>
        <v>26</v>
      </c>
      <c r="G292" s="15" t="str">
        <f t="shared" si="30"/>
        <v>B</v>
      </c>
      <c r="H292" s="116" t="s">
        <v>495</v>
      </c>
      <c r="I292" s="15" t="str">
        <f t="shared" si="31"/>
        <v>upstream</v>
      </c>
      <c r="J292" s="100" t="s">
        <v>474</v>
      </c>
      <c r="K292" s="97" t="s">
        <v>474</v>
      </c>
      <c r="L292" s="100">
        <v>38.154518127441406</v>
      </c>
      <c r="M292" s="122" t="s">
        <v>474</v>
      </c>
      <c r="N292" s="131" t="s">
        <v>474</v>
      </c>
      <c r="O292" s="131" t="s">
        <v>474</v>
      </c>
      <c r="P292" s="3"/>
    </row>
    <row r="293" spans="1:16">
      <c r="A293" s="108">
        <v>42569</v>
      </c>
      <c r="B293" s="29">
        <v>292</v>
      </c>
      <c r="C293" s="112" t="s">
        <v>22</v>
      </c>
      <c r="D293" s="28" t="s">
        <v>191</v>
      </c>
      <c r="E293" s="28" t="s">
        <v>257</v>
      </c>
      <c r="F293" s="15" t="str">
        <f t="shared" si="29"/>
        <v>26</v>
      </c>
      <c r="G293" s="15" t="str">
        <f t="shared" si="30"/>
        <v>B</v>
      </c>
      <c r="H293" s="116" t="s">
        <v>492</v>
      </c>
      <c r="I293" s="29" t="str">
        <f t="shared" si="31"/>
        <v>upstream</v>
      </c>
      <c r="J293" s="122" t="s">
        <v>474</v>
      </c>
      <c r="K293" s="132" t="s">
        <v>474</v>
      </c>
      <c r="L293" s="122" t="s">
        <v>474</v>
      </c>
      <c r="M293" s="122" t="s">
        <v>474</v>
      </c>
      <c r="N293" s="131" t="s">
        <v>474</v>
      </c>
      <c r="O293" s="131" t="s">
        <v>474</v>
      </c>
      <c r="P293" s="3"/>
    </row>
    <row r="294" spans="1:16">
      <c r="A294" s="108">
        <v>42569</v>
      </c>
      <c r="B294" s="29">
        <v>293</v>
      </c>
      <c r="C294" s="112" t="s">
        <v>22</v>
      </c>
      <c r="D294" s="28" t="s">
        <v>193</v>
      </c>
      <c r="E294" s="28" t="s">
        <v>257</v>
      </c>
      <c r="F294" s="15" t="str">
        <f t="shared" si="29"/>
        <v>26</v>
      </c>
      <c r="G294" s="15" t="str">
        <f t="shared" si="30"/>
        <v>B</v>
      </c>
      <c r="H294" s="116" t="s">
        <v>492</v>
      </c>
      <c r="I294" s="29" t="str">
        <f t="shared" si="31"/>
        <v>upstream</v>
      </c>
      <c r="J294" s="122" t="s">
        <v>474</v>
      </c>
      <c r="K294" s="132" t="s">
        <v>474</v>
      </c>
      <c r="L294" s="122" t="s">
        <v>474</v>
      </c>
      <c r="M294" s="122" t="s">
        <v>474</v>
      </c>
      <c r="N294" s="131" t="s">
        <v>474</v>
      </c>
      <c r="O294" s="131" t="s">
        <v>474</v>
      </c>
      <c r="P294" s="3"/>
    </row>
    <row r="295" spans="1:16">
      <c r="A295" s="108">
        <v>42569</v>
      </c>
      <c r="B295" s="29">
        <v>294</v>
      </c>
      <c r="C295" s="112" t="s">
        <v>22</v>
      </c>
      <c r="D295" s="28" t="s">
        <v>194</v>
      </c>
      <c r="E295" s="28" t="s">
        <v>257</v>
      </c>
      <c r="F295" s="15" t="str">
        <f t="shared" si="29"/>
        <v>26</v>
      </c>
      <c r="G295" s="15" t="str">
        <f t="shared" si="30"/>
        <v>B</v>
      </c>
      <c r="H295" s="116" t="s">
        <v>492</v>
      </c>
      <c r="I295" s="29" t="str">
        <f t="shared" si="31"/>
        <v>upstream</v>
      </c>
      <c r="J295" s="122" t="s">
        <v>474</v>
      </c>
      <c r="K295" s="132" t="s">
        <v>474</v>
      </c>
      <c r="L295" s="122" t="s">
        <v>474</v>
      </c>
      <c r="M295" s="122" t="s">
        <v>474</v>
      </c>
      <c r="N295" s="131" t="s">
        <v>474</v>
      </c>
      <c r="O295" s="131" t="s">
        <v>474</v>
      </c>
      <c r="P295" s="3"/>
    </row>
    <row r="296" spans="1:16">
      <c r="A296" s="99">
        <v>42570</v>
      </c>
      <c r="B296">
        <v>295</v>
      </c>
      <c r="C296" s="9" t="s">
        <v>96</v>
      </c>
      <c r="D296" t="s">
        <v>171</v>
      </c>
      <c r="E296" t="s">
        <v>259</v>
      </c>
      <c r="F296" s="15" t="str">
        <f t="shared" si="29"/>
        <v>27</v>
      </c>
      <c r="G296" s="15" t="str">
        <f t="shared" si="30"/>
        <v>A</v>
      </c>
      <c r="H296" s="116" t="s">
        <v>495</v>
      </c>
      <c r="I296" s="15" t="str">
        <f t="shared" si="31"/>
        <v>upstream</v>
      </c>
      <c r="J296" s="100">
        <v>37.488986968994141</v>
      </c>
      <c r="K296" s="97">
        <v>4.6602574002463371E-5</v>
      </c>
      <c r="L296" s="100">
        <v>38.288345336914062</v>
      </c>
      <c r="M296" s="100">
        <v>1.0605521202087402</v>
      </c>
      <c r="N296" s="97">
        <v>3.1916810257826E-5</v>
      </c>
      <c r="O296" s="97">
        <v>1.722493652778212E-5</v>
      </c>
      <c r="P296" s="3"/>
    </row>
    <row r="297" spans="1:16">
      <c r="A297" s="99">
        <v>42570</v>
      </c>
      <c r="B297">
        <v>296</v>
      </c>
      <c r="C297" s="9" t="s">
        <v>96</v>
      </c>
      <c r="D297" t="s">
        <v>173</v>
      </c>
      <c r="E297" t="s">
        <v>259</v>
      </c>
      <c r="F297" s="15" t="str">
        <f t="shared" si="29"/>
        <v>27</v>
      </c>
      <c r="G297" s="15" t="str">
        <f t="shared" si="30"/>
        <v>A</v>
      </c>
      <c r="H297" s="116" t="s">
        <v>495</v>
      </c>
      <c r="I297" s="15" t="str">
        <f t="shared" si="31"/>
        <v>upstream</v>
      </c>
      <c r="J297" s="100">
        <v>39.491481781005859</v>
      </c>
      <c r="K297" s="97">
        <v>1.2957359103893396E-5</v>
      </c>
      <c r="L297" s="100">
        <v>38.288345336914062</v>
      </c>
      <c r="M297" s="100">
        <v>1.0605521202087402</v>
      </c>
      <c r="N297" s="97">
        <v>3.1916810257826E-5</v>
      </c>
      <c r="O297" s="97">
        <v>1.722493652778212E-5</v>
      </c>
      <c r="P297" s="3"/>
    </row>
    <row r="298" spans="1:16">
      <c r="A298" s="99">
        <v>42570</v>
      </c>
      <c r="B298">
        <v>297</v>
      </c>
      <c r="C298" s="9" t="s">
        <v>96</v>
      </c>
      <c r="D298" t="s">
        <v>174</v>
      </c>
      <c r="E298" t="s">
        <v>259</v>
      </c>
      <c r="F298" s="15" t="str">
        <f t="shared" si="29"/>
        <v>27</v>
      </c>
      <c r="G298" s="15" t="str">
        <f t="shared" si="30"/>
        <v>A</v>
      </c>
      <c r="H298" s="116" t="s">
        <v>495</v>
      </c>
      <c r="I298" s="15" t="str">
        <f t="shared" si="31"/>
        <v>upstream</v>
      </c>
      <c r="J298" s="100">
        <v>37.884574890136719</v>
      </c>
      <c r="K298" s="97">
        <v>3.6190496757626534E-5</v>
      </c>
      <c r="L298" s="100">
        <v>38.288345336914062</v>
      </c>
      <c r="M298" s="100">
        <v>1.0605521202087402</v>
      </c>
      <c r="N298" s="97">
        <v>3.1916810257826E-5</v>
      </c>
      <c r="O298" s="97">
        <v>1.722493652778212E-5</v>
      </c>
      <c r="P298" s="3"/>
    </row>
    <row r="299" spans="1:16">
      <c r="A299" s="106">
        <v>42570</v>
      </c>
      <c r="B299">
        <v>298</v>
      </c>
      <c r="C299" s="26" t="s">
        <v>22</v>
      </c>
      <c r="D299" s="20" t="s">
        <v>94</v>
      </c>
      <c r="E299" s="20" t="s">
        <v>259</v>
      </c>
      <c r="F299" s="15" t="str">
        <f t="shared" si="29"/>
        <v>27</v>
      </c>
      <c r="G299" s="15" t="str">
        <f t="shared" si="30"/>
        <v>A</v>
      </c>
      <c r="H299" s="116" t="s">
        <v>492</v>
      </c>
      <c r="I299" s="15" t="str">
        <f t="shared" si="31"/>
        <v>upstream</v>
      </c>
      <c r="J299" s="120" t="s">
        <v>474</v>
      </c>
      <c r="K299" s="128" t="s">
        <v>474</v>
      </c>
      <c r="L299" s="120" t="s">
        <v>474</v>
      </c>
      <c r="M299" s="120" t="s">
        <v>474</v>
      </c>
      <c r="N299" s="128" t="s">
        <v>474</v>
      </c>
      <c r="O299" s="128" t="s">
        <v>474</v>
      </c>
      <c r="P299" s="3"/>
    </row>
    <row r="300" spans="1:16">
      <c r="A300" s="106">
        <v>42570</v>
      </c>
      <c r="B300">
        <v>299</v>
      </c>
      <c r="C300" s="26" t="s">
        <v>22</v>
      </c>
      <c r="D300" s="20" t="s">
        <v>97</v>
      </c>
      <c r="E300" s="20" t="s">
        <v>259</v>
      </c>
      <c r="F300" s="15" t="str">
        <f t="shared" si="29"/>
        <v>27</v>
      </c>
      <c r="G300" s="15" t="str">
        <f t="shared" si="30"/>
        <v>A</v>
      </c>
      <c r="H300" s="116" t="s">
        <v>492</v>
      </c>
      <c r="I300" s="15" t="str">
        <f t="shared" si="31"/>
        <v>upstream</v>
      </c>
      <c r="J300" s="120" t="s">
        <v>474</v>
      </c>
      <c r="K300" s="128" t="s">
        <v>474</v>
      </c>
      <c r="L300" s="120" t="s">
        <v>474</v>
      </c>
      <c r="M300" s="120" t="s">
        <v>474</v>
      </c>
      <c r="N300" s="128" t="s">
        <v>474</v>
      </c>
      <c r="O300" s="128" t="s">
        <v>474</v>
      </c>
      <c r="P300" s="3"/>
    </row>
    <row r="301" spans="1:16">
      <c r="A301" s="106">
        <v>42570</v>
      </c>
      <c r="B301">
        <v>300</v>
      </c>
      <c r="C301" s="26" t="s">
        <v>22</v>
      </c>
      <c r="D301" s="20" t="s">
        <v>98</v>
      </c>
      <c r="E301" s="20" t="s">
        <v>259</v>
      </c>
      <c r="F301" s="15" t="str">
        <f t="shared" si="29"/>
        <v>27</v>
      </c>
      <c r="G301" s="15" t="str">
        <f t="shared" si="30"/>
        <v>A</v>
      </c>
      <c r="H301" s="116" t="s">
        <v>492</v>
      </c>
      <c r="I301" s="15" t="str">
        <f t="shared" si="31"/>
        <v>upstream</v>
      </c>
      <c r="J301" s="120" t="s">
        <v>474</v>
      </c>
      <c r="K301" s="128" t="s">
        <v>474</v>
      </c>
      <c r="L301" s="120" t="s">
        <v>474</v>
      </c>
      <c r="M301" s="120" t="s">
        <v>474</v>
      </c>
      <c r="N301" s="128" t="s">
        <v>474</v>
      </c>
      <c r="O301" s="128" t="s">
        <v>474</v>
      </c>
      <c r="P301" s="3"/>
    </row>
    <row r="302" spans="1:16">
      <c r="A302" s="99">
        <v>42570</v>
      </c>
      <c r="B302">
        <v>301</v>
      </c>
      <c r="C302" s="9" t="s">
        <v>96</v>
      </c>
      <c r="D302" t="s">
        <v>195</v>
      </c>
      <c r="E302" t="s">
        <v>260</v>
      </c>
      <c r="F302" s="15" t="str">
        <f t="shared" si="29"/>
        <v>27</v>
      </c>
      <c r="G302" s="15" t="str">
        <f t="shared" si="30"/>
        <v>B</v>
      </c>
      <c r="H302" s="116" t="s">
        <v>495</v>
      </c>
      <c r="I302" s="15" t="str">
        <f t="shared" si="31"/>
        <v>upstream</v>
      </c>
      <c r="J302" s="100">
        <v>39.307025909423828</v>
      </c>
      <c r="K302" s="97">
        <v>1.4578791706298944E-5</v>
      </c>
      <c r="L302" s="100">
        <v>39.505760192871094</v>
      </c>
      <c r="M302" s="100">
        <v>0.28105542063713074</v>
      </c>
      <c r="N302" s="97">
        <v>1.2943359251949005E-5</v>
      </c>
      <c r="O302" s="97">
        <v>2.3128500288294163E-6</v>
      </c>
      <c r="P302" s="3" t="s">
        <v>261</v>
      </c>
    </row>
    <row r="303" spans="1:16">
      <c r="A303" s="99">
        <v>42570</v>
      </c>
      <c r="B303">
        <v>302</v>
      </c>
      <c r="C303" s="9" t="s">
        <v>96</v>
      </c>
      <c r="D303" t="s">
        <v>223</v>
      </c>
      <c r="E303" t="s">
        <v>260</v>
      </c>
      <c r="F303" s="15" t="str">
        <f t="shared" si="29"/>
        <v>27</v>
      </c>
      <c r="G303" s="15" t="str">
        <f t="shared" si="30"/>
        <v>B</v>
      </c>
      <c r="H303" s="116" t="s">
        <v>495</v>
      </c>
      <c r="I303" s="15" t="str">
        <f t="shared" si="31"/>
        <v>upstream</v>
      </c>
      <c r="J303" s="100" t="s">
        <v>474</v>
      </c>
      <c r="K303" s="128" t="s">
        <v>474</v>
      </c>
      <c r="L303" s="100">
        <v>39.505760192871094</v>
      </c>
      <c r="M303" s="100">
        <v>0.28105542063713074</v>
      </c>
      <c r="N303" s="128" t="s">
        <v>474</v>
      </c>
      <c r="O303" s="128" t="s">
        <v>474</v>
      </c>
      <c r="P303" s="3"/>
    </row>
    <row r="304" spans="1:16">
      <c r="A304" s="99">
        <v>42570</v>
      </c>
      <c r="B304">
        <v>303</v>
      </c>
      <c r="C304" s="9" t="s">
        <v>96</v>
      </c>
      <c r="D304" t="s">
        <v>224</v>
      </c>
      <c r="E304" t="s">
        <v>260</v>
      </c>
      <c r="F304" s="15" t="str">
        <f t="shared" si="29"/>
        <v>27</v>
      </c>
      <c r="G304" s="15" t="str">
        <f t="shared" si="30"/>
        <v>B</v>
      </c>
      <c r="H304" s="116" t="s">
        <v>495</v>
      </c>
      <c r="I304" s="15" t="str">
        <f t="shared" si="31"/>
        <v>upstream</v>
      </c>
      <c r="J304" s="100">
        <v>39.704498291015625</v>
      </c>
      <c r="K304" s="97">
        <v>1.1307927707093768E-5</v>
      </c>
      <c r="L304" s="100">
        <v>39.505760192871094</v>
      </c>
      <c r="M304" s="100">
        <v>0.28105542063713074</v>
      </c>
      <c r="N304" s="97">
        <v>1.2943359251949005E-5</v>
      </c>
      <c r="O304" s="97">
        <v>2.3128500288294163E-6</v>
      </c>
      <c r="P304" s="3"/>
    </row>
    <row r="305" spans="1:16">
      <c r="A305" s="108">
        <v>42570</v>
      </c>
      <c r="B305" s="29">
        <v>304</v>
      </c>
      <c r="C305" s="112" t="s">
        <v>22</v>
      </c>
      <c r="D305" s="28" t="s">
        <v>99</v>
      </c>
      <c r="E305" s="28" t="s">
        <v>260</v>
      </c>
      <c r="F305" s="15" t="str">
        <f t="shared" si="29"/>
        <v>27</v>
      </c>
      <c r="G305" s="15" t="str">
        <f t="shared" si="30"/>
        <v>B</v>
      </c>
      <c r="H305" s="116" t="s">
        <v>492</v>
      </c>
      <c r="I305" s="29" t="str">
        <f t="shared" si="31"/>
        <v>upstream</v>
      </c>
      <c r="J305" s="122" t="s">
        <v>474</v>
      </c>
      <c r="K305" s="131" t="s">
        <v>474</v>
      </c>
      <c r="L305" s="122">
        <v>41.300209045410156</v>
      </c>
      <c r="M305" s="122" t="s">
        <v>474</v>
      </c>
      <c r="N305" s="131" t="s">
        <v>474</v>
      </c>
      <c r="O305" s="131" t="s">
        <v>474</v>
      </c>
      <c r="P305" s="3"/>
    </row>
    <row r="306" spans="1:16">
      <c r="A306" s="108">
        <v>42570</v>
      </c>
      <c r="B306" s="29">
        <v>305</v>
      </c>
      <c r="C306" s="112" t="s">
        <v>22</v>
      </c>
      <c r="D306" s="28" t="s">
        <v>101</v>
      </c>
      <c r="E306" s="28" t="s">
        <v>260</v>
      </c>
      <c r="F306" s="15" t="str">
        <f t="shared" si="29"/>
        <v>27</v>
      </c>
      <c r="G306" s="15" t="str">
        <f t="shared" si="30"/>
        <v>B</v>
      </c>
      <c r="H306" s="116" t="s">
        <v>492</v>
      </c>
      <c r="I306" s="29" t="str">
        <f t="shared" si="31"/>
        <v>upstream</v>
      </c>
      <c r="J306" s="122" t="s">
        <v>474</v>
      </c>
      <c r="K306" s="131" t="s">
        <v>474</v>
      </c>
      <c r="L306" s="122">
        <v>41.300209045410156</v>
      </c>
      <c r="M306" s="122" t="s">
        <v>474</v>
      </c>
      <c r="N306" s="131" t="s">
        <v>474</v>
      </c>
      <c r="O306" s="131" t="s">
        <v>474</v>
      </c>
      <c r="P306" s="3"/>
    </row>
    <row r="307" spans="1:16">
      <c r="A307" s="108">
        <v>42570</v>
      </c>
      <c r="B307" s="29">
        <v>306</v>
      </c>
      <c r="C307" s="112" t="s">
        <v>22</v>
      </c>
      <c r="D307" s="28" t="s">
        <v>102</v>
      </c>
      <c r="E307" s="28" t="s">
        <v>260</v>
      </c>
      <c r="F307" s="15" t="str">
        <f t="shared" si="29"/>
        <v>27</v>
      </c>
      <c r="G307" s="15" t="str">
        <f t="shared" si="30"/>
        <v>B</v>
      </c>
      <c r="H307" s="116" t="s">
        <v>492</v>
      </c>
      <c r="I307" s="29" t="str">
        <f t="shared" si="31"/>
        <v>upstream</v>
      </c>
      <c r="J307" s="122">
        <v>41.300209045410156</v>
      </c>
      <c r="K307" s="131">
        <v>1.3188869161240291E-5</v>
      </c>
      <c r="L307" s="122">
        <v>41.300209045410156</v>
      </c>
      <c r="M307" s="122" t="s">
        <v>474</v>
      </c>
      <c r="N307" s="131">
        <v>1.3188869161240291E-5</v>
      </c>
      <c r="O307" s="131" t="s">
        <v>474</v>
      </c>
      <c r="P307" s="3"/>
    </row>
    <row r="308" spans="1:16">
      <c r="A308" s="99">
        <v>42571</v>
      </c>
      <c r="B308">
        <v>307</v>
      </c>
      <c r="C308" s="9" t="s">
        <v>96</v>
      </c>
      <c r="D308" t="s">
        <v>175</v>
      </c>
      <c r="E308" t="s">
        <v>262</v>
      </c>
      <c r="F308" s="15" t="str">
        <f t="shared" si="29"/>
        <v>28</v>
      </c>
      <c r="G308" s="15" t="str">
        <f t="shared" si="30"/>
        <v>A</v>
      </c>
      <c r="H308" s="116" t="s">
        <v>495</v>
      </c>
      <c r="I308" s="15" t="str">
        <f t="shared" si="31"/>
        <v>upstream</v>
      </c>
      <c r="J308" s="100">
        <v>37.718280792236328</v>
      </c>
      <c r="K308" s="97">
        <v>4.0249255107482895E-5</v>
      </c>
      <c r="L308" s="100">
        <v>37.961334228515625</v>
      </c>
      <c r="M308" s="100">
        <v>0.34372946619987488</v>
      </c>
      <c r="N308" s="97">
        <v>3.4874366974690929E-5</v>
      </c>
      <c r="O308" s="97">
        <v>7.6012383942725137E-6</v>
      </c>
      <c r="P308" s="3" t="s">
        <v>263</v>
      </c>
    </row>
    <row r="309" spans="1:16">
      <c r="A309" s="99">
        <v>42571</v>
      </c>
      <c r="B309">
        <v>308</v>
      </c>
      <c r="C309" s="9" t="s">
        <v>96</v>
      </c>
      <c r="D309" t="s">
        <v>177</v>
      </c>
      <c r="E309" t="s">
        <v>262</v>
      </c>
      <c r="F309" s="15" t="str">
        <f t="shared" si="29"/>
        <v>28</v>
      </c>
      <c r="G309" s="15" t="str">
        <f t="shared" si="30"/>
        <v>A</v>
      </c>
      <c r="H309" s="116" t="s">
        <v>495</v>
      </c>
      <c r="I309" s="15" t="str">
        <f t="shared" si="31"/>
        <v>upstream</v>
      </c>
      <c r="J309" s="100">
        <v>38.204387664794922</v>
      </c>
      <c r="K309" s="97">
        <v>2.9499480660888366E-5</v>
      </c>
      <c r="L309" s="100">
        <v>37.961334228515625</v>
      </c>
      <c r="M309" s="100">
        <v>0.34372946619987488</v>
      </c>
      <c r="N309" s="97">
        <v>3.4874366974690929E-5</v>
      </c>
      <c r="O309" s="97">
        <v>7.6012383942725137E-6</v>
      </c>
      <c r="P309" s="3"/>
    </row>
    <row r="310" spans="1:16">
      <c r="A310" s="99">
        <v>42571</v>
      </c>
      <c r="B310">
        <v>309</v>
      </c>
      <c r="C310" s="9" t="s">
        <v>96</v>
      </c>
      <c r="D310" t="s">
        <v>178</v>
      </c>
      <c r="E310" t="s">
        <v>262</v>
      </c>
      <c r="F310" s="15" t="str">
        <f t="shared" si="29"/>
        <v>28</v>
      </c>
      <c r="G310" s="15" t="str">
        <f t="shared" si="30"/>
        <v>A</v>
      </c>
      <c r="H310" s="116" t="s">
        <v>495</v>
      </c>
      <c r="I310" s="15" t="str">
        <f t="shared" si="31"/>
        <v>upstream</v>
      </c>
      <c r="J310" s="100" t="s">
        <v>474</v>
      </c>
      <c r="K310" s="97" t="s">
        <v>474</v>
      </c>
      <c r="L310" s="100">
        <v>37.961334228515625</v>
      </c>
      <c r="M310" s="100">
        <v>0.34372946619987488</v>
      </c>
      <c r="N310" s="97" t="s">
        <v>474</v>
      </c>
      <c r="O310" s="131" t="s">
        <v>474</v>
      </c>
      <c r="P310" s="3"/>
    </row>
    <row r="311" spans="1:16">
      <c r="A311" s="108">
        <v>42571</v>
      </c>
      <c r="B311" s="29">
        <v>310</v>
      </c>
      <c r="C311" s="112" t="s">
        <v>22</v>
      </c>
      <c r="D311" s="28" t="s">
        <v>103</v>
      </c>
      <c r="E311" s="28" t="s">
        <v>262</v>
      </c>
      <c r="F311" s="15" t="str">
        <f t="shared" si="29"/>
        <v>28</v>
      </c>
      <c r="G311" s="15" t="str">
        <f t="shared" si="30"/>
        <v>A</v>
      </c>
      <c r="H311" s="116" t="s">
        <v>492</v>
      </c>
      <c r="I311" s="29" t="str">
        <f t="shared" si="31"/>
        <v>upstream</v>
      </c>
      <c r="J311" s="122" t="s">
        <v>474</v>
      </c>
      <c r="K311" s="131" t="s">
        <v>474</v>
      </c>
      <c r="L311" s="122">
        <v>40.111244201660156</v>
      </c>
      <c r="M311" s="122" t="s">
        <v>474</v>
      </c>
      <c r="N311" s="131" t="s">
        <v>474</v>
      </c>
      <c r="O311" s="131" t="s">
        <v>474</v>
      </c>
      <c r="P311" s="3"/>
    </row>
    <row r="312" spans="1:16">
      <c r="A312" s="108">
        <v>42571</v>
      </c>
      <c r="B312" s="29">
        <v>311</v>
      </c>
      <c r="C312" s="112" t="s">
        <v>22</v>
      </c>
      <c r="D312" s="28" t="s">
        <v>105</v>
      </c>
      <c r="E312" s="28" t="s">
        <v>262</v>
      </c>
      <c r="F312" s="15" t="str">
        <f t="shared" si="29"/>
        <v>28</v>
      </c>
      <c r="G312" s="15" t="str">
        <f t="shared" si="30"/>
        <v>A</v>
      </c>
      <c r="H312" s="116" t="s">
        <v>492</v>
      </c>
      <c r="I312" s="29" t="str">
        <f t="shared" si="31"/>
        <v>upstream</v>
      </c>
      <c r="J312" s="122">
        <v>40.111244201660156</v>
      </c>
      <c r="K312" s="131">
        <v>2.8222460969118401E-5</v>
      </c>
      <c r="L312" s="122">
        <v>40.111244201660156</v>
      </c>
      <c r="M312" s="122" t="s">
        <v>474</v>
      </c>
      <c r="N312" s="131">
        <v>2.8222460969118401E-5</v>
      </c>
      <c r="O312" s="131" t="s">
        <v>474</v>
      </c>
      <c r="P312" s="3"/>
    </row>
    <row r="313" spans="1:16">
      <c r="A313" s="108">
        <v>42571</v>
      </c>
      <c r="B313" s="29">
        <v>312</v>
      </c>
      <c r="C313" s="112" t="s">
        <v>22</v>
      </c>
      <c r="D313" s="28" t="s">
        <v>106</v>
      </c>
      <c r="E313" s="28" t="s">
        <v>262</v>
      </c>
      <c r="F313" s="15" t="str">
        <f t="shared" si="29"/>
        <v>28</v>
      </c>
      <c r="G313" s="15" t="str">
        <f t="shared" si="30"/>
        <v>A</v>
      </c>
      <c r="H313" s="116" t="s">
        <v>492</v>
      </c>
      <c r="I313" s="29" t="str">
        <f t="shared" si="31"/>
        <v>upstream</v>
      </c>
      <c r="J313" s="122" t="s">
        <v>474</v>
      </c>
      <c r="K313" s="131" t="s">
        <v>474</v>
      </c>
      <c r="L313" s="122">
        <v>40.111244201660156</v>
      </c>
      <c r="M313" s="122" t="s">
        <v>474</v>
      </c>
      <c r="N313" s="131" t="s">
        <v>474</v>
      </c>
      <c r="O313" s="131" t="s">
        <v>474</v>
      </c>
      <c r="P313" s="3"/>
    </row>
    <row r="314" spans="1:16">
      <c r="A314" s="113">
        <v>42571</v>
      </c>
      <c r="B314" s="29">
        <v>313</v>
      </c>
      <c r="C314" s="28" t="s">
        <v>96</v>
      </c>
      <c r="D314" s="29" t="s">
        <v>77</v>
      </c>
      <c r="E314" s="29" t="s">
        <v>264</v>
      </c>
      <c r="F314" s="15" t="str">
        <f t="shared" si="29"/>
        <v>28</v>
      </c>
      <c r="G314" s="15" t="str">
        <f t="shared" si="30"/>
        <v>B</v>
      </c>
      <c r="H314" s="117" t="s">
        <v>492</v>
      </c>
      <c r="I314" s="29" t="str">
        <f t="shared" si="31"/>
        <v>upstream</v>
      </c>
      <c r="J314" s="124">
        <v>39.349571228027344</v>
      </c>
      <c r="K314" s="132">
        <v>1.4187665328790899E-5</v>
      </c>
      <c r="L314" s="124">
        <v>39.349571228027344</v>
      </c>
      <c r="M314" s="124" t="s">
        <v>474</v>
      </c>
      <c r="N314" s="132">
        <v>1.4187665328790899E-5</v>
      </c>
      <c r="O314" s="132" t="s">
        <v>474</v>
      </c>
      <c r="P314" s="3" t="s">
        <v>265</v>
      </c>
    </row>
    <row r="315" spans="1:16">
      <c r="A315" s="113">
        <v>42571</v>
      </c>
      <c r="B315" s="29">
        <v>314</v>
      </c>
      <c r="C315" s="28" t="s">
        <v>96</v>
      </c>
      <c r="D315" s="29" t="s">
        <v>180</v>
      </c>
      <c r="E315" s="29" t="s">
        <v>264</v>
      </c>
      <c r="F315" s="15" t="str">
        <f t="shared" si="29"/>
        <v>28</v>
      </c>
      <c r="G315" s="15" t="str">
        <f t="shared" si="30"/>
        <v>B</v>
      </c>
      <c r="H315" s="117" t="s">
        <v>492</v>
      </c>
      <c r="I315" s="29" t="str">
        <f t="shared" si="31"/>
        <v>upstream</v>
      </c>
      <c r="J315" s="124" t="s">
        <v>474</v>
      </c>
      <c r="K315" s="132" t="s">
        <v>474</v>
      </c>
      <c r="L315" s="124">
        <v>39.349571228027344</v>
      </c>
      <c r="M315" s="124" t="s">
        <v>474</v>
      </c>
      <c r="N315" s="132" t="s">
        <v>474</v>
      </c>
      <c r="O315" s="132" t="s">
        <v>474</v>
      </c>
      <c r="P315" s="3"/>
    </row>
    <row r="316" spans="1:16">
      <c r="A316" s="113">
        <v>42571</v>
      </c>
      <c r="B316" s="29">
        <v>315</v>
      </c>
      <c r="C316" s="28" t="s">
        <v>96</v>
      </c>
      <c r="D316" s="29" t="s">
        <v>181</v>
      </c>
      <c r="E316" s="29" t="s">
        <v>264</v>
      </c>
      <c r="F316" s="15" t="str">
        <f t="shared" si="29"/>
        <v>28</v>
      </c>
      <c r="G316" s="15" t="str">
        <f t="shared" si="30"/>
        <v>B</v>
      </c>
      <c r="H316" s="117" t="s">
        <v>492</v>
      </c>
      <c r="I316" s="29" t="str">
        <f t="shared" si="31"/>
        <v>upstream</v>
      </c>
      <c r="J316" s="124" t="s">
        <v>474</v>
      </c>
      <c r="K316" s="132" t="s">
        <v>474</v>
      </c>
      <c r="L316" s="124">
        <v>39.349571228027344</v>
      </c>
      <c r="M316" s="124" t="s">
        <v>474</v>
      </c>
      <c r="N316" s="132" t="s">
        <v>474</v>
      </c>
      <c r="O316" s="132" t="s">
        <v>474</v>
      </c>
      <c r="P316" s="3"/>
    </row>
    <row r="317" spans="1:16">
      <c r="A317" s="105">
        <v>42571</v>
      </c>
      <c r="B317">
        <v>316</v>
      </c>
      <c r="C317" s="5" t="s">
        <v>28</v>
      </c>
      <c r="D317" s="3" t="s">
        <v>115</v>
      </c>
      <c r="E317" s="3" t="s">
        <v>264</v>
      </c>
      <c r="F317" s="15" t="str">
        <f t="shared" si="29"/>
        <v>28</v>
      </c>
      <c r="G317" s="15" t="str">
        <f t="shared" si="30"/>
        <v>B</v>
      </c>
      <c r="H317" s="116" t="s">
        <v>495</v>
      </c>
      <c r="I317" s="15" t="str">
        <f t="shared" si="31"/>
        <v>upstream</v>
      </c>
      <c r="J317" s="119" t="s">
        <v>474</v>
      </c>
      <c r="K317" s="97" t="s">
        <v>474</v>
      </c>
      <c r="L317" s="119">
        <v>40.410648345947266</v>
      </c>
      <c r="M317" s="119">
        <v>1.036432147026062</v>
      </c>
      <c r="N317" s="131" t="s">
        <v>474</v>
      </c>
      <c r="O317" s="131" t="s">
        <v>474</v>
      </c>
      <c r="P317" s="3"/>
    </row>
    <row r="318" spans="1:16">
      <c r="A318" s="105">
        <v>42571</v>
      </c>
      <c r="B318">
        <v>317</v>
      </c>
      <c r="C318" s="5" t="s">
        <v>28</v>
      </c>
      <c r="D318" s="3" t="s">
        <v>117</v>
      </c>
      <c r="E318" s="3" t="s">
        <v>264</v>
      </c>
      <c r="F318" s="15" t="str">
        <f t="shared" si="29"/>
        <v>28</v>
      </c>
      <c r="G318" s="15" t="str">
        <f t="shared" si="30"/>
        <v>B</v>
      </c>
      <c r="H318" s="116" t="s">
        <v>495</v>
      </c>
      <c r="I318" s="15" t="str">
        <f t="shared" si="31"/>
        <v>upstream</v>
      </c>
      <c r="J318" s="119">
        <v>41.143516540527344</v>
      </c>
      <c r="K318" s="127">
        <v>8.0044419519254006E-6</v>
      </c>
      <c r="L318" s="119">
        <v>40.410648345947266</v>
      </c>
      <c r="M318" s="119">
        <v>1.036432147026062</v>
      </c>
      <c r="N318" s="127">
        <v>1.4619121429859661E-5</v>
      </c>
      <c r="O318" s="127">
        <v>9.3545704658026807E-6</v>
      </c>
      <c r="P318" s="3"/>
    </row>
    <row r="319" spans="1:16">
      <c r="A319" s="105">
        <v>42571</v>
      </c>
      <c r="B319">
        <v>318</v>
      </c>
      <c r="C319" s="5" t="s">
        <v>28</v>
      </c>
      <c r="D319" s="3" t="s">
        <v>118</v>
      </c>
      <c r="E319" s="3" t="s">
        <v>264</v>
      </c>
      <c r="F319" s="15" t="str">
        <f t="shared" si="29"/>
        <v>28</v>
      </c>
      <c r="G319" s="15" t="str">
        <f t="shared" si="30"/>
        <v>B</v>
      </c>
      <c r="H319" s="116" t="s">
        <v>495</v>
      </c>
      <c r="I319" s="15" t="str">
        <f t="shared" si="31"/>
        <v>upstream</v>
      </c>
      <c r="J319" s="119">
        <v>39.677780151367188</v>
      </c>
      <c r="K319" s="127">
        <v>2.1233801817288622E-5</v>
      </c>
      <c r="L319" s="119">
        <v>40.410648345947266</v>
      </c>
      <c r="M319" s="119">
        <v>1.036432147026062</v>
      </c>
      <c r="N319" s="127">
        <v>1.4619121429859661E-5</v>
      </c>
      <c r="O319" s="127">
        <v>9.3545704658026807E-6</v>
      </c>
      <c r="P319" s="3"/>
    </row>
    <row r="320" spans="1:16">
      <c r="A320" s="99">
        <v>42572</v>
      </c>
      <c r="B320">
        <v>319</v>
      </c>
      <c r="C320" s="9" t="s">
        <v>96</v>
      </c>
      <c r="D320" t="s">
        <v>82</v>
      </c>
      <c r="E320" t="s">
        <v>266</v>
      </c>
      <c r="F320" s="15" t="str">
        <f t="shared" si="29"/>
        <v>29</v>
      </c>
      <c r="G320" s="15" t="str">
        <f t="shared" si="30"/>
        <v>A</v>
      </c>
      <c r="H320" s="116" t="s">
        <v>495</v>
      </c>
      <c r="I320" s="15" t="str">
        <f t="shared" si="31"/>
        <v>upstream</v>
      </c>
      <c r="J320" s="100" t="s">
        <v>474</v>
      </c>
      <c r="K320" s="130" t="s">
        <v>474</v>
      </c>
      <c r="L320" s="100">
        <v>38.464664459228516</v>
      </c>
      <c r="M320" s="100">
        <v>1.0137146711349487</v>
      </c>
      <c r="N320" s="131" t="s">
        <v>474</v>
      </c>
      <c r="O320" s="131" t="s">
        <v>474</v>
      </c>
      <c r="P320" s="3"/>
    </row>
    <row r="321" spans="1:16">
      <c r="A321" s="99">
        <v>42572</v>
      </c>
      <c r="B321">
        <v>320</v>
      </c>
      <c r="C321" s="9" t="s">
        <v>96</v>
      </c>
      <c r="D321" t="s">
        <v>183</v>
      </c>
      <c r="E321" t="s">
        <v>266</v>
      </c>
      <c r="F321" s="15" t="str">
        <f t="shared" si="29"/>
        <v>29</v>
      </c>
      <c r="G321" s="15" t="str">
        <f t="shared" si="30"/>
        <v>A</v>
      </c>
      <c r="H321" s="116" t="s">
        <v>495</v>
      </c>
      <c r="I321" s="15" t="str">
        <f t="shared" si="31"/>
        <v>upstream</v>
      </c>
      <c r="J321" s="100">
        <v>39.181468963623047</v>
      </c>
      <c r="K321" s="97">
        <v>1.5797057130839676E-5</v>
      </c>
      <c r="L321" s="100">
        <v>38.464664459228516</v>
      </c>
      <c r="M321" s="100">
        <v>1.0137146711349487</v>
      </c>
      <c r="N321" s="97">
        <v>2.7646236048894934E-5</v>
      </c>
      <c r="O321" s="97">
        <v>1.6757268895162269E-5</v>
      </c>
      <c r="P321" s="3"/>
    </row>
    <row r="322" spans="1:16">
      <c r="A322" s="99">
        <v>42572</v>
      </c>
      <c r="B322">
        <v>321</v>
      </c>
      <c r="C322" s="9" t="s">
        <v>96</v>
      </c>
      <c r="D322" t="s">
        <v>184</v>
      </c>
      <c r="E322" t="s">
        <v>266</v>
      </c>
      <c r="F322" s="15" t="str">
        <f t="shared" si="29"/>
        <v>29</v>
      </c>
      <c r="G322" s="15" t="str">
        <f t="shared" si="30"/>
        <v>A</v>
      </c>
      <c r="H322" s="116" t="s">
        <v>495</v>
      </c>
      <c r="I322" s="15" t="str">
        <f t="shared" si="31"/>
        <v>upstream</v>
      </c>
      <c r="J322" s="100">
        <v>37.747859954833984</v>
      </c>
      <c r="K322" s="97">
        <v>3.9495414966950193E-5</v>
      </c>
      <c r="L322" s="100">
        <v>38.464664459228516</v>
      </c>
      <c r="M322" s="100">
        <v>1.0137146711349487</v>
      </c>
      <c r="N322" s="97">
        <v>2.7646236048894934E-5</v>
      </c>
      <c r="O322" s="97">
        <v>1.6757268895162269E-5</v>
      </c>
      <c r="P322" s="3"/>
    </row>
    <row r="323" spans="1:16">
      <c r="A323" s="106">
        <v>42572</v>
      </c>
      <c r="B323" s="29">
        <v>322</v>
      </c>
      <c r="C323" s="26" t="s">
        <v>28</v>
      </c>
      <c r="D323" s="20" t="s">
        <v>119</v>
      </c>
      <c r="E323" s="20" t="s">
        <v>266</v>
      </c>
      <c r="F323" s="15" t="str">
        <f t="shared" ref="F323:F386" si="32">IF(RIGHT(E323,1)="d", LEFT(E323,LEN(E323)-2), LEFT(E323,LEN(E323)-1))</f>
        <v>29</v>
      </c>
      <c r="G323" s="15" t="str">
        <f t="shared" ref="G323:G386" si="33">IF(RIGHT(E323,1)="d", MID(E323,LEN(E323)-1,1), MID(E323,LEN(E323),1))</f>
        <v>A</v>
      </c>
      <c r="H323" s="116" t="s">
        <v>492</v>
      </c>
      <c r="I323" s="15" t="str">
        <f t="shared" ref="I323:I386" si="34">IF(RIGHT(E323,1)="d","downstream","upstream")</f>
        <v>upstream</v>
      </c>
      <c r="J323" s="120" t="s">
        <v>474</v>
      </c>
      <c r="K323" s="128" t="s">
        <v>474</v>
      </c>
      <c r="L323" s="120" t="s">
        <v>474</v>
      </c>
      <c r="M323" s="120" t="s">
        <v>474</v>
      </c>
      <c r="N323" s="128" t="s">
        <v>474</v>
      </c>
      <c r="O323" s="128" t="s">
        <v>474</v>
      </c>
      <c r="P323" s="3"/>
    </row>
    <row r="324" spans="1:16">
      <c r="A324" s="106">
        <v>42572</v>
      </c>
      <c r="B324" s="29">
        <v>323</v>
      </c>
      <c r="C324" s="26" t="s">
        <v>28</v>
      </c>
      <c r="D324" s="20" t="s">
        <v>121</v>
      </c>
      <c r="E324" s="20" t="s">
        <v>266</v>
      </c>
      <c r="F324" s="15" t="str">
        <f t="shared" si="32"/>
        <v>29</v>
      </c>
      <c r="G324" s="15" t="str">
        <f t="shared" si="33"/>
        <v>A</v>
      </c>
      <c r="H324" s="116" t="s">
        <v>492</v>
      </c>
      <c r="I324" s="15" t="str">
        <f t="shared" si="34"/>
        <v>upstream</v>
      </c>
      <c r="J324" s="120" t="s">
        <v>474</v>
      </c>
      <c r="K324" s="128" t="s">
        <v>474</v>
      </c>
      <c r="L324" s="120" t="s">
        <v>474</v>
      </c>
      <c r="M324" s="120" t="s">
        <v>474</v>
      </c>
      <c r="N324" s="128" t="s">
        <v>474</v>
      </c>
      <c r="O324" s="128" t="s">
        <v>474</v>
      </c>
      <c r="P324" s="3"/>
    </row>
    <row r="325" spans="1:16">
      <c r="A325" s="106">
        <v>42572</v>
      </c>
      <c r="B325" s="29">
        <v>324</v>
      </c>
      <c r="C325" s="26" t="s">
        <v>28</v>
      </c>
      <c r="D325" s="20" t="s">
        <v>122</v>
      </c>
      <c r="E325" s="20" t="s">
        <v>266</v>
      </c>
      <c r="F325" s="15" t="str">
        <f t="shared" si="32"/>
        <v>29</v>
      </c>
      <c r="G325" s="15" t="str">
        <f t="shared" si="33"/>
        <v>A</v>
      </c>
      <c r="H325" s="116" t="s">
        <v>492</v>
      </c>
      <c r="I325" s="15" t="str">
        <f t="shared" si="34"/>
        <v>upstream</v>
      </c>
      <c r="J325" s="120" t="s">
        <v>474</v>
      </c>
      <c r="K325" s="128" t="s">
        <v>474</v>
      </c>
      <c r="L325" s="120" t="s">
        <v>474</v>
      </c>
      <c r="M325" s="120" t="s">
        <v>474</v>
      </c>
      <c r="N325" s="128" t="s">
        <v>474</v>
      </c>
      <c r="O325" s="128" t="s">
        <v>474</v>
      </c>
      <c r="P325" s="3"/>
    </row>
    <row r="326" spans="1:16">
      <c r="A326" s="99">
        <v>42572</v>
      </c>
      <c r="B326">
        <v>325</v>
      </c>
      <c r="C326" s="9" t="s">
        <v>96</v>
      </c>
      <c r="D326" t="s">
        <v>86</v>
      </c>
      <c r="E326" t="s">
        <v>267</v>
      </c>
      <c r="F326" s="15" t="str">
        <f t="shared" si="32"/>
        <v>29</v>
      </c>
      <c r="G326" s="15" t="str">
        <f t="shared" si="33"/>
        <v>B</v>
      </c>
      <c r="H326" s="116" t="s">
        <v>495</v>
      </c>
      <c r="I326" s="15" t="str">
        <f t="shared" si="34"/>
        <v>upstream</v>
      </c>
      <c r="J326" s="100">
        <v>38.909980773925781</v>
      </c>
      <c r="K326" s="97">
        <v>1.8790633475873619E-5</v>
      </c>
      <c r="L326" s="100">
        <v>38.861915588378906</v>
      </c>
      <c r="M326" s="100">
        <v>6.797444075345993E-2</v>
      </c>
      <c r="N326" s="97">
        <v>1.9386046915315092E-5</v>
      </c>
      <c r="O326" s="97">
        <v>8.4204305039747851E-7</v>
      </c>
      <c r="P326" s="3" t="s">
        <v>268</v>
      </c>
    </row>
    <row r="327" spans="1:16">
      <c r="A327" s="99">
        <v>42572</v>
      </c>
      <c r="B327">
        <v>326</v>
      </c>
      <c r="C327" s="9" t="s">
        <v>96</v>
      </c>
      <c r="D327" t="s">
        <v>186</v>
      </c>
      <c r="E327" t="s">
        <v>267</v>
      </c>
      <c r="F327" s="15" t="str">
        <f t="shared" si="32"/>
        <v>29</v>
      </c>
      <c r="G327" s="15" t="str">
        <f t="shared" si="33"/>
        <v>B</v>
      </c>
      <c r="H327" s="116" t="s">
        <v>495</v>
      </c>
      <c r="I327" s="15" t="str">
        <f t="shared" si="34"/>
        <v>upstream</v>
      </c>
      <c r="J327" s="100">
        <v>38.813850402832031</v>
      </c>
      <c r="K327" s="97">
        <v>1.9981462173745967E-5</v>
      </c>
      <c r="L327" s="100">
        <v>38.861915588378906</v>
      </c>
      <c r="M327" s="100">
        <v>6.797444075345993E-2</v>
      </c>
      <c r="N327" s="97">
        <v>1.9386046915315092E-5</v>
      </c>
      <c r="O327" s="97">
        <v>8.4204305039747851E-7</v>
      </c>
      <c r="P327" s="3"/>
    </row>
    <row r="328" spans="1:16">
      <c r="A328" s="107">
        <v>42572</v>
      </c>
      <c r="B328">
        <v>327</v>
      </c>
      <c r="C328" s="9" t="s">
        <v>96</v>
      </c>
      <c r="D328" s="15" t="s">
        <v>187</v>
      </c>
      <c r="E328" s="15" t="s">
        <v>267</v>
      </c>
      <c r="F328" s="15" t="str">
        <f t="shared" si="32"/>
        <v>29</v>
      </c>
      <c r="G328" s="15" t="str">
        <f t="shared" si="33"/>
        <v>B</v>
      </c>
      <c r="H328" s="116" t="s">
        <v>495</v>
      </c>
      <c r="I328" s="15" t="str">
        <f t="shared" si="34"/>
        <v>upstream</v>
      </c>
      <c r="J328" s="121" t="s">
        <v>474</v>
      </c>
      <c r="K328" s="128" t="s">
        <v>474</v>
      </c>
      <c r="L328" s="121">
        <v>38.861915588378906</v>
      </c>
      <c r="M328" s="100">
        <v>6.797444075345993E-2</v>
      </c>
      <c r="N328" s="128" t="s">
        <v>474</v>
      </c>
      <c r="O328" s="128" t="s">
        <v>474</v>
      </c>
      <c r="P328" s="3"/>
    </row>
    <row r="329" spans="1:16">
      <c r="A329" s="108">
        <v>42572</v>
      </c>
      <c r="B329" s="29">
        <v>328</v>
      </c>
      <c r="C329" s="112" t="s">
        <v>28</v>
      </c>
      <c r="D329" s="28" t="s">
        <v>123</v>
      </c>
      <c r="E329" s="28" t="s">
        <v>267</v>
      </c>
      <c r="F329" s="15" t="str">
        <f t="shared" si="32"/>
        <v>29</v>
      </c>
      <c r="G329" s="15" t="str">
        <f t="shared" si="33"/>
        <v>B</v>
      </c>
      <c r="H329" s="116" t="s">
        <v>492</v>
      </c>
      <c r="I329" s="29" t="str">
        <f t="shared" si="34"/>
        <v>upstream</v>
      </c>
      <c r="J329" s="122">
        <v>41.185943603515625</v>
      </c>
      <c r="K329" s="131">
        <v>7.7815620898036286E-6</v>
      </c>
      <c r="L329" s="122">
        <v>41.185943603515625</v>
      </c>
      <c r="M329" s="122" t="s">
        <v>474</v>
      </c>
      <c r="N329" s="131">
        <v>7.7815620898036286E-6</v>
      </c>
      <c r="O329" s="131" t="s">
        <v>474</v>
      </c>
      <c r="P329" s="3"/>
    </row>
    <row r="330" spans="1:16">
      <c r="A330" s="108">
        <v>42572</v>
      </c>
      <c r="B330" s="29">
        <v>329</v>
      </c>
      <c r="C330" s="112" t="s">
        <v>28</v>
      </c>
      <c r="D330" s="28" t="s">
        <v>125</v>
      </c>
      <c r="E330" s="28" t="s">
        <v>267</v>
      </c>
      <c r="F330" s="15" t="str">
        <f t="shared" si="32"/>
        <v>29</v>
      </c>
      <c r="G330" s="15" t="str">
        <f t="shared" si="33"/>
        <v>B</v>
      </c>
      <c r="H330" s="116" t="s">
        <v>492</v>
      </c>
      <c r="I330" s="29" t="str">
        <f t="shared" si="34"/>
        <v>upstream</v>
      </c>
      <c r="J330" s="122" t="s">
        <v>474</v>
      </c>
      <c r="K330" s="131" t="s">
        <v>474</v>
      </c>
      <c r="L330" s="122">
        <v>41.185943603515625</v>
      </c>
      <c r="M330" s="122" t="s">
        <v>474</v>
      </c>
      <c r="N330" s="131" t="s">
        <v>474</v>
      </c>
      <c r="O330" s="131" t="s">
        <v>474</v>
      </c>
      <c r="P330" s="3"/>
    </row>
    <row r="331" spans="1:16">
      <c r="A331" s="108">
        <v>42572</v>
      </c>
      <c r="B331" s="29">
        <v>330</v>
      </c>
      <c r="C331" s="112" t="s">
        <v>28</v>
      </c>
      <c r="D331" s="28" t="s">
        <v>126</v>
      </c>
      <c r="E331" s="28" t="s">
        <v>267</v>
      </c>
      <c r="F331" s="15" t="str">
        <f t="shared" si="32"/>
        <v>29</v>
      </c>
      <c r="G331" s="15" t="str">
        <f t="shared" si="33"/>
        <v>B</v>
      </c>
      <c r="H331" s="116" t="s">
        <v>492</v>
      </c>
      <c r="I331" s="29" t="str">
        <f t="shared" si="34"/>
        <v>upstream</v>
      </c>
      <c r="J331" s="122" t="s">
        <v>474</v>
      </c>
      <c r="K331" s="131" t="s">
        <v>474</v>
      </c>
      <c r="L331" s="122">
        <v>41.185943603515625</v>
      </c>
      <c r="M331" s="122" t="s">
        <v>474</v>
      </c>
      <c r="N331" s="131" t="s">
        <v>474</v>
      </c>
      <c r="O331" s="131" t="s">
        <v>474</v>
      </c>
      <c r="P331" s="3"/>
    </row>
    <row r="332" spans="1:16">
      <c r="A332" s="109">
        <v>42573</v>
      </c>
      <c r="B332">
        <v>331</v>
      </c>
      <c r="C332" s="5" t="s">
        <v>28</v>
      </c>
      <c r="D332" s="9" t="s">
        <v>127</v>
      </c>
      <c r="E332" s="9" t="s">
        <v>269</v>
      </c>
      <c r="F332" s="15" t="str">
        <f t="shared" si="32"/>
        <v>30</v>
      </c>
      <c r="G332" s="15" t="str">
        <f t="shared" si="33"/>
        <v>A</v>
      </c>
      <c r="H332" s="116" t="s">
        <v>495</v>
      </c>
      <c r="I332" s="15" t="str">
        <f t="shared" si="34"/>
        <v>upstream</v>
      </c>
      <c r="J332" s="123">
        <v>30.343708038330078</v>
      </c>
      <c r="K332" s="127">
        <v>1.0597522370517254E-2</v>
      </c>
      <c r="L332" s="123">
        <v>30.428339004516602</v>
      </c>
      <c r="M332" s="119">
        <v>7.7182799577713013E-2</v>
      </c>
      <c r="N332" s="127">
        <v>1.002590823918581E-2</v>
      </c>
      <c r="O332" s="127">
        <v>5.1927141612395644E-4</v>
      </c>
      <c r="P332" s="3"/>
    </row>
    <row r="333" spans="1:16">
      <c r="A333" s="105">
        <v>42573</v>
      </c>
      <c r="B333">
        <v>332</v>
      </c>
      <c r="C333" s="5" t="s">
        <v>28</v>
      </c>
      <c r="D333" s="3" t="s">
        <v>129</v>
      </c>
      <c r="E333" s="3" t="s">
        <v>269</v>
      </c>
      <c r="F333" s="15" t="str">
        <f t="shared" si="32"/>
        <v>30</v>
      </c>
      <c r="G333" s="15" t="str">
        <f t="shared" si="33"/>
        <v>A</v>
      </c>
      <c r="H333" s="116" t="s">
        <v>495</v>
      </c>
      <c r="I333" s="15" t="str">
        <f t="shared" si="34"/>
        <v>upstream</v>
      </c>
      <c r="J333" s="119">
        <v>30.494846343994141</v>
      </c>
      <c r="K333" s="127">
        <v>9.5833027735352516E-3</v>
      </c>
      <c r="L333" s="119">
        <v>30.428339004516602</v>
      </c>
      <c r="M333" s="119">
        <v>7.7182799577713013E-2</v>
      </c>
      <c r="N333" s="127">
        <v>1.002590823918581E-2</v>
      </c>
      <c r="O333" s="127">
        <v>5.1927141612395644E-4</v>
      </c>
      <c r="P333" s="3"/>
    </row>
    <row r="334" spans="1:16">
      <c r="A334" s="105">
        <v>42573</v>
      </c>
      <c r="B334">
        <v>333</v>
      </c>
      <c r="C334" s="5" t="s">
        <v>28</v>
      </c>
      <c r="D334" s="3" t="s">
        <v>81</v>
      </c>
      <c r="E334" s="3" t="s">
        <v>269</v>
      </c>
      <c r="F334" s="15" t="str">
        <f t="shared" si="32"/>
        <v>30</v>
      </c>
      <c r="G334" s="15" t="str">
        <f t="shared" si="33"/>
        <v>A</v>
      </c>
      <c r="H334" s="116" t="s">
        <v>495</v>
      </c>
      <c r="I334" s="15" t="str">
        <f t="shared" si="34"/>
        <v>upstream</v>
      </c>
      <c r="J334" s="119">
        <v>30.446470260620117</v>
      </c>
      <c r="K334" s="127">
        <v>9.8968995735049248E-3</v>
      </c>
      <c r="L334" s="119">
        <v>30.428339004516602</v>
      </c>
      <c r="M334" s="119">
        <v>7.7182799577713013E-2</v>
      </c>
      <c r="N334" s="127">
        <v>1.002590823918581E-2</v>
      </c>
      <c r="O334" s="127">
        <v>5.1927141612395644E-4</v>
      </c>
      <c r="P334" s="3"/>
    </row>
    <row r="335" spans="1:16">
      <c r="A335" s="105">
        <v>42573</v>
      </c>
      <c r="B335">
        <v>334</v>
      </c>
      <c r="C335" s="5" t="s">
        <v>28</v>
      </c>
      <c r="D335" s="3" t="s">
        <v>130</v>
      </c>
      <c r="E335" s="3" t="s">
        <v>270</v>
      </c>
      <c r="F335" s="15" t="str">
        <f t="shared" si="32"/>
        <v>30</v>
      </c>
      <c r="G335" s="15" t="str">
        <f t="shared" si="33"/>
        <v>B</v>
      </c>
      <c r="H335" s="116" t="s">
        <v>495</v>
      </c>
      <c r="I335" s="15" t="str">
        <f t="shared" si="34"/>
        <v>upstream</v>
      </c>
      <c r="J335" s="119">
        <v>31.541891098022461</v>
      </c>
      <c r="K335" s="127">
        <v>4.7736284323036671E-3</v>
      </c>
      <c r="L335" s="119">
        <v>31.724174499511719</v>
      </c>
      <c r="M335" s="119">
        <v>0.19025586545467377</v>
      </c>
      <c r="N335" s="127">
        <v>4.2507280595600605E-3</v>
      </c>
      <c r="O335" s="127">
        <v>5.3320900769904256E-4</v>
      </c>
      <c r="P335" s="3"/>
    </row>
    <row r="336" spans="1:16">
      <c r="A336" s="105">
        <v>42573</v>
      </c>
      <c r="B336">
        <v>335</v>
      </c>
      <c r="C336" s="5" t="s">
        <v>28</v>
      </c>
      <c r="D336" s="3" t="s">
        <v>132</v>
      </c>
      <c r="E336" s="3" t="s">
        <v>270</v>
      </c>
      <c r="F336" s="15" t="str">
        <f t="shared" si="32"/>
        <v>30</v>
      </c>
      <c r="G336" s="15" t="str">
        <f t="shared" si="33"/>
        <v>B</v>
      </c>
      <c r="H336" s="116" t="s">
        <v>495</v>
      </c>
      <c r="I336" s="15" t="str">
        <f t="shared" si="34"/>
        <v>upstream</v>
      </c>
      <c r="J336" s="119">
        <v>31.9215087890625</v>
      </c>
      <c r="K336" s="127">
        <v>3.707776078954339E-3</v>
      </c>
      <c r="L336" s="119">
        <v>31.724174499511719</v>
      </c>
      <c r="M336" s="119">
        <v>0.19025586545467377</v>
      </c>
      <c r="N336" s="127">
        <v>4.2507280595600605E-3</v>
      </c>
      <c r="O336" s="127">
        <v>5.3320900769904256E-4</v>
      </c>
      <c r="P336" s="3"/>
    </row>
    <row r="337" spans="1:16">
      <c r="A337" s="105">
        <v>42573</v>
      </c>
      <c r="B337">
        <v>336</v>
      </c>
      <c r="C337" s="5" t="s">
        <v>28</v>
      </c>
      <c r="D337" s="3" t="s">
        <v>85</v>
      </c>
      <c r="E337" s="3" t="s">
        <v>270</v>
      </c>
      <c r="F337" s="15" t="str">
        <f t="shared" si="32"/>
        <v>30</v>
      </c>
      <c r="G337" s="15" t="str">
        <f t="shared" si="33"/>
        <v>B</v>
      </c>
      <c r="H337" s="116" t="s">
        <v>495</v>
      </c>
      <c r="I337" s="15" t="str">
        <f t="shared" si="34"/>
        <v>upstream</v>
      </c>
      <c r="J337" s="119">
        <v>31.709123611450195</v>
      </c>
      <c r="K337" s="127">
        <v>4.2707794345915318E-3</v>
      </c>
      <c r="L337" s="119">
        <v>31.724174499511719</v>
      </c>
      <c r="M337" s="119">
        <v>0.19025586545467377</v>
      </c>
      <c r="N337" s="127">
        <v>4.2507280595600605E-3</v>
      </c>
      <c r="O337" s="127">
        <v>5.3320900769904256E-4</v>
      </c>
      <c r="P337" s="3"/>
    </row>
    <row r="338" spans="1:16">
      <c r="A338" s="105">
        <v>42574</v>
      </c>
      <c r="B338">
        <v>337</v>
      </c>
      <c r="C338" s="5" t="s">
        <v>28</v>
      </c>
      <c r="D338" s="3" t="s">
        <v>133</v>
      </c>
      <c r="E338" s="3" t="s">
        <v>271</v>
      </c>
      <c r="F338" s="15" t="str">
        <f t="shared" si="32"/>
        <v>31</v>
      </c>
      <c r="G338" s="15" t="str">
        <f t="shared" si="33"/>
        <v>A</v>
      </c>
      <c r="H338" s="116" t="s">
        <v>495</v>
      </c>
      <c r="I338" s="15" t="str">
        <f t="shared" si="34"/>
        <v>upstream</v>
      </c>
      <c r="J338" s="119">
        <v>28.117830276489258</v>
      </c>
      <c r="K338" s="127">
        <v>4.6626541763544083E-2</v>
      </c>
      <c r="L338" s="119">
        <v>28.239160537719727</v>
      </c>
      <c r="M338" s="119">
        <v>0.11885879188776016</v>
      </c>
      <c r="N338" s="127">
        <v>4.3098997324705124E-2</v>
      </c>
      <c r="O338" s="127">
        <v>3.4156611654907465E-3</v>
      </c>
      <c r="P338" s="3"/>
    </row>
    <row r="339" spans="1:16">
      <c r="A339" s="105">
        <v>42574</v>
      </c>
      <c r="B339">
        <v>338</v>
      </c>
      <c r="C339" s="5" t="s">
        <v>28</v>
      </c>
      <c r="D339" s="3" t="s">
        <v>88</v>
      </c>
      <c r="E339" s="3" t="s">
        <v>271</v>
      </c>
      <c r="F339" s="15" t="str">
        <f t="shared" si="32"/>
        <v>31</v>
      </c>
      <c r="G339" s="15" t="str">
        <f t="shared" si="33"/>
        <v>A</v>
      </c>
      <c r="H339" s="116" t="s">
        <v>495</v>
      </c>
      <c r="I339" s="15" t="str">
        <f t="shared" si="34"/>
        <v>upstream</v>
      </c>
      <c r="J339" s="119">
        <v>28.244274139404297</v>
      </c>
      <c r="K339" s="127">
        <v>4.2862985283136368E-2</v>
      </c>
      <c r="L339" s="119">
        <v>28.239160537719727</v>
      </c>
      <c r="M339" s="119">
        <v>0.11885879188776016</v>
      </c>
      <c r="N339" s="127">
        <v>4.3098997324705124E-2</v>
      </c>
      <c r="O339" s="127">
        <v>3.4156611654907465E-3</v>
      </c>
      <c r="P339" s="3"/>
    </row>
    <row r="340" spans="1:16">
      <c r="A340" s="105">
        <v>42574</v>
      </c>
      <c r="B340">
        <v>339</v>
      </c>
      <c r="C340" s="5" t="s">
        <v>28</v>
      </c>
      <c r="D340" s="3" t="s">
        <v>89</v>
      </c>
      <c r="E340" s="3" t="s">
        <v>271</v>
      </c>
      <c r="F340" s="15" t="str">
        <f t="shared" si="32"/>
        <v>31</v>
      </c>
      <c r="G340" s="15" t="str">
        <f t="shared" si="33"/>
        <v>A</v>
      </c>
      <c r="H340" s="116" t="s">
        <v>495</v>
      </c>
      <c r="I340" s="15" t="str">
        <f t="shared" si="34"/>
        <v>upstream</v>
      </c>
      <c r="J340" s="119">
        <v>28.355382919311523</v>
      </c>
      <c r="K340" s="127">
        <v>3.9807461202144623E-2</v>
      </c>
      <c r="L340" s="119">
        <v>28.239160537719727</v>
      </c>
      <c r="M340" s="119">
        <v>0.11885879188776016</v>
      </c>
      <c r="N340" s="127">
        <v>4.3098997324705124E-2</v>
      </c>
      <c r="O340" s="127">
        <v>3.4156611654907465E-3</v>
      </c>
      <c r="P340" s="3"/>
    </row>
    <row r="341" spans="1:16">
      <c r="A341" s="105">
        <v>42574</v>
      </c>
      <c r="B341">
        <v>340</v>
      </c>
      <c r="C341" s="5" t="s">
        <v>28</v>
      </c>
      <c r="D341" s="3" t="s">
        <v>135</v>
      </c>
      <c r="E341" s="3" t="s">
        <v>272</v>
      </c>
      <c r="F341" s="15" t="str">
        <f t="shared" si="32"/>
        <v>31</v>
      </c>
      <c r="G341" s="15" t="str">
        <f t="shared" si="33"/>
        <v>B</v>
      </c>
      <c r="H341" s="116" t="s">
        <v>495</v>
      </c>
      <c r="I341" s="15" t="str">
        <f t="shared" si="34"/>
        <v>upstream</v>
      </c>
      <c r="J341" s="119">
        <v>28.9534912109375</v>
      </c>
      <c r="K341" s="127">
        <v>2.6734422892332077E-2</v>
      </c>
      <c r="L341" s="119">
        <v>29.048162460327148</v>
      </c>
      <c r="M341" s="119">
        <v>9.3920350074768066E-2</v>
      </c>
      <c r="N341" s="127">
        <v>2.5134533643722534E-2</v>
      </c>
      <c r="O341" s="127">
        <v>1.5716697089374065E-3</v>
      </c>
      <c r="P341" s="3"/>
    </row>
    <row r="342" spans="1:16">
      <c r="A342" s="105">
        <v>42574</v>
      </c>
      <c r="B342">
        <v>341</v>
      </c>
      <c r="C342" s="5" t="s">
        <v>28</v>
      </c>
      <c r="D342" s="3" t="s">
        <v>137</v>
      </c>
      <c r="E342" s="3" t="s">
        <v>272</v>
      </c>
      <c r="F342" s="15" t="str">
        <f t="shared" si="32"/>
        <v>31</v>
      </c>
      <c r="G342" s="15" t="str">
        <f t="shared" si="33"/>
        <v>B</v>
      </c>
      <c r="H342" s="116" t="s">
        <v>495</v>
      </c>
      <c r="I342" s="15" t="str">
        <f t="shared" si="34"/>
        <v>upstream</v>
      </c>
      <c r="J342" s="119">
        <v>29.141313552856445</v>
      </c>
      <c r="K342" s="127">
        <v>2.3592691868543625E-2</v>
      </c>
      <c r="L342" s="119">
        <v>29.048162460327148</v>
      </c>
      <c r="M342" s="119">
        <v>9.3920350074768066E-2</v>
      </c>
      <c r="N342" s="127">
        <v>2.5134533643722534E-2</v>
      </c>
      <c r="O342" s="127">
        <v>1.5716697089374065E-3</v>
      </c>
      <c r="P342" s="3"/>
    </row>
    <row r="343" spans="1:16">
      <c r="A343" s="105">
        <v>42574</v>
      </c>
      <c r="B343">
        <v>342</v>
      </c>
      <c r="C343" s="5" t="s">
        <v>28</v>
      </c>
      <c r="D343" s="3" t="s">
        <v>93</v>
      </c>
      <c r="E343" s="3" t="s">
        <v>272</v>
      </c>
      <c r="F343" s="15" t="str">
        <f t="shared" si="32"/>
        <v>31</v>
      </c>
      <c r="G343" s="15" t="str">
        <f t="shared" si="33"/>
        <v>B</v>
      </c>
      <c r="H343" s="116" t="s">
        <v>495</v>
      </c>
      <c r="I343" s="15" t="str">
        <f t="shared" si="34"/>
        <v>upstream</v>
      </c>
      <c r="J343" s="119">
        <v>29.049676895141602</v>
      </c>
      <c r="K343" s="127">
        <v>2.5076486170291901E-2</v>
      </c>
      <c r="L343" s="119">
        <v>29.048162460327148</v>
      </c>
      <c r="M343" s="119">
        <v>9.3920350074768066E-2</v>
      </c>
      <c r="N343" s="127">
        <v>2.5134533643722534E-2</v>
      </c>
      <c r="O343" s="127">
        <v>1.5716697089374065E-3</v>
      </c>
      <c r="P343" s="3"/>
    </row>
    <row r="344" spans="1:16">
      <c r="A344" s="105">
        <v>42575</v>
      </c>
      <c r="B344">
        <v>343</v>
      </c>
      <c r="C344" s="5" t="s">
        <v>28</v>
      </c>
      <c r="D344" s="3" t="s">
        <v>138</v>
      </c>
      <c r="E344" s="3" t="s">
        <v>273</v>
      </c>
      <c r="F344" s="15" t="str">
        <f t="shared" si="32"/>
        <v>32</v>
      </c>
      <c r="G344" s="15" t="str">
        <f t="shared" si="33"/>
        <v>A</v>
      </c>
      <c r="H344" s="116" t="s">
        <v>495</v>
      </c>
      <c r="I344" s="15" t="str">
        <f t="shared" si="34"/>
        <v>upstream</v>
      </c>
      <c r="J344" s="119">
        <v>28.866373062133789</v>
      </c>
      <c r="K344" s="127">
        <v>2.8330473229289055E-2</v>
      </c>
      <c r="L344" s="119">
        <v>28.931428909301758</v>
      </c>
      <c r="M344" s="119">
        <v>5.6391678750514984E-2</v>
      </c>
      <c r="N344" s="127">
        <v>2.7142727747559547E-2</v>
      </c>
      <c r="O344" s="127">
        <v>1.0294909588992596E-3</v>
      </c>
      <c r="P344" s="3"/>
    </row>
    <row r="345" spans="1:16">
      <c r="A345" s="105">
        <v>42575</v>
      </c>
      <c r="B345">
        <v>344</v>
      </c>
      <c r="C345" s="5" t="s">
        <v>28</v>
      </c>
      <c r="D345" s="3" t="s">
        <v>140</v>
      </c>
      <c r="E345" s="3" t="s">
        <v>273</v>
      </c>
      <c r="F345" s="15" t="str">
        <f t="shared" si="32"/>
        <v>32</v>
      </c>
      <c r="G345" s="15" t="str">
        <f t="shared" si="33"/>
        <v>A</v>
      </c>
      <c r="H345" s="116" t="s">
        <v>495</v>
      </c>
      <c r="I345" s="15" t="str">
        <f t="shared" si="34"/>
        <v>upstream</v>
      </c>
      <c r="J345" s="119">
        <v>28.966358184814453</v>
      </c>
      <c r="K345" s="127">
        <v>2.6506438851356506E-2</v>
      </c>
      <c r="L345" s="119">
        <v>28.931428909301758</v>
      </c>
      <c r="M345" s="119">
        <v>5.6391678750514984E-2</v>
      </c>
      <c r="N345" s="127">
        <v>2.7142727747559547E-2</v>
      </c>
      <c r="O345" s="127">
        <v>1.0294909588992596E-3</v>
      </c>
      <c r="P345" s="3"/>
    </row>
    <row r="346" spans="1:16">
      <c r="A346" s="105">
        <v>42575</v>
      </c>
      <c r="B346">
        <v>345</v>
      </c>
      <c r="C346" s="5" t="s">
        <v>28</v>
      </c>
      <c r="D346" s="3" t="s">
        <v>141</v>
      </c>
      <c r="E346" s="3" t="s">
        <v>273</v>
      </c>
      <c r="F346" s="15" t="str">
        <f t="shared" si="32"/>
        <v>32</v>
      </c>
      <c r="G346" s="15" t="str">
        <f t="shared" si="33"/>
        <v>A</v>
      </c>
      <c r="H346" s="116" t="s">
        <v>495</v>
      </c>
      <c r="I346" s="15" t="str">
        <f t="shared" si="34"/>
        <v>upstream</v>
      </c>
      <c r="J346" s="119">
        <v>28.961557388305664</v>
      </c>
      <c r="K346" s="127">
        <v>2.659127488732338E-2</v>
      </c>
      <c r="L346" s="119">
        <v>28.931428909301758</v>
      </c>
      <c r="M346" s="119">
        <v>5.6391678750514984E-2</v>
      </c>
      <c r="N346" s="127">
        <v>2.7142727747559547E-2</v>
      </c>
      <c r="O346" s="127">
        <v>1.0294909588992596E-3</v>
      </c>
      <c r="P346" s="3"/>
    </row>
    <row r="347" spans="1:16">
      <c r="A347" s="105">
        <v>42575</v>
      </c>
      <c r="B347">
        <v>346</v>
      </c>
      <c r="C347" s="5" t="s">
        <v>28</v>
      </c>
      <c r="D347" s="3" t="s">
        <v>146</v>
      </c>
      <c r="E347" s="3" t="s">
        <v>274</v>
      </c>
      <c r="F347" s="15" t="str">
        <f t="shared" si="32"/>
        <v>32</v>
      </c>
      <c r="G347" s="15" t="str">
        <f t="shared" si="33"/>
        <v>B</v>
      </c>
      <c r="H347" s="116" t="s">
        <v>495</v>
      </c>
      <c r="I347" s="15" t="str">
        <f t="shared" si="34"/>
        <v>upstream</v>
      </c>
      <c r="J347" s="119">
        <v>28.83674430847168</v>
      </c>
      <c r="K347" s="127">
        <v>2.8894724324345589E-2</v>
      </c>
      <c r="L347" s="119">
        <v>28.894960403442383</v>
      </c>
      <c r="M347" s="119">
        <v>8.7312206625938416E-2</v>
      </c>
      <c r="N347" s="127">
        <v>2.7827469632029533E-2</v>
      </c>
      <c r="O347" s="127">
        <v>1.5902385348454118E-3</v>
      </c>
      <c r="P347" s="3"/>
    </row>
    <row r="348" spans="1:16">
      <c r="A348" s="105">
        <v>42575</v>
      </c>
      <c r="B348">
        <v>347</v>
      </c>
      <c r="C348" s="5" t="s">
        <v>28</v>
      </c>
      <c r="D348" s="3" t="s">
        <v>148</v>
      </c>
      <c r="E348" s="3" t="s">
        <v>274</v>
      </c>
      <c r="F348" s="15" t="str">
        <f t="shared" si="32"/>
        <v>32</v>
      </c>
      <c r="G348" s="15" t="str">
        <f t="shared" si="33"/>
        <v>B</v>
      </c>
      <c r="H348" s="116" t="s">
        <v>495</v>
      </c>
      <c r="I348" s="15" t="str">
        <f t="shared" si="34"/>
        <v>upstream</v>
      </c>
      <c r="J348" s="119">
        <v>28.995353698730469</v>
      </c>
      <c r="K348" s="127">
        <v>2.5999784469604492E-2</v>
      </c>
      <c r="L348" s="119">
        <v>28.894960403442383</v>
      </c>
      <c r="M348" s="119">
        <v>8.7312206625938416E-2</v>
      </c>
      <c r="N348" s="127">
        <v>2.7827469632029533E-2</v>
      </c>
      <c r="O348" s="127">
        <v>1.5902385348454118E-3</v>
      </c>
      <c r="P348" s="3"/>
    </row>
    <row r="349" spans="1:16">
      <c r="A349" s="105">
        <v>42575</v>
      </c>
      <c r="B349">
        <v>348</v>
      </c>
      <c r="C349" s="5" t="s">
        <v>28</v>
      </c>
      <c r="D349" s="3" t="s">
        <v>149</v>
      </c>
      <c r="E349" s="3" t="s">
        <v>274</v>
      </c>
      <c r="F349" s="15" t="str">
        <f t="shared" si="32"/>
        <v>32</v>
      </c>
      <c r="G349" s="15" t="str">
        <f t="shared" si="33"/>
        <v>B</v>
      </c>
      <c r="H349" s="116" t="s">
        <v>495</v>
      </c>
      <c r="I349" s="15" t="str">
        <f t="shared" si="34"/>
        <v>upstream</v>
      </c>
      <c r="J349" s="119">
        <v>28.852783203125</v>
      </c>
      <c r="K349" s="127">
        <v>2.858789823949337E-2</v>
      </c>
      <c r="L349" s="119">
        <v>28.894960403442383</v>
      </c>
      <c r="M349" s="119">
        <v>8.7312206625938416E-2</v>
      </c>
      <c r="N349" s="127">
        <v>2.7827469632029533E-2</v>
      </c>
      <c r="O349" s="127">
        <v>1.5902385348454118E-3</v>
      </c>
      <c r="P349" s="3"/>
    </row>
    <row r="350" spans="1:16">
      <c r="A350" s="105">
        <v>42576</v>
      </c>
      <c r="B350">
        <v>349</v>
      </c>
      <c r="C350" s="5" t="s">
        <v>28</v>
      </c>
      <c r="D350" s="3" t="s">
        <v>150</v>
      </c>
      <c r="E350" s="3" t="s">
        <v>275</v>
      </c>
      <c r="F350" s="15" t="str">
        <f t="shared" si="32"/>
        <v>33</v>
      </c>
      <c r="G350" s="15" t="str">
        <f t="shared" si="33"/>
        <v>A</v>
      </c>
      <c r="H350" s="116" t="s">
        <v>495</v>
      </c>
      <c r="I350" s="15" t="str">
        <f t="shared" si="34"/>
        <v>upstream</v>
      </c>
      <c r="J350" s="119">
        <v>29.404403686523438</v>
      </c>
      <c r="K350" s="127">
        <v>1.9802803173661232E-2</v>
      </c>
      <c r="L350" s="119">
        <v>29.499429702758789</v>
      </c>
      <c r="M350" s="119">
        <v>8.3127953112125397E-2</v>
      </c>
      <c r="N350" s="127">
        <v>1.8608232960104942E-2</v>
      </c>
      <c r="O350" s="127">
        <v>1.044055912643671E-3</v>
      </c>
      <c r="P350" s="3"/>
    </row>
    <row r="351" spans="1:16">
      <c r="A351" s="105">
        <v>42576</v>
      </c>
      <c r="B351">
        <v>350</v>
      </c>
      <c r="C351" s="5" t="s">
        <v>28</v>
      </c>
      <c r="D351" s="3" t="s">
        <v>152</v>
      </c>
      <c r="E351" s="3" t="s">
        <v>275</v>
      </c>
      <c r="F351" s="15" t="str">
        <f t="shared" si="32"/>
        <v>33</v>
      </c>
      <c r="G351" s="15" t="str">
        <f t="shared" si="33"/>
        <v>A</v>
      </c>
      <c r="H351" s="116" t="s">
        <v>495</v>
      </c>
      <c r="I351" s="15" t="str">
        <f t="shared" si="34"/>
        <v>upstream</v>
      </c>
      <c r="J351" s="119">
        <v>29.558681488037109</v>
      </c>
      <c r="K351" s="127">
        <v>1.7870223149657249E-2</v>
      </c>
      <c r="L351" s="119">
        <v>29.499429702758789</v>
      </c>
      <c r="M351" s="119">
        <v>8.3127953112125397E-2</v>
      </c>
      <c r="N351" s="127">
        <v>1.8608232960104942E-2</v>
      </c>
      <c r="O351" s="127">
        <v>1.044055912643671E-3</v>
      </c>
      <c r="P351" s="3"/>
    </row>
    <row r="352" spans="1:16">
      <c r="A352" s="105">
        <v>42576</v>
      </c>
      <c r="B352">
        <v>351</v>
      </c>
      <c r="C352" s="5" t="s">
        <v>28</v>
      </c>
      <c r="D352" s="3" t="s">
        <v>153</v>
      </c>
      <c r="E352" s="3" t="s">
        <v>275</v>
      </c>
      <c r="F352" s="15" t="str">
        <f t="shared" si="32"/>
        <v>33</v>
      </c>
      <c r="G352" s="15" t="str">
        <f t="shared" si="33"/>
        <v>A</v>
      </c>
      <c r="H352" s="116" t="s">
        <v>495</v>
      </c>
      <c r="I352" s="15" t="str">
        <f t="shared" si="34"/>
        <v>upstream</v>
      </c>
      <c r="J352" s="119">
        <v>29.53520393371582</v>
      </c>
      <c r="K352" s="127">
        <v>1.8151670694351196E-2</v>
      </c>
      <c r="L352" s="119">
        <v>29.499429702758789</v>
      </c>
      <c r="M352" s="119">
        <v>8.3127953112125397E-2</v>
      </c>
      <c r="N352" s="127">
        <v>1.8608232960104942E-2</v>
      </c>
      <c r="O352" s="127">
        <v>1.044055912643671E-3</v>
      </c>
      <c r="P352" s="3"/>
    </row>
    <row r="353" spans="1:16">
      <c r="A353" s="105">
        <v>42576</v>
      </c>
      <c r="B353">
        <v>352</v>
      </c>
      <c r="C353" s="5" t="s">
        <v>28</v>
      </c>
      <c r="D353" s="3" t="s">
        <v>154</v>
      </c>
      <c r="E353" s="3" t="s">
        <v>276</v>
      </c>
      <c r="F353" s="15" t="str">
        <f t="shared" si="32"/>
        <v>33</v>
      </c>
      <c r="G353" s="15" t="str">
        <f t="shared" si="33"/>
        <v>B</v>
      </c>
      <c r="H353" s="116" t="s">
        <v>495</v>
      </c>
      <c r="I353" s="15" t="str">
        <f t="shared" si="34"/>
        <v>upstream</v>
      </c>
      <c r="J353" s="119">
        <v>29.733928680419922</v>
      </c>
      <c r="K353" s="127">
        <v>1.5902731567621231E-2</v>
      </c>
      <c r="L353" s="119">
        <v>29.856918334960938</v>
      </c>
      <c r="M353" s="119">
        <v>0.14726163446903229</v>
      </c>
      <c r="N353" s="127">
        <v>1.4699160121381283E-2</v>
      </c>
      <c r="O353" s="127">
        <v>1.4121565036475658E-3</v>
      </c>
      <c r="P353" s="3"/>
    </row>
    <row r="354" spans="1:16">
      <c r="A354" s="105">
        <v>42576</v>
      </c>
      <c r="B354">
        <v>353</v>
      </c>
      <c r="C354" s="5" t="s">
        <v>28</v>
      </c>
      <c r="D354" s="3" t="s">
        <v>80</v>
      </c>
      <c r="E354" s="3" t="s">
        <v>276</v>
      </c>
      <c r="F354" s="15" t="str">
        <f t="shared" si="32"/>
        <v>33</v>
      </c>
      <c r="G354" s="15" t="str">
        <f t="shared" si="33"/>
        <v>B</v>
      </c>
      <c r="H354" s="116" t="s">
        <v>495</v>
      </c>
      <c r="I354" s="15" t="str">
        <f t="shared" si="34"/>
        <v>upstream</v>
      </c>
      <c r="J354" s="119">
        <v>30.020103454589844</v>
      </c>
      <c r="K354" s="127">
        <v>1.3144616037607193E-2</v>
      </c>
      <c r="L354" s="119">
        <v>29.856918334960938</v>
      </c>
      <c r="M354" s="119">
        <v>0.14726163446903229</v>
      </c>
      <c r="N354" s="127">
        <v>1.4699160121381283E-2</v>
      </c>
      <c r="O354" s="127">
        <v>1.4121565036475658E-3</v>
      </c>
      <c r="P354" s="3"/>
    </row>
    <row r="355" spans="1:16">
      <c r="A355" s="105">
        <v>42576</v>
      </c>
      <c r="B355">
        <v>354</v>
      </c>
      <c r="C355" s="5" t="s">
        <v>28</v>
      </c>
      <c r="D355" s="3" t="s">
        <v>156</v>
      </c>
      <c r="E355" s="3" t="s">
        <v>276</v>
      </c>
      <c r="F355" s="15" t="str">
        <f t="shared" si="32"/>
        <v>33</v>
      </c>
      <c r="G355" s="15" t="str">
        <f t="shared" si="33"/>
        <v>B</v>
      </c>
      <c r="H355" s="116" t="s">
        <v>495</v>
      </c>
      <c r="I355" s="15" t="str">
        <f t="shared" si="34"/>
        <v>upstream</v>
      </c>
      <c r="J355" s="119">
        <v>29.816717147827148</v>
      </c>
      <c r="K355" s="127">
        <v>1.5050130896270275E-2</v>
      </c>
      <c r="L355" s="119">
        <v>29.856918334960938</v>
      </c>
      <c r="M355" s="119">
        <v>0.14726163446903229</v>
      </c>
      <c r="N355" s="127">
        <v>1.4699160121381283E-2</v>
      </c>
      <c r="O355" s="127">
        <v>1.4121565036475658E-3</v>
      </c>
      <c r="P355" s="3"/>
    </row>
    <row r="356" spans="1:16">
      <c r="A356" s="105">
        <v>42577</v>
      </c>
      <c r="B356">
        <v>355</v>
      </c>
      <c r="C356" s="5" t="s">
        <v>28</v>
      </c>
      <c r="D356" s="3" t="s">
        <v>157</v>
      </c>
      <c r="E356" s="3" t="s">
        <v>277</v>
      </c>
      <c r="F356" s="15" t="str">
        <f t="shared" si="32"/>
        <v>34</v>
      </c>
      <c r="G356" s="15" t="str">
        <f t="shared" si="33"/>
        <v>A</v>
      </c>
      <c r="H356" s="116" t="s">
        <v>495</v>
      </c>
      <c r="I356" s="15" t="str">
        <f t="shared" si="34"/>
        <v>upstream</v>
      </c>
      <c r="J356" s="119">
        <v>32.675224304199219</v>
      </c>
      <c r="K356" s="127">
        <v>2.2451162803918123E-3</v>
      </c>
      <c r="L356" s="119">
        <v>32.643058776855469</v>
      </c>
      <c r="M356" s="119">
        <v>8.8282987475395203E-2</v>
      </c>
      <c r="N356" s="127">
        <v>2.296368358656764E-3</v>
      </c>
      <c r="O356" s="127">
        <v>1.3674277579411864E-4</v>
      </c>
      <c r="P356" s="3"/>
    </row>
    <row r="357" spans="1:16">
      <c r="A357" s="105">
        <v>42577</v>
      </c>
      <c r="B357">
        <v>356</v>
      </c>
      <c r="C357" s="5" t="s">
        <v>28</v>
      </c>
      <c r="D357" s="3" t="s">
        <v>84</v>
      </c>
      <c r="E357" s="3" t="s">
        <v>277</v>
      </c>
      <c r="F357" s="15" t="str">
        <f t="shared" si="32"/>
        <v>34</v>
      </c>
      <c r="G357" s="15" t="str">
        <f t="shared" si="33"/>
        <v>A</v>
      </c>
      <c r="H357" s="116" t="s">
        <v>495</v>
      </c>
      <c r="I357" s="15" t="str">
        <f t="shared" si="34"/>
        <v>upstream</v>
      </c>
      <c r="J357" s="119">
        <v>32.710746765136719</v>
      </c>
      <c r="K357" s="127">
        <v>2.192655811086297E-3</v>
      </c>
      <c r="L357" s="119">
        <v>32.643058776855469</v>
      </c>
      <c r="M357" s="119">
        <v>8.8282987475395203E-2</v>
      </c>
      <c r="N357" s="127">
        <v>2.296368358656764E-3</v>
      </c>
      <c r="O357" s="127">
        <v>1.3674277579411864E-4</v>
      </c>
      <c r="P357" s="3"/>
    </row>
    <row r="358" spans="1:16">
      <c r="A358" s="105">
        <v>42577</v>
      </c>
      <c r="B358">
        <v>357</v>
      </c>
      <c r="C358" s="5" t="s">
        <v>28</v>
      </c>
      <c r="D358" s="3" t="s">
        <v>159</v>
      </c>
      <c r="E358" s="3" t="s">
        <v>277</v>
      </c>
      <c r="F358" s="15" t="str">
        <f t="shared" si="32"/>
        <v>34</v>
      </c>
      <c r="G358" s="15" t="str">
        <f t="shared" si="33"/>
        <v>A</v>
      </c>
      <c r="H358" s="116" t="s">
        <v>495</v>
      </c>
      <c r="I358" s="15" t="str">
        <f t="shared" si="34"/>
        <v>upstream</v>
      </c>
      <c r="J358" s="119">
        <v>32.543201446533203</v>
      </c>
      <c r="K358" s="127">
        <v>2.4513332173228264E-3</v>
      </c>
      <c r="L358" s="119">
        <v>32.643058776855469</v>
      </c>
      <c r="M358" s="119">
        <v>8.8282987475395203E-2</v>
      </c>
      <c r="N358" s="127">
        <v>2.296368358656764E-3</v>
      </c>
      <c r="O358" s="127">
        <v>1.3674277579411864E-4</v>
      </c>
      <c r="P358" s="3"/>
    </row>
    <row r="359" spans="1:16">
      <c r="A359" s="105">
        <v>42577</v>
      </c>
      <c r="B359">
        <v>358</v>
      </c>
      <c r="C359" s="5" t="s">
        <v>28</v>
      </c>
      <c r="D359" s="3" t="s">
        <v>160</v>
      </c>
      <c r="E359" s="3" t="s">
        <v>278</v>
      </c>
      <c r="F359" s="15" t="str">
        <f t="shared" si="32"/>
        <v>34</v>
      </c>
      <c r="G359" s="15" t="str">
        <f t="shared" si="33"/>
        <v>B</v>
      </c>
      <c r="H359" s="116" t="s">
        <v>495</v>
      </c>
      <c r="I359" s="15" t="str">
        <f t="shared" si="34"/>
        <v>upstream</v>
      </c>
      <c r="J359" s="119">
        <v>32.584129333496094</v>
      </c>
      <c r="K359" s="127">
        <v>2.3854561150074005E-3</v>
      </c>
      <c r="L359" s="119">
        <v>32.728061676025391</v>
      </c>
      <c r="M359" s="119">
        <v>0.13875888288021088</v>
      </c>
      <c r="N359" s="127">
        <v>2.1737224888056517E-3</v>
      </c>
      <c r="O359" s="127">
        <v>2.0163561566732824E-4</v>
      </c>
      <c r="P359" s="3"/>
    </row>
    <row r="360" spans="1:16">
      <c r="A360" s="105">
        <v>42577</v>
      </c>
      <c r="B360">
        <v>359</v>
      </c>
      <c r="C360" s="5" t="s">
        <v>28</v>
      </c>
      <c r="D360" s="3" t="s">
        <v>162</v>
      </c>
      <c r="E360" s="3" t="s">
        <v>278</v>
      </c>
      <c r="F360" s="15" t="str">
        <f t="shared" si="32"/>
        <v>34</v>
      </c>
      <c r="G360" s="15" t="str">
        <f t="shared" si="33"/>
        <v>B</v>
      </c>
      <c r="H360" s="116" t="s">
        <v>495</v>
      </c>
      <c r="I360" s="15" t="str">
        <f t="shared" si="34"/>
        <v>upstream</v>
      </c>
      <c r="J360" s="119">
        <v>32.860992431640625</v>
      </c>
      <c r="K360" s="127">
        <v>1.9839892629534006E-3</v>
      </c>
      <c r="L360" s="119">
        <v>32.728061676025391</v>
      </c>
      <c r="M360" s="119">
        <v>0.13875888288021088</v>
      </c>
      <c r="N360" s="127">
        <v>2.1737224888056517E-3</v>
      </c>
      <c r="O360" s="127">
        <v>2.0163561566732824E-4</v>
      </c>
      <c r="P360" s="3"/>
    </row>
    <row r="361" spans="1:16">
      <c r="A361" s="105">
        <v>42577</v>
      </c>
      <c r="B361">
        <v>360</v>
      </c>
      <c r="C361" s="5" t="s">
        <v>28</v>
      </c>
      <c r="D361" s="3" t="s">
        <v>163</v>
      </c>
      <c r="E361" s="3" t="s">
        <v>278</v>
      </c>
      <c r="F361" s="15" t="str">
        <f t="shared" si="32"/>
        <v>34</v>
      </c>
      <c r="G361" s="15" t="str">
        <f t="shared" si="33"/>
        <v>B</v>
      </c>
      <c r="H361" s="116" t="s">
        <v>495</v>
      </c>
      <c r="I361" s="15" t="str">
        <f t="shared" si="34"/>
        <v>upstream</v>
      </c>
      <c r="J361" s="119">
        <v>32.739059448242188</v>
      </c>
      <c r="K361" s="127">
        <v>2.1517220884561539E-3</v>
      </c>
      <c r="L361" s="119">
        <v>32.728061676025391</v>
      </c>
      <c r="M361" s="119">
        <v>0.13875888288021088</v>
      </c>
      <c r="N361" s="127">
        <v>2.1737224888056517E-3</v>
      </c>
      <c r="O361" s="127">
        <v>2.0163561566732824E-4</v>
      </c>
      <c r="P361" s="3"/>
    </row>
    <row r="362" spans="1:16">
      <c r="A362" s="105">
        <v>42578</v>
      </c>
      <c r="B362">
        <v>361</v>
      </c>
      <c r="C362" s="5" t="s">
        <v>28</v>
      </c>
      <c r="D362" s="3" t="s">
        <v>164</v>
      </c>
      <c r="E362" s="3" t="s">
        <v>279</v>
      </c>
      <c r="F362" s="15" t="str">
        <f t="shared" si="32"/>
        <v>35</v>
      </c>
      <c r="G362" s="15" t="str">
        <f t="shared" si="33"/>
        <v>A</v>
      </c>
      <c r="H362" s="116" t="s">
        <v>495</v>
      </c>
      <c r="I362" s="15" t="str">
        <f t="shared" si="34"/>
        <v>upstream</v>
      </c>
      <c r="J362" s="119">
        <v>33.615440368652344</v>
      </c>
      <c r="K362" s="127">
        <v>1.2007510522380471E-3</v>
      </c>
      <c r="L362" s="119">
        <v>33.823600769042969</v>
      </c>
      <c r="M362" s="119">
        <v>0.22851397097110748</v>
      </c>
      <c r="N362" s="127">
        <v>1.0533762397244573E-3</v>
      </c>
      <c r="O362" s="127">
        <v>1.5692724264226854E-4</v>
      </c>
      <c r="P362" s="3"/>
    </row>
    <row r="363" spans="1:16">
      <c r="A363" s="105">
        <v>42578</v>
      </c>
      <c r="B363">
        <v>362</v>
      </c>
      <c r="C363" s="5" t="s">
        <v>28</v>
      </c>
      <c r="D363" s="3" t="s">
        <v>92</v>
      </c>
      <c r="E363" s="3" t="s">
        <v>279</v>
      </c>
      <c r="F363" s="15" t="str">
        <f t="shared" si="32"/>
        <v>35</v>
      </c>
      <c r="G363" s="15" t="str">
        <f t="shared" si="33"/>
        <v>A</v>
      </c>
      <c r="H363" s="116" t="s">
        <v>495</v>
      </c>
      <c r="I363" s="15" t="str">
        <f t="shared" si="34"/>
        <v>upstream</v>
      </c>
      <c r="J363" s="119">
        <v>34.068111419677734</v>
      </c>
      <c r="K363" s="127">
        <v>8.8838353985920548E-4</v>
      </c>
      <c r="L363" s="119">
        <v>33.823600769042969</v>
      </c>
      <c r="M363" s="119">
        <v>0.22851397097110748</v>
      </c>
      <c r="N363" s="127">
        <v>1.0533762397244573E-3</v>
      </c>
      <c r="O363" s="127">
        <v>1.5692724264226854E-4</v>
      </c>
      <c r="P363" s="3"/>
    </row>
    <row r="364" spans="1:16">
      <c r="A364" s="105">
        <v>42578</v>
      </c>
      <c r="B364">
        <v>363</v>
      </c>
      <c r="C364" s="5" t="s">
        <v>28</v>
      </c>
      <c r="D364" s="3" t="s">
        <v>166</v>
      </c>
      <c r="E364" s="3" t="s">
        <v>279</v>
      </c>
      <c r="F364" s="15" t="str">
        <f t="shared" si="32"/>
        <v>35</v>
      </c>
      <c r="G364" s="15" t="str">
        <f t="shared" si="33"/>
        <v>A</v>
      </c>
      <c r="H364" s="116" t="s">
        <v>495</v>
      </c>
      <c r="I364" s="15" t="str">
        <f t="shared" si="34"/>
        <v>upstream</v>
      </c>
      <c r="J364" s="119">
        <v>33.787254333496094</v>
      </c>
      <c r="K364" s="127">
        <v>1.0709943016991019E-3</v>
      </c>
      <c r="L364" s="119">
        <v>33.823600769042969</v>
      </c>
      <c r="M364" s="119">
        <v>0.22851397097110748</v>
      </c>
      <c r="N364" s="127">
        <v>1.0533762397244573E-3</v>
      </c>
      <c r="O364" s="127">
        <v>1.5692724264226854E-4</v>
      </c>
      <c r="P364" s="3"/>
    </row>
    <row r="365" spans="1:16">
      <c r="A365" s="105">
        <v>42578</v>
      </c>
      <c r="B365">
        <v>364</v>
      </c>
      <c r="C365" s="5" t="s">
        <v>28</v>
      </c>
      <c r="D365" s="3" t="s">
        <v>167</v>
      </c>
      <c r="E365" s="3" t="s">
        <v>280</v>
      </c>
      <c r="F365" s="15" t="str">
        <f t="shared" si="32"/>
        <v>35</v>
      </c>
      <c r="G365" s="15" t="str">
        <f t="shared" si="33"/>
        <v>B</v>
      </c>
      <c r="H365" s="116" t="s">
        <v>495</v>
      </c>
      <c r="I365" s="15" t="str">
        <f t="shared" si="34"/>
        <v>upstream</v>
      </c>
      <c r="J365" s="119">
        <v>32.789047241210938</v>
      </c>
      <c r="K365" s="127">
        <v>2.0813080482184887E-3</v>
      </c>
      <c r="L365" s="119">
        <v>32.951328277587891</v>
      </c>
      <c r="M365" s="119">
        <v>0.18846552073955536</v>
      </c>
      <c r="N365" s="127">
        <v>1.8778872909024358E-3</v>
      </c>
      <c r="O365" s="127">
        <v>2.3015422630123794E-4</v>
      </c>
      <c r="P365" s="3"/>
    </row>
    <row r="366" spans="1:16">
      <c r="A366" s="105">
        <v>42578</v>
      </c>
      <c r="B366">
        <v>365</v>
      </c>
      <c r="C366" s="5" t="s">
        <v>28</v>
      </c>
      <c r="D366" s="3" t="s">
        <v>169</v>
      </c>
      <c r="E366" s="3" t="s">
        <v>280</v>
      </c>
      <c r="F366" s="15" t="str">
        <f t="shared" si="32"/>
        <v>35</v>
      </c>
      <c r="G366" s="15" t="str">
        <f t="shared" si="33"/>
        <v>B</v>
      </c>
      <c r="H366" s="116" t="s">
        <v>495</v>
      </c>
      <c r="I366" s="15" t="str">
        <f t="shared" si="34"/>
        <v>upstream</v>
      </c>
      <c r="J366" s="119">
        <v>33.158039093017578</v>
      </c>
      <c r="K366" s="127">
        <v>1.6280689742416143E-3</v>
      </c>
      <c r="L366" s="119">
        <v>32.951328277587891</v>
      </c>
      <c r="M366" s="119">
        <v>0.18846552073955536</v>
      </c>
      <c r="N366" s="127">
        <v>1.8778872909024358E-3</v>
      </c>
      <c r="O366" s="127">
        <v>2.3015422630123794E-4</v>
      </c>
      <c r="P366" s="3"/>
    </row>
    <row r="367" spans="1:16">
      <c r="A367" s="105">
        <v>42578</v>
      </c>
      <c r="B367">
        <v>366</v>
      </c>
      <c r="C367" s="5" t="s">
        <v>28</v>
      </c>
      <c r="D367" s="3" t="s">
        <v>170</v>
      </c>
      <c r="E367" s="3" t="s">
        <v>280</v>
      </c>
      <c r="F367" s="15" t="str">
        <f t="shared" si="32"/>
        <v>35</v>
      </c>
      <c r="G367" s="15" t="str">
        <f t="shared" si="33"/>
        <v>B</v>
      </c>
      <c r="H367" s="116" t="s">
        <v>495</v>
      </c>
      <c r="I367" s="15" t="str">
        <f t="shared" si="34"/>
        <v>upstream</v>
      </c>
      <c r="J367" s="119">
        <v>32.906898498535156</v>
      </c>
      <c r="K367" s="127">
        <v>1.9242849666625261E-3</v>
      </c>
      <c r="L367" s="119">
        <v>32.951328277587891</v>
      </c>
      <c r="M367" s="119">
        <v>0.18846552073955536</v>
      </c>
      <c r="N367" s="127">
        <v>1.8778872909024358E-3</v>
      </c>
      <c r="O367" s="127">
        <v>2.3015422630123794E-4</v>
      </c>
      <c r="P367" s="3"/>
    </row>
    <row r="368" spans="1:16">
      <c r="A368" s="105">
        <v>42579</v>
      </c>
      <c r="B368">
        <v>367</v>
      </c>
      <c r="C368" s="5" t="s">
        <v>28</v>
      </c>
      <c r="D368" s="3" t="s">
        <v>171</v>
      </c>
      <c r="E368" s="3" t="s">
        <v>281</v>
      </c>
      <c r="F368" s="15" t="str">
        <f t="shared" si="32"/>
        <v>36</v>
      </c>
      <c r="G368" s="15" t="str">
        <f t="shared" si="33"/>
        <v>A</v>
      </c>
      <c r="H368" s="116" t="s">
        <v>495</v>
      </c>
      <c r="I368" s="15" t="str">
        <f t="shared" si="34"/>
        <v>upstream</v>
      </c>
      <c r="J368" s="119">
        <v>33.673206329345703</v>
      </c>
      <c r="K368" s="127">
        <v>1.1554594384506345E-3</v>
      </c>
      <c r="L368" s="119">
        <v>33.725326538085938</v>
      </c>
      <c r="M368" s="119">
        <v>0.37565422058105469</v>
      </c>
      <c r="N368" s="127">
        <v>1.1390430154278874E-3</v>
      </c>
      <c r="O368" s="127">
        <v>2.7544182376004755E-4</v>
      </c>
      <c r="P368" s="3"/>
    </row>
    <row r="369" spans="1:16">
      <c r="A369" s="105">
        <v>42579</v>
      </c>
      <c r="B369">
        <v>368</v>
      </c>
      <c r="C369" s="5" t="s">
        <v>28</v>
      </c>
      <c r="D369" s="3" t="s">
        <v>173</v>
      </c>
      <c r="E369" s="3" t="s">
        <v>281</v>
      </c>
      <c r="F369" s="15" t="str">
        <f t="shared" si="32"/>
        <v>36</v>
      </c>
      <c r="G369" s="15" t="str">
        <f t="shared" si="33"/>
        <v>A</v>
      </c>
      <c r="H369" s="116" t="s">
        <v>495</v>
      </c>
      <c r="I369" s="15" t="str">
        <f t="shared" si="34"/>
        <v>upstream</v>
      </c>
      <c r="J369" s="119">
        <v>34.124320983886719</v>
      </c>
      <c r="K369" s="127">
        <v>8.557602996006608E-4</v>
      </c>
      <c r="L369" s="119">
        <v>33.725326538085938</v>
      </c>
      <c r="M369" s="119">
        <v>0.37565422058105469</v>
      </c>
      <c r="N369" s="127">
        <v>1.1390430154278874E-3</v>
      </c>
      <c r="O369" s="127">
        <v>2.7544182376004755E-4</v>
      </c>
      <c r="P369" s="3"/>
    </row>
    <row r="370" spans="1:16">
      <c r="A370" s="105">
        <v>42579</v>
      </c>
      <c r="B370">
        <v>369</v>
      </c>
      <c r="C370" s="5" t="s">
        <v>28</v>
      </c>
      <c r="D370" s="3" t="s">
        <v>174</v>
      </c>
      <c r="E370" s="3" t="s">
        <v>281</v>
      </c>
      <c r="F370" s="15" t="str">
        <f t="shared" si="32"/>
        <v>36</v>
      </c>
      <c r="G370" s="15" t="str">
        <f t="shared" si="33"/>
        <v>A</v>
      </c>
      <c r="H370" s="116" t="s">
        <v>495</v>
      </c>
      <c r="I370" s="15" t="str">
        <f t="shared" si="34"/>
        <v>upstream</v>
      </c>
      <c r="J370" s="119">
        <v>33.378456115722656</v>
      </c>
      <c r="K370" s="127">
        <v>1.4059096574783325E-3</v>
      </c>
      <c r="L370" s="119">
        <v>33.725326538085938</v>
      </c>
      <c r="M370" s="119">
        <v>0.37565422058105469</v>
      </c>
      <c r="N370" s="127">
        <v>1.1390430154278874E-3</v>
      </c>
      <c r="O370" s="127">
        <v>2.7544182376004755E-4</v>
      </c>
      <c r="P370" s="3"/>
    </row>
    <row r="371" spans="1:16">
      <c r="A371" s="105">
        <v>42579</v>
      </c>
      <c r="B371">
        <v>370</v>
      </c>
      <c r="C371" s="5" t="s">
        <v>28</v>
      </c>
      <c r="D371" s="3" t="s">
        <v>195</v>
      </c>
      <c r="E371" s="3" t="s">
        <v>282</v>
      </c>
      <c r="F371" s="15" t="str">
        <f t="shared" si="32"/>
        <v>36</v>
      </c>
      <c r="G371" s="15" t="str">
        <f t="shared" si="33"/>
        <v>B</v>
      </c>
      <c r="H371" s="116" t="s">
        <v>495</v>
      </c>
      <c r="I371" s="15" t="str">
        <f t="shared" si="34"/>
        <v>upstream</v>
      </c>
      <c r="J371" s="119">
        <v>33.650157928466797</v>
      </c>
      <c r="K371" s="127">
        <v>1.1733220890164375E-3</v>
      </c>
      <c r="L371" s="119">
        <v>33.678619384765625</v>
      </c>
      <c r="M371" s="119">
        <v>9.8964795470237732E-2</v>
      </c>
      <c r="N371" s="127">
        <v>1.1529551120474935E-3</v>
      </c>
      <c r="O371" s="127">
        <v>7.4911040428560227E-5</v>
      </c>
      <c r="P371" s="3"/>
    </row>
    <row r="372" spans="1:16">
      <c r="A372" s="105">
        <v>42579</v>
      </c>
      <c r="B372">
        <v>371</v>
      </c>
      <c r="C372" s="5" t="s">
        <v>28</v>
      </c>
      <c r="D372" s="3" t="s">
        <v>223</v>
      </c>
      <c r="E372" s="3" t="s">
        <v>282</v>
      </c>
      <c r="F372" s="15" t="str">
        <f t="shared" si="32"/>
        <v>36</v>
      </c>
      <c r="G372" s="15" t="str">
        <f t="shared" si="33"/>
        <v>B</v>
      </c>
      <c r="H372" s="116" t="s">
        <v>495</v>
      </c>
      <c r="I372" s="15" t="str">
        <f t="shared" si="34"/>
        <v>upstream</v>
      </c>
      <c r="J372" s="119">
        <v>33.597003936767578</v>
      </c>
      <c r="K372" s="127">
        <v>1.2155766598880291E-3</v>
      </c>
      <c r="L372" s="119">
        <v>33.678619384765625</v>
      </c>
      <c r="M372" s="119">
        <v>9.8964795470237732E-2</v>
      </c>
      <c r="N372" s="127">
        <v>1.1529551120474935E-3</v>
      </c>
      <c r="O372" s="127">
        <v>7.4911040428560227E-5</v>
      </c>
      <c r="P372" s="3"/>
    </row>
    <row r="373" spans="1:16">
      <c r="A373" s="105">
        <v>42579</v>
      </c>
      <c r="B373">
        <v>372</v>
      </c>
      <c r="C373" s="5" t="s">
        <v>28</v>
      </c>
      <c r="D373" s="3" t="s">
        <v>224</v>
      </c>
      <c r="E373" s="3" t="s">
        <v>282</v>
      </c>
      <c r="F373" s="15" t="str">
        <f t="shared" si="32"/>
        <v>36</v>
      </c>
      <c r="G373" s="15" t="str">
        <f t="shared" si="33"/>
        <v>B</v>
      </c>
      <c r="H373" s="116" t="s">
        <v>495</v>
      </c>
      <c r="I373" s="15" t="str">
        <f t="shared" si="34"/>
        <v>upstream</v>
      </c>
      <c r="J373" s="119">
        <v>33.7886962890625</v>
      </c>
      <c r="K373" s="127">
        <v>1.0699668200686574E-3</v>
      </c>
      <c r="L373" s="119">
        <v>33.678619384765625</v>
      </c>
      <c r="M373" s="119">
        <v>9.8964795470237732E-2</v>
      </c>
      <c r="N373" s="127">
        <v>1.1529551120474935E-3</v>
      </c>
      <c r="O373" s="127">
        <v>7.4911040428560227E-5</v>
      </c>
      <c r="P373" s="3"/>
    </row>
    <row r="374" spans="1:16">
      <c r="A374" s="105">
        <v>42580</v>
      </c>
      <c r="B374">
        <v>373</v>
      </c>
      <c r="C374" s="5" t="s">
        <v>28</v>
      </c>
      <c r="D374" s="3" t="s">
        <v>175</v>
      </c>
      <c r="E374" s="3" t="s">
        <v>283</v>
      </c>
      <c r="F374" s="15" t="str">
        <f t="shared" si="32"/>
        <v>37</v>
      </c>
      <c r="G374" s="15" t="str">
        <f t="shared" si="33"/>
        <v>A</v>
      </c>
      <c r="H374" s="116" t="s">
        <v>495</v>
      </c>
      <c r="I374" s="15" t="str">
        <f t="shared" si="34"/>
        <v>upstream</v>
      </c>
      <c r="J374" s="119">
        <v>34.432411193847656</v>
      </c>
      <c r="K374" s="127">
        <v>6.9709710078313947E-4</v>
      </c>
      <c r="L374" s="119">
        <v>34.465526580810547</v>
      </c>
      <c r="M374" s="119">
        <v>0.29066777229309082</v>
      </c>
      <c r="N374" s="127">
        <v>6.9034105399623513E-4</v>
      </c>
      <c r="O374" s="127">
        <v>1.3077839685138315E-4</v>
      </c>
      <c r="P374" s="3"/>
    </row>
    <row r="375" spans="1:16">
      <c r="A375" s="105">
        <v>42580</v>
      </c>
      <c r="B375">
        <v>374</v>
      </c>
      <c r="C375" s="5" t="s">
        <v>28</v>
      </c>
      <c r="D375" s="3" t="s">
        <v>177</v>
      </c>
      <c r="E375" s="3" t="s">
        <v>283</v>
      </c>
      <c r="F375" s="15" t="str">
        <f t="shared" si="32"/>
        <v>37</v>
      </c>
      <c r="G375" s="15" t="str">
        <f t="shared" si="33"/>
        <v>A</v>
      </c>
      <c r="H375" s="116" t="s">
        <v>495</v>
      </c>
      <c r="I375" s="15" t="str">
        <f t="shared" si="34"/>
        <v>upstream</v>
      </c>
      <c r="J375" s="119">
        <v>34.771335601806641</v>
      </c>
      <c r="K375" s="127">
        <v>5.563156446442008E-4</v>
      </c>
      <c r="L375" s="119">
        <v>34.465526580810547</v>
      </c>
      <c r="M375" s="119">
        <v>0.29066777229309082</v>
      </c>
      <c r="N375" s="127">
        <v>6.9034105399623513E-4</v>
      </c>
      <c r="O375" s="127">
        <v>1.3077839685138315E-4</v>
      </c>
      <c r="P375" s="3"/>
    </row>
    <row r="376" spans="1:16">
      <c r="A376" s="105">
        <v>42580</v>
      </c>
      <c r="B376">
        <v>375</v>
      </c>
      <c r="C376" s="5" t="s">
        <v>28</v>
      </c>
      <c r="D376" s="3" t="s">
        <v>178</v>
      </c>
      <c r="E376" s="3" t="s">
        <v>283</v>
      </c>
      <c r="F376" s="15" t="str">
        <f t="shared" si="32"/>
        <v>37</v>
      </c>
      <c r="G376" s="15" t="str">
        <f t="shared" si="33"/>
        <v>A</v>
      </c>
      <c r="H376" s="116" t="s">
        <v>495</v>
      </c>
      <c r="I376" s="15" t="str">
        <f t="shared" si="34"/>
        <v>upstream</v>
      </c>
      <c r="J376" s="119">
        <v>34.192836761474609</v>
      </c>
      <c r="K376" s="127">
        <v>8.1761053297668695E-4</v>
      </c>
      <c r="L376" s="119">
        <v>34.465526580810547</v>
      </c>
      <c r="M376" s="119">
        <v>0.29066777229309082</v>
      </c>
      <c r="N376" s="127">
        <v>6.9034105399623513E-4</v>
      </c>
      <c r="O376" s="127">
        <v>1.3077839685138315E-4</v>
      </c>
      <c r="P376" s="3"/>
    </row>
    <row r="377" spans="1:16">
      <c r="A377" s="105">
        <v>42580</v>
      </c>
      <c r="B377">
        <v>376</v>
      </c>
      <c r="C377" s="5" t="s">
        <v>28</v>
      </c>
      <c r="D377" s="3" t="s">
        <v>77</v>
      </c>
      <c r="E377" s="3" t="s">
        <v>284</v>
      </c>
      <c r="F377" s="15" t="str">
        <f t="shared" si="32"/>
        <v>37</v>
      </c>
      <c r="G377" s="15" t="str">
        <f t="shared" si="33"/>
        <v>B</v>
      </c>
      <c r="H377" s="116" t="s">
        <v>495</v>
      </c>
      <c r="I377" s="15" t="str">
        <f t="shared" si="34"/>
        <v>upstream</v>
      </c>
      <c r="J377" s="119">
        <v>34.816207885742188</v>
      </c>
      <c r="K377" s="127">
        <v>5.3994578775018454E-4</v>
      </c>
      <c r="L377" s="119">
        <v>34.533916473388672</v>
      </c>
      <c r="M377" s="119">
        <v>0.31786224246025085</v>
      </c>
      <c r="N377" s="127">
        <v>6.6150660859420896E-4</v>
      </c>
      <c r="O377" s="127">
        <v>1.4320059563033283E-4</v>
      </c>
      <c r="P377" s="3"/>
    </row>
    <row r="378" spans="1:16">
      <c r="A378" s="105">
        <v>42580</v>
      </c>
      <c r="B378">
        <v>377</v>
      </c>
      <c r="C378" s="5" t="s">
        <v>28</v>
      </c>
      <c r="D378" s="3" t="s">
        <v>180</v>
      </c>
      <c r="E378" s="3" t="s">
        <v>284</v>
      </c>
      <c r="F378" s="15" t="str">
        <f t="shared" si="32"/>
        <v>37</v>
      </c>
      <c r="G378" s="15" t="str">
        <f t="shared" si="33"/>
        <v>B</v>
      </c>
      <c r="H378" s="116" t="s">
        <v>495</v>
      </c>
      <c r="I378" s="15" t="str">
        <f t="shared" si="34"/>
        <v>upstream</v>
      </c>
      <c r="J378" s="119">
        <v>34.189620971679688</v>
      </c>
      <c r="K378" s="127">
        <v>8.1936240894719958E-4</v>
      </c>
      <c r="L378" s="119">
        <v>34.533916473388672</v>
      </c>
      <c r="M378" s="119">
        <v>0.31786224246025085</v>
      </c>
      <c r="N378" s="127">
        <v>6.6150660859420896E-4</v>
      </c>
      <c r="O378" s="127">
        <v>1.4320059563033283E-4</v>
      </c>
      <c r="P378" s="3"/>
    </row>
    <row r="379" spans="1:16">
      <c r="A379" s="105">
        <v>42580</v>
      </c>
      <c r="B379">
        <v>378</v>
      </c>
      <c r="C379" s="5" t="s">
        <v>28</v>
      </c>
      <c r="D379" s="3" t="s">
        <v>181</v>
      </c>
      <c r="E379" s="3" t="s">
        <v>284</v>
      </c>
      <c r="F379" s="15" t="str">
        <f t="shared" si="32"/>
        <v>37</v>
      </c>
      <c r="G379" s="15" t="str">
        <f t="shared" si="33"/>
        <v>B</v>
      </c>
      <c r="H379" s="116" t="s">
        <v>495</v>
      </c>
      <c r="I379" s="15" t="str">
        <f t="shared" si="34"/>
        <v>upstream</v>
      </c>
      <c r="J379" s="119">
        <v>34.595924377441406</v>
      </c>
      <c r="K379" s="127">
        <v>6.2521151266992092E-4</v>
      </c>
      <c r="L379" s="119">
        <v>34.533916473388672</v>
      </c>
      <c r="M379" s="119">
        <v>0.31786224246025085</v>
      </c>
      <c r="N379" s="127">
        <v>6.6150660859420896E-4</v>
      </c>
      <c r="O379" s="127">
        <v>1.4320059563033283E-4</v>
      </c>
      <c r="P379" s="3"/>
    </row>
    <row r="380" spans="1:16">
      <c r="A380" s="105">
        <v>42581</v>
      </c>
      <c r="B380">
        <v>379</v>
      </c>
      <c r="C380" s="5" t="s">
        <v>28</v>
      </c>
      <c r="D380" s="3" t="s">
        <v>82</v>
      </c>
      <c r="E380" s="3" t="s">
        <v>285</v>
      </c>
      <c r="F380" s="15" t="str">
        <f t="shared" si="32"/>
        <v>38</v>
      </c>
      <c r="G380" s="15" t="str">
        <f t="shared" si="33"/>
        <v>A</v>
      </c>
      <c r="H380" s="116" t="s">
        <v>495</v>
      </c>
      <c r="I380" s="15" t="str">
        <f t="shared" si="34"/>
        <v>upstream</v>
      </c>
      <c r="J380" s="119">
        <v>34.815971374511719</v>
      </c>
      <c r="K380" s="127">
        <v>5.400307709351182E-4</v>
      </c>
      <c r="L380" s="119">
        <v>35.282657623291016</v>
      </c>
      <c r="M380" s="119">
        <v>0.40520474314689636</v>
      </c>
      <c r="N380" s="127">
        <v>4.0598094346933067E-4</v>
      </c>
      <c r="O380" s="127">
        <v>1.162751650554128E-4</v>
      </c>
      <c r="P380" s="3"/>
    </row>
    <row r="381" spans="1:16">
      <c r="A381" s="105">
        <v>42581</v>
      </c>
      <c r="B381">
        <v>380</v>
      </c>
      <c r="C381" s="5" t="s">
        <v>28</v>
      </c>
      <c r="D381" s="3" t="s">
        <v>183</v>
      </c>
      <c r="E381" s="3" t="s">
        <v>285</v>
      </c>
      <c r="F381" s="15" t="str">
        <f t="shared" si="32"/>
        <v>38</v>
      </c>
      <c r="G381" s="15" t="str">
        <f t="shared" si="33"/>
        <v>A</v>
      </c>
      <c r="H381" s="116" t="s">
        <v>495</v>
      </c>
      <c r="I381" s="15" t="str">
        <f t="shared" si="34"/>
        <v>upstream</v>
      </c>
      <c r="J381" s="119">
        <v>35.545036315917969</v>
      </c>
      <c r="K381" s="127">
        <v>3.3240654738619924E-4</v>
      </c>
      <c r="L381" s="119">
        <v>35.282657623291016</v>
      </c>
      <c r="M381" s="119">
        <v>0.40520474314689636</v>
      </c>
      <c r="N381" s="127">
        <v>4.0598094346933067E-4</v>
      </c>
      <c r="O381" s="127">
        <v>1.162751650554128E-4</v>
      </c>
      <c r="P381" s="3"/>
    </row>
    <row r="382" spans="1:16">
      <c r="A382" s="105">
        <v>42581</v>
      </c>
      <c r="B382">
        <v>381</v>
      </c>
      <c r="C382" s="5" t="s">
        <v>28</v>
      </c>
      <c r="D382" s="3" t="s">
        <v>184</v>
      </c>
      <c r="E382" s="3" t="s">
        <v>285</v>
      </c>
      <c r="F382" s="15" t="str">
        <f t="shared" si="32"/>
        <v>38</v>
      </c>
      <c r="G382" s="15" t="str">
        <f t="shared" si="33"/>
        <v>A</v>
      </c>
      <c r="H382" s="116" t="s">
        <v>495</v>
      </c>
      <c r="I382" s="15" t="str">
        <f t="shared" si="34"/>
        <v>upstream</v>
      </c>
      <c r="J382" s="119">
        <v>35.486968994140625</v>
      </c>
      <c r="K382" s="127">
        <v>3.4550548298284411E-4</v>
      </c>
      <c r="L382" s="119">
        <v>35.282657623291016</v>
      </c>
      <c r="M382" s="119">
        <v>0.40520474314689636</v>
      </c>
      <c r="N382" s="127">
        <v>4.0598094346933067E-4</v>
      </c>
      <c r="O382" s="127">
        <v>1.162751650554128E-4</v>
      </c>
      <c r="P382" s="3"/>
    </row>
    <row r="383" spans="1:16">
      <c r="A383" s="105">
        <v>42581</v>
      </c>
      <c r="B383">
        <v>382</v>
      </c>
      <c r="C383" s="5" t="s">
        <v>28</v>
      </c>
      <c r="D383" s="3" t="s">
        <v>86</v>
      </c>
      <c r="E383" s="3" t="s">
        <v>286</v>
      </c>
      <c r="F383" s="15" t="str">
        <f t="shared" si="32"/>
        <v>38</v>
      </c>
      <c r="G383" s="15" t="str">
        <f t="shared" si="33"/>
        <v>B</v>
      </c>
      <c r="H383" s="116" t="s">
        <v>495</v>
      </c>
      <c r="I383" s="15" t="str">
        <f t="shared" si="34"/>
        <v>upstream</v>
      </c>
      <c r="J383" s="119">
        <v>34.561965942382812</v>
      </c>
      <c r="K383" s="127">
        <v>6.3950393814593554E-4</v>
      </c>
      <c r="L383" s="119">
        <v>34.455410003662109</v>
      </c>
      <c r="M383" s="119">
        <v>0.23139385879039764</v>
      </c>
      <c r="N383" s="127">
        <v>6.9209869252517819E-4</v>
      </c>
      <c r="O383" s="127">
        <v>1.1060943506890908E-4</v>
      </c>
      <c r="P383" s="3"/>
    </row>
    <row r="384" spans="1:16">
      <c r="A384" s="105">
        <v>42581</v>
      </c>
      <c r="B384">
        <v>383</v>
      </c>
      <c r="C384" s="5" t="s">
        <v>28</v>
      </c>
      <c r="D384" s="3" t="s">
        <v>186</v>
      </c>
      <c r="E384" s="3" t="s">
        <v>286</v>
      </c>
      <c r="F384" s="15" t="str">
        <f t="shared" si="32"/>
        <v>38</v>
      </c>
      <c r="G384" s="15" t="str">
        <f t="shared" si="33"/>
        <v>B</v>
      </c>
      <c r="H384" s="116" t="s">
        <v>495</v>
      </c>
      <c r="I384" s="15" t="str">
        <f t="shared" si="34"/>
        <v>upstream</v>
      </c>
      <c r="J384" s="119">
        <v>34.189933776855469</v>
      </c>
      <c r="K384" s="127">
        <v>8.1919186050072312E-4</v>
      </c>
      <c r="L384" s="119">
        <v>34.455410003662109</v>
      </c>
      <c r="M384" s="119">
        <v>0.23139385879039764</v>
      </c>
      <c r="N384" s="127">
        <v>6.9209869252517819E-4</v>
      </c>
      <c r="O384" s="127">
        <v>1.1060943506890908E-4</v>
      </c>
      <c r="P384" s="3"/>
    </row>
    <row r="385" spans="1:16">
      <c r="A385" s="105">
        <v>42581</v>
      </c>
      <c r="B385">
        <v>384</v>
      </c>
      <c r="C385" s="5" t="s">
        <v>28</v>
      </c>
      <c r="D385" s="3" t="s">
        <v>187</v>
      </c>
      <c r="E385" s="3" t="s">
        <v>286</v>
      </c>
      <c r="F385" s="15" t="str">
        <f t="shared" si="32"/>
        <v>38</v>
      </c>
      <c r="G385" s="15" t="str">
        <f t="shared" si="33"/>
        <v>B</v>
      </c>
      <c r="H385" s="116" t="s">
        <v>495</v>
      </c>
      <c r="I385" s="15" t="str">
        <f t="shared" si="34"/>
        <v>upstream</v>
      </c>
      <c r="J385" s="119">
        <v>34.614326477050781</v>
      </c>
      <c r="K385" s="127">
        <v>6.1760027892887592E-4</v>
      </c>
      <c r="L385" s="119">
        <v>34.455410003662109</v>
      </c>
      <c r="M385" s="119">
        <v>0.23139385879039764</v>
      </c>
      <c r="N385" s="127">
        <v>6.9209869252517819E-4</v>
      </c>
      <c r="O385" s="127">
        <v>1.1060943506890908E-4</v>
      </c>
      <c r="P385" s="3"/>
    </row>
    <row r="386" spans="1:16">
      <c r="A386" s="105">
        <v>42582</v>
      </c>
      <c r="B386">
        <v>385</v>
      </c>
      <c r="C386" s="5" t="s">
        <v>28</v>
      </c>
      <c r="D386" s="3" t="s">
        <v>90</v>
      </c>
      <c r="E386" s="3" t="s">
        <v>287</v>
      </c>
      <c r="F386" s="15" t="str">
        <f t="shared" si="32"/>
        <v>39</v>
      </c>
      <c r="G386" s="15" t="str">
        <f t="shared" si="33"/>
        <v>A</v>
      </c>
      <c r="H386" s="116" t="s">
        <v>495</v>
      </c>
      <c r="I386" s="15" t="str">
        <f t="shared" si="34"/>
        <v>upstream</v>
      </c>
      <c r="J386" s="119">
        <v>36.445663452148438</v>
      </c>
      <c r="K386" s="127">
        <v>1.8252719019073993E-4</v>
      </c>
      <c r="L386" s="119">
        <v>36.174491882324219</v>
      </c>
      <c r="M386" s="119">
        <v>0.27814498543739319</v>
      </c>
      <c r="N386" s="127">
        <v>2.2114854073151946E-4</v>
      </c>
      <c r="O386" s="127">
        <v>4.1036964830709621E-5</v>
      </c>
      <c r="P386" s="3"/>
    </row>
    <row r="387" spans="1:16">
      <c r="A387" s="105">
        <v>42582</v>
      </c>
      <c r="B387">
        <v>386</v>
      </c>
      <c r="C387" s="5" t="s">
        <v>28</v>
      </c>
      <c r="D387" s="3" t="s">
        <v>189</v>
      </c>
      <c r="E387" s="3" t="s">
        <v>287</v>
      </c>
      <c r="F387" s="15" t="str">
        <f t="shared" ref="F387:F450" si="35">IF(RIGHT(E387,1)="d", LEFT(E387,LEN(E387)-2), LEFT(E387,LEN(E387)-1))</f>
        <v>39</v>
      </c>
      <c r="G387" s="15" t="str">
        <f t="shared" ref="G387:G450" si="36">IF(RIGHT(E387,1)="d", MID(E387,LEN(E387)-1,1), MID(E387,LEN(E387),1))</f>
        <v>A</v>
      </c>
      <c r="H387" s="116" t="s">
        <v>495</v>
      </c>
      <c r="I387" s="15" t="str">
        <f t="shared" ref="I387:I450" si="37">IF(RIGHT(E387,1)="d","downstream","upstream")</f>
        <v>upstream</v>
      </c>
      <c r="J387" s="119">
        <v>35.889862060546875</v>
      </c>
      <c r="K387" s="127">
        <v>2.6423580129630864E-4</v>
      </c>
      <c r="L387" s="119">
        <v>36.174491882324219</v>
      </c>
      <c r="M387" s="119">
        <v>0.27814498543739319</v>
      </c>
      <c r="N387" s="127">
        <v>2.2114854073151946E-4</v>
      </c>
      <c r="O387" s="127">
        <v>4.1036964830709621E-5</v>
      </c>
      <c r="P387" s="3"/>
    </row>
    <row r="388" spans="1:16">
      <c r="A388" s="105">
        <v>42582</v>
      </c>
      <c r="B388">
        <v>387</v>
      </c>
      <c r="C388" s="5" t="s">
        <v>28</v>
      </c>
      <c r="D388" s="3" t="s">
        <v>190</v>
      </c>
      <c r="E388" s="3" t="s">
        <v>287</v>
      </c>
      <c r="F388" s="15" t="str">
        <f t="shared" si="35"/>
        <v>39</v>
      </c>
      <c r="G388" s="15" t="str">
        <f t="shared" si="36"/>
        <v>A</v>
      </c>
      <c r="H388" s="116" t="s">
        <v>495</v>
      </c>
      <c r="I388" s="15" t="str">
        <f t="shared" si="37"/>
        <v>upstream</v>
      </c>
      <c r="J388" s="119">
        <v>36.187950134277344</v>
      </c>
      <c r="K388" s="127">
        <v>2.1668263070750982E-4</v>
      </c>
      <c r="L388" s="119">
        <v>36.174491882324219</v>
      </c>
      <c r="M388" s="119">
        <v>0.27814498543739319</v>
      </c>
      <c r="N388" s="127">
        <v>2.2114854073151946E-4</v>
      </c>
      <c r="O388" s="127">
        <v>4.1036964830709621E-5</v>
      </c>
      <c r="P388" s="3"/>
    </row>
    <row r="389" spans="1:16">
      <c r="A389" s="105">
        <v>42582</v>
      </c>
      <c r="B389">
        <v>388</v>
      </c>
      <c r="C389" s="5" t="s">
        <v>28</v>
      </c>
      <c r="D389" s="3" t="s">
        <v>191</v>
      </c>
      <c r="E389" s="3" t="s">
        <v>288</v>
      </c>
      <c r="F389" s="15" t="str">
        <f t="shared" si="35"/>
        <v>39</v>
      </c>
      <c r="G389" s="15" t="str">
        <f t="shared" si="36"/>
        <v>B</v>
      </c>
      <c r="H389" s="116" t="s">
        <v>495</v>
      </c>
      <c r="I389" s="15" t="str">
        <f t="shared" si="37"/>
        <v>upstream</v>
      </c>
      <c r="J389" s="119">
        <v>35.807296752929688</v>
      </c>
      <c r="K389" s="127">
        <v>2.7916347607970238E-4</v>
      </c>
      <c r="L389" s="119">
        <v>35.876781463623047</v>
      </c>
      <c r="M389" s="119">
        <v>9.0728111565113068E-2</v>
      </c>
      <c r="N389" s="127">
        <v>2.6686766068451107E-4</v>
      </c>
      <c r="O389" s="127">
        <v>1.5876057659625076E-5</v>
      </c>
      <c r="P389" s="3"/>
    </row>
    <row r="390" spans="1:16">
      <c r="A390" s="105">
        <v>42582</v>
      </c>
      <c r="B390">
        <v>389</v>
      </c>
      <c r="C390" s="5" t="s">
        <v>28</v>
      </c>
      <c r="D390" s="3" t="s">
        <v>193</v>
      </c>
      <c r="E390" s="3" t="s">
        <v>288</v>
      </c>
      <c r="F390" s="15" t="str">
        <f t="shared" si="35"/>
        <v>39</v>
      </c>
      <c r="G390" s="15" t="str">
        <f t="shared" si="36"/>
        <v>B</v>
      </c>
      <c r="H390" s="116" t="s">
        <v>495</v>
      </c>
      <c r="I390" s="15" t="str">
        <f t="shared" si="37"/>
        <v>upstream</v>
      </c>
      <c r="J390" s="119">
        <v>35.843620300292969</v>
      </c>
      <c r="K390" s="127">
        <v>2.7249506092630327E-4</v>
      </c>
      <c r="L390" s="119">
        <v>35.876781463623047</v>
      </c>
      <c r="M390" s="119">
        <v>9.0728111565113068E-2</v>
      </c>
      <c r="N390" s="127">
        <v>2.6686766068451107E-4</v>
      </c>
      <c r="O390" s="127">
        <v>1.5876057659625076E-5</v>
      </c>
      <c r="P390" s="3"/>
    </row>
    <row r="391" spans="1:16">
      <c r="A391" s="105">
        <v>42582</v>
      </c>
      <c r="B391">
        <v>390</v>
      </c>
      <c r="C391" s="5" t="s">
        <v>28</v>
      </c>
      <c r="D391" s="3" t="s">
        <v>194</v>
      </c>
      <c r="E391" s="3" t="s">
        <v>288</v>
      </c>
      <c r="F391" s="15" t="str">
        <f t="shared" si="35"/>
        <v>39</v>
      </c>
      <c r="G391" s="15" t="str">
        <f t="shared" si="36"/>
        <v>B</v>
      </c>
      <c r="H391" s="116" t="s">
        <v>495</v>
      </c>
      <c r="I391" s="15" t="str">
        <f t="shared" si="37"/>
        <v>upstream</v>
      </c>
      <c r="J391" s="119">
        <v>35.979423522949219</v>
      </c>
      <c r="K391" s="127">
        <v>2.4894438683986664E-4</v>
      </c>
      <c r="L391" s="119">
        <v>35.876781463623047</v>
      </c>
      <c r="M391" s="119">
        <v>9.0728111565113068E-2</v>
      </c>
      <c r="N391" s="127">
        <v>2.6686766068451107E-4</v>
      </c>
      <c r="O391" s="127">
        <v>1.5876057659625076E-5</v>
      </c>
      <c r="P391" s="3"/>
    </row>
    <row r="392" spans="1:16">
      <c r="A392" s="105">
        <v>42583</v>
      </c>
      <c r="B392">
        <v>391</v>
      </c>
      <c r="C392" s="5" t="s">
        <v>28</v>
      </c>
      <c r="D392" s="3" t="s">
        <v>94</v>
      </c>
      <c r="E392" s="3" t="s">
        <v>289</v>
      </c>
      <c r="F392" s="15" t="str">
        <f t="shared" si="35"/>
        <v>40</v>
      </c>
      <c r="G392" s="15" t="str">
        <f t="shared" si="36"/>
        <v>A</v>
      </c>
      <c r="H392" s="116" t="s">
        <v>495</v>
      </c>
      <c r="I392" s="15" t="str">
        <f t="shared" si="37"/>
        <v>upstream</v>
      </c>
      <c r="J392" s="119">
        <v>32.517993927001953</v>
      </c>
      <c r="K392" s="127">
        <v>2.4928092025220394E-3</v>
      </c>
      <c r="L392" s="119">
        <v>32.607234954833984</v>
      </c>
      <c r="M392" s="119">
        <v>7.7282808721065521E-2</v>
      </c>
      <c r="N392" s="127">
        <v>2.3511473555117846E-3</v>
      </c>
      <c r="O392" s="127">
        <v>1.226827735081315E-4</v>
      </c>
      <c r="P392" s="3"/>
    </row>
    <row r="393" spans="1:16">
      <c r="A393" s="105">
        <v>42583</v>
      </c>
      <c r="B393">
        <v>392</v>
      </c>
      <c r="C393" s="5" t="s">
        <v>28</v>
      </c>
      <c r="D393" s="3" t="s">
        <v>97</v>
      </c>
      <c r="E393" s="3" t="s">
        <v>289</v>
      </c>
      <c r="F393" s="15" t="str">
        <f t="shared" si="35"/>
        <v>40</v>
      </c>
      <c r="G393" s="15" t="str">
        <f t="shared" si="36"/>
        <v>A</v>
      </c>
      <c r="H393" s="116" t="s">
        <v>495</v>
      </c>
      <c r="I393" s="15" t="str">
        <f t="shared" si="37"/>
        <v>upstream</v>
      </c>
      <c r="J393" s="119">
        <v>32.651809692382812</v>
      </c>
      <c r="K393" s="127">
        <v>2.2803801111876965E-3</v>
      </c>
      <c r="L393" s="119">
        <v>32.607234954833984</v>
      </c>
      <c r="M393" s="119">
        <v>7.7282808721065521E-2</v>
      </c>
      <c r="N393" s="127">
        <v>2.3511473555117846E-3</v>
      </c>
      <c r="O393" s="127">
        <v>1.226827735081315E-4</v>
      </c>
      <c r="P393" s="3"/>
    </row>
    <row r="394" spans="1:16">
      <c r="A394" s="105">
        <v>42583</v>
      </c>
      <c r="B394">
        <v>393</v>
      </c>
      <c r="C394" s="5" t="s">
        <v>28</v>
      </c>
      <c r="D394" s="3" t="s">
        <v>98</v>
      </c>
      <c r="E394" s="3" t="s">
        <v>289</v>
      </c>
      <c r="F394" s="15" t="str">
        <f t="shared" si="35"/>
        <v>40</v>
      </c>
      <c r="G394" s="15" t="str">
        <f t="shared" si="36"/>
        <v>A</v>
      </c>
      <c r="H394" s="116" t="s">
        <v>495</v>
      </c>
      <c r="I394" s="15" t="str">
        <f t="shared" si="37"/>
        <v>upstream</v>
      </c>
      <c r="J394" s="119">
        <v>32.651893615722656</v>
      </c>
      <c r="K394" s="127">
        <v>2.2802527528256178E-3</v>
      </c>
      <c r="L394" s="119">
        <v>32.607234954833984</v>
      </c>
      <c r="M394" s="119">
        <v>7.7282808721065521E-2</v>
      </c>
      <c r="N394" s="127">
        <v>2.3511473555117846E-3</v>
      </c>
      <c r="O394" s="127">
        <v>1.226827735081315E-4</v>
      </c>
      <c r="P394" s="3"/>
    </row>
    <row r="395" spans="1:16">
      <c r="A395" s="105">
        <v>42583</v>
      </c>
      <c r="B395">
        <v>394</v>
      </c>
      <c r="C395" s="5" t="s">
        <v>28</v>
      </c>
      <c r="D395" s="3" t="s">
        <v>99</v>
      </c>
      <c r="E395" s="3" t="s">
        <v>290</v>
      </c>
      <c r="F395" s="15" t="str">
        <f t="shared" si="35"/>
        <v>40</v>
      </c>
      <c r="G395" s="15" t="str">
        <f t="shared" si="36"/>
        <v>B</v>
      </c>
      <c r="H395" s="116" t="s">
        <v>495</v>
      </c>
      <c r="I395" s="15" t="str">
        <f t="shared" si="37"/>
        <v>upstream</v>
      </c>
      <c r="J395" s="119">
        <v>33.515659332275391</v>
      </c>
      <c r="K395" s="127">
        <v>1.2832061620429158E-3</v>
      </c>
      <c r="L395" s="119">
        <v>33.394725799560547</v>
      </c>
      <c r="M395" s="119">
        <v>0.10516735911369324</v>
      </c>
      <c r="N395" s="127">
        <v>1.3930123532190919E-3</v>
      </c>
      <c r="O395" s="127">
        <v>9.5538438472431153E-5</v>
      </c>
      <c r="P395" s="3"/>
    </row>
    <row r="396" spans="1:16">
      <c r="A396" s="105">
        <v>42583</v>
      </c>
      <c r="B396">
        <v>395</v>
      </c>
      <c r="C396" s="5" t="s">
        <v>28</v>
      </c>
      <c r="D396" s="3" t="s">
        <v>101</v>
      </c>
      <c r="E396" s="3" t="s">
        <v>290</v>
      </c>
      <c r="F396" s="15" t="str">
        <f t="shared" si="35"/>
        <v>40</v>
      </c>
      <c r="G396" s="15" t="str">
        <f t="shared" si="36"/>
        <v>B</v>
      </c>
      <c r="H396" s="116" t="s">
        <v>495</v>
      </c>
      <c r="I396" s="15" t="str">
        <f t="shared" si="37"/>
        <v>upstream</v>
      </c>
      <c r="J396" s="119">
        <v>33.343795776367188</v>
      </c>
      <c r="K396" s="127">
        <v>1.4387210831046104E-3</v>
      </c>
      <c r="L396" s="119">
        <v>33.394725799560547</v>
      </c>
      <c r="M396" s="119">
        <v>0.10516735911369324</v>
      </c>
      <c r="N396" s="127">
        <v>1.3930123532190919E-3</v>
      </c>
      <c r="O396" s="127">
        <v>9.5538438472431153E-5</v>
      </c>
      <c r="P396" s="3"/>
    </row>
    <row r="397" spans="1:16">
      <c r="A397" s="105">
        <v>42583</v>
      </c>
      <c r="B397">
        <v>396</v>
      </c>
      <c r="C397" s="5" t="s">
        <v>28</v>
      </c>
      <c r="D397" s="3" t="s">
        <v>102</v>
      </c>
      <c r="E397" s="3" t="s">
        <v>290</v>
      </c>
      <c r="F397" s="15" t="str">
        <f t="shared" si="35"/>
        <v>40</v>
      </c>
      <c r="G397" s="15" t="str">
        <f t="shared" si="36"/>
        <v>B</v>
      </c>
      <c r="H397" s="116" t="s">
        <v>495</v>
      </c>
      <c r="I397" s="15" t="str">
        <f t="shared" si="37"/>
        <v>upstream</v>
      </c>
      <c r="J397" s="119">
        <v>33.324714660644531</v>
      </c>
      <c r="K397" s="127">
        <v>1.4571099309250712E-3</v>
      </c>
      <c r="L397" s="119">
        <v>33.394725799560547</v>
      </c>
      <c r="M397" s="119">
        <v>0.10516735911369324</v>
      </c>
      <c r="N397" s="127">
        <v>1.3930123532190919E-3</v>
      </c>
      <c r="O397" s="127">
        <v>9.5538438472431153E-5</v>
      </c>
      <c r="P397" s="3"/>
    </row>
    <row r="398" spans="1:16">
      <c r="A398" s="99">
        <v>42584</v>
      </c>
      <c r="B398">
        <v>397</v>
      </c>
      <c r="C398" s="8" t="s">
        <v>30</v>
      </c>
      <c r="D398" t="s">
        <v>115</v>
      </c>
      <c r="E398" t="s">
        <v>291</v>
      </c>
      <c r="F398" s="15" t="str">
        <f t="shared" si="35"/>
        <v>41</v>
      </c>
      <c r="G398" s="15" t="str">
        <f t="shared" si="36"/>
        <v>A</v>
      </c>
      <c r="H398" s="116" t="s">
        <v>495</v>
      </c>
      <c r="I398" s="15" t="str">
        <f t="shared" si="37"/>
        <v>upstream</v>
      </c>
      <c r="J398" s="100">
        <v>33.99700927734375</v>
      </c>
      <c r="K398" s="97">
        <v>1.3879444450139999E-3</v>
      </c>
      <c r="L398" s="100">
        <v>33.798923492431641</v>
      </c>
      <c r="M398" s="100">
        <v>0.18333746492862701</v>
      </c>
      <c r="N398" s="97">
        <v>1.5615434385836124E-3</v>
      </c>
      <c r="O398" s="97">
        <v>1.6240382683463395E-4</v>
      </c>
      <c r="P398" s="3"/>
    </row>
    <row r="399" spans="1:16">
      <c r="A399" s="99">
        <v>42584</v>
      </c>
      <c r="B399">
        <v>398</v>
      </c>
      <c r="C399" s="8" t="s">
        <v>30</v>
      </c>
      <c r="D399" t="s">
        <v>117</v>
      </c>
      <c r="E399" t="s">
        <v>291</v>
      </c>
      <c r="F399" s="15" t="str">
        <f t="shared" si="35"/>
        <v>41</v>
      </c>
      <c r="G399" s="15" t="str">
        <f t="shared" si="36"/>
        <v>A</v>
      </c>
      <c r="H399" s="116" t="s">
        <v>495</v>
      </c>
      <c r="I399" s="15" t="str">
        <f t="shared" si="37"/>
        <v>upstream</v>
      </c>
      <c r="J399" s="100">
        <v>33.764560699462891</v>
      </c>
      <c r="K399" s="97">
        <v>1.5869217459112406E-3</v>
      </c>
      <c r="L399" s="100">
        <v>33.798923492431641</v>
      </c>
      <c r="M399" s="100">
        <v>0.18333746492862701</v>
      </c>
      <c r="N399" s="97">
        <v>1.5615434385836124E-3</v>
      </c>
      <c r="O399" s="97">
        <v>1.6240382683463395E-4</v>
      </c>
      <c r="P399" s="3"/>
    </row>
    <row r="400" spans="1:16">
      <c r="A400" s="99">
        <v>42584</v>
      </c>
      <c r="B400">
        <v>399</v>
      </c>
      <c r="C400" s="8" t="s">
        <v>30</v>
      </c>
      <c r="D400" t="s">
        <v>118</v>
      </c>
      <c r="E400" t="s">
        <v>291</v>
      </c>
      <c r="F400" s="15" t="str">
        <f t="shared" si="35"/>
        <v>41</v>
      </c>
      <c r="G400" s="15" t="str">
        <f t="shared" si="36"/>
        <v>A</v>
      </c>
      <c r="H400" s="116" t="s">
        <v>495</v>
      </c>
      <c r="I400" s="15" t="str">
        <f t="shared" si="37"/>
        <v>upstream</v>
      </c>
      <c r="J400" s="100">
        <v>33.635196685791016</v>
      </c>
      <c r="K400" s="97">
        <v>1.709764008410275E-3</v>
      </c>
      <c r="L400" s="100">
        <v>33.798923492431641</v>
      </c>
      <c r="M400" s="100">
        <v>0.18333746492862701</v>
      </c>
      <c r="N400" s="97">
        <v>1.5615434385836124E-3</v>
      </c>
      <c r="O400" s="97">
        <v>1.6240382683463395E-4</v>
      </c>
      <c r="P400" s="3"/>
    </row>
    <row r="401" spans="1:16">
      <c r="A401" s="99">
        <v>42584</v>
      </c>
      <c r="B401">
        <v>400</v>
      </c>
      <c r="C401" s="8" t="s">
        <v>30</v>
      </c>
      <c r="D401" t="s">
        <v>119</v>
      </c>
      <c r="E401" t="s">
        <v>292</v>
      </c>
      <c r="F401" s="15" t="str">
        <f t="shared" si="35"/>
        <v>41</v>
      </c>
      <c r="G401" s="15" t="str">
        <f t="shared" si="36"/>
        <v>B</v>
      </c>
      <c r="H401" s="116" t="s">
        <v>495</v>
      </c>
      <c r="I401" s="15" t="str">
        <f t="shared" si="37"/>
        <v>upstream</v>
      </c>
      <c r="J401" s="100">
        <v>34.299449920654297</v>
      </c>
      <c r="K401" s="97">
        <v>1.1659212177619338E-3</v>
      </c>
      <c r="L401" s="100">
        <v>34.477603912353516</v>
      </c>
      <c r="M401" s="100">
        <v>0.16121847927570343</v>
      </c>
      <c r="N401" s="97">
        <v>1.0552108287811279E-3</v>
      </c>
      <c r="O401" s="97">
        <v>9.959222370525822E-5</v>
      </c>
      <c r="P401" s="3"/>
    </row>
    <row r="402" spans="1:16">
      <c r="A402" s="99">
        <v>42584</v>
      </c>
      <c r="B402">
        <v>401</v>
      </c>
      <c r="C402" s="8" t="s">
        <v>30</v>
      </c>
      <c r="D402" t="s">
        <v>121</v>
      </c>
      <c r="E402" t="s">
        <v>292</v>
      </c>
      <c r="F402" s="15" t="str">
        <f t="shared" si="35"/>
        <v>41</v>
      </c>
      <c r="G402" s="15" t="str">
        <f t="shared" si="36"/>
        <v>B</v>
      </c>
      <c r="H402" s="116" t="s">
        <v>495</v>
      </c>
      <c r="I402" s="15" t="str">
        <f t="shared" si="37"/>
        <v>upstream</v>
      </c>
      <c r="J402" s="100">
        <v>34.519912719726562</v>
      </c>
      <c r="K402" s="97">
        <v>1.02680001873523E-3</v>
      </c>
      <c r="L402" s="100">
        <v>34.477603912353516</v>
      </c>
      <c r="M402" s="100">
        <v>0.16121847927570343</v>
      </c>
      <c r="N402" s="97">
        <v>1.0552108287811279E-3</v>
      </c>
      <c r="O402" s="97">
        <v>9.959222370525822E-5</v>
      </c>
      <c r="P402" s="3"/>
    </row>
    <row r="403" spans="1:16">
      <c r="A403" s="99">
        <v>42584</v>
      </c>
      <c r="B403">
        <v>402</v>
      </c>
      <c r="C403" s="8" t="s">
        <v>30</v>
      </c>
      <c r="D403" t="s">
        <v>122</v>
      </c>
      <c r="E403" t="s">
        <v>292</v>
      </c>
      <c r="F403" s="15" t="str">
        <f t="shared" si="35"/>
        <v>41</v>
      </c>
      <c r="G403" s="15" t="str">
        <f t="shared" si="36"/>
        <v>B</v>
      </c>
      <c r="H403" s="116" t="s">
        <v>495</v>
      </c>
      <c r="I403" s="15" t="str">
        <f t="shared" si="37"/>
        <v>upstream</v>
      </c>
      <c r="J403" s="100">
        <v>34.613449096679688</v>
      </c>
      <c r="K403" s="97">
        <v>9.7291101701557636E-4</v>
      </c>
      <c r="L403" s="100">
        <v>34.477603912353516</v>
      </c>
      <c r="M403" s="100">
        <v>0.16121847927570343</v>
      </c>
      <c r="N403" s="97">
        <v>1.0552108287811279E-3</v>
      </c>
      <c r="O403" s="97">
        <v>9.959222370525822E-5</v>
      </c>
      <c r="P403" s="3"/>
    </row>
    <row r="404" spans="1:16">
      <c r="A404" s="99">
        <v>42585</v>
      </c>
      <c r="B404">
        <v>403</v>
      </c>
      <c r="C404" s="8" t="s">
        <v>30</v>
      </c>
      <c r="D404" t="s">
        <v>123</v>
      </c>
      <c r="E404" t="s">
        <v>293</v>
      </c>
      <c r="F404" s="15" t="str">
        <f t="shared" si="35"/>
        <v>42</v>
      </c>
      <c r="G404" s="15" t="str">
        <f t="shared" si="36"/>
        <v>A</v>
      </c>
      <c r="H404" s="116" t="s">
        <v>495</v>
      </c>
      <c r="I404" s="15" t="str">
        <f t="shared" si="37"/>
        <v>upstream</v>
      </c>
      <c r="J404" s="100">
        <v>34.370349884033203</v>
      </c>
      <c r="K404" s="97">
        <v>1.119237975217402E-3</v>
      </c>
      <c r="L404" s="100">
        <v>34.293277740478516</v>
      </c>
      <c r="M404" s="100">
        <v>0.12468577176332474</v>
      </c>
      <c r="N404" s="97">
        <v>1.1721161426976323E-3</v>
      </c>
      <c r="O404" s="97">
        <v>8.5889842011965811E-5</v>
      </c>
      <c r="P404" s="3"/>
    </row>
    <row r="405" spans="1:16">
      <c r="A405" s="99">
        <v>42585</v>
      </c>
      <c r="B405">
        <v>404</v>
      </c>
      <c r="C405" s="8" t="s">
        <v>30</v>
      </c>
      <c r="D405" t="s">
        <v>125</v>
      </c>
      <c r="E405" t="s">
        <v>293</v>
      </c>
      <c r="F405" s="15" t="str">
        <f t="shared" si="35"/>
        <v>42</v>
      </c>
      <c r="G405" s="15" t="str">
        <f t="shared" si="36"/>
        <v>A</v>
      </c>
      <c r="H405" s="116" t="s">
        <v>495</v>
      </c>
      <c r="I405" s="15" t="str">
        <f t="shared" si="37"/>
        <v>upstream</v>
      </c>
      <c r="J405" s="100">
        <v>34.149429321289062</v>
      </c>
      <c r="K405" s="97">
        <v>1.2712188763543963E-3</v>
      </c>
      <c r="L405" s="100">
        <v>34.293277740478516</v>
      </c>
      <c r="M405" s="100">
        <v>0.12468577176332474</v>
      </c>
      <c r="N405" s="97">
        <v>1.1721161426976323E-3</v>
      </c>
      <c r="O405" s="97">
        <v>8.5889842011965811E-5</v>
      </c>
      <c r="P405" s="3"/>
    </row>
    <row r="406" spans="1:16">
      <c r="A406" s="99">
        <v>42585</v>
      </c>
      <c r="B406">
        <v>405</v>
      </c>
      <c r="C406" s="8" t="s">
        <v>30</v>
      </c>
      <c r="D406" t="s">
        <v>126</v>
      </c>
      <c r="E406" t="s">
        <v>293</v>
      </c>
      <c r="F406" s="15" t="str">
        <f t="shared" si="35"/>
        <v>42</v>
      </c>
      <c r="G406" s="15" t="str">
        <f t="shared" si="36"/>
        <v>A</v>
      </c>
      <c r="H406" s="116" t="s">
        <v>495</v>
      </c>
      <c r="I406" s="15" t="str">
        <f t="shared" si="37"/>
        <v>upstream</v>
      </c>
      <c r="J406" s="100">
        <v>34.360065460205078</v>
      </c>
      <c r="K406" s="97">
        <v>1.1258919257670641E-3</v>
      </c>
      <c r="L406" s="100">
        <v>34.293277740478516</v>
      </c>
      <c r="M406" s="100">
        <v>0.12468577176332474</v>
      </c>
      <c r="N406" s="97">
        <v>1.1721161426976323E-3</v>
      </c>
      <c r="O406" s="97">
        <v>8.5889842011965811E-5</v>
      </c>
      <c r="P406" s="3"/>
    </row>
    <row r="407" spans="1:16">
      <c r="A407" s="99">
        <v>42585</v>
      </c>
      <c r="B407">
        <v>406</v>
      </c>
      <c r="C407" s="8" t="s">
        <v>30</v>
      </c>
      <c r="D407" t="s">
        <v>127</v>
      </c>
      <c r="E407" t="s">
        <v>294</v>
      </c>
      <c r="F407" s="15" t="str">
        <f t="shared" si="35"/>
        <v>42</v>
      </c>
      <c r="G407" s="15" t="str">
        <f t="shared" si="36"/>
        <v>B</v>
      </c>
      <c r="H407" s="116" t="s">
        <v>495</v>
      </c>
      <c r="I407" s="15" t="str">
        <f t="shared" si="37"/>
        <v>upstream</v>
      </c>
      <c r="J407" s="100">
        <v>33.978996276855469</v>
      </c>
      <c r="K407" s="97">
        <v>1.402428955771029E-3</v>
      </c>
      <c r="L407" s="100">
        <v>33.879371643066406</v>
      </c>
      <c r="M407" s="100">
        <v>0.12007740885019302</v>
      </c>
      <c r="N407" s="97">
        <v>1.487705041654408E-3</v>
      </c>
      <c r="O407" s="97">
        <v>1.0426743392599747E-4</v>
      </c>
      <c r="P407" s="3"/>
    </row>
    <row r="408" spans="1:16">
      <c r="A408" s="99">
        <v>42585</v>
      </c>
      <c r="B408">
        <v>407</v>
      </c>
      <c r="C408" s="8" t="s">
        <v>30</v>
      </c>
      <c r="D408" t="s">
        <v>129</v>
      </c>
      <c r="E408" t="s">
        <v>294</v>
      </c>
      <c r="F408" s="15" t="str">
        <f t="shared" si="35"/>
        <v>42</v>
      </c>
      <c r="G408" s="15" t="str">
        <f t="shared" si="36"/>
        <v>B</v>
      </c>
      <c r="H408" s="116" t="s">
        <v>495</v>
      </c>
      <c r="I408" s="15" t="str">
        <f t="shared" si="37"/>
        <v>upstream</v>
      </c>
      <c r="J408" s="100">
        <v>33.913074493408203</v>
      </c>
      <c r="K408" s="97">
        <v>1.4567382168024778E-3</v>
      </c>
      <c r="L408" s="100">
        <v>33.879371643066406</v>
      </c>
      <c r="M408" s="100">
        <v>0.12007740885019302</v>
      </c>
      <c r="N408" s="97">
        <v>1.487705041654408E-3</v>
      </c>
      <c r="O408" s="97">
        <v>1.0426743392599747E-4</v>
      </c>
      <c r="P408" s="3"/>
    </row>
    <row r="409" spans="1:16">
      <c r="A409" s="99">
        <v>42585</v>
      </c>
      <c r="B409">
        <v>408</v>
      </c>
      <c r="C409" s="8" t="s">
        <v>30</v>
      </c>
      <c r="D409" t="s">
        <v>81</v>
      </c>
      <c r="E409" t="s">
        <v>294</v>
      </c>
      <c r="F409" s="15" t="str">
        <f t="shared" si="35"/>
        <v>42</v>
      </c>
      <c r="G409" s="15" t="str">
        <f t="shared" si="36"/>
        <v>B</v>
      </c>
      <c r="H409" s="116" t="s">
        <v>495</v>
      </c>
      <c r="I409" s="15" t="str">
        <f t="shared" si="37"/>
        <v>upstream</v>
      </c>
      <c r="J409" s="100">
        <v>33.746044158935547</v>
      </c>
      <c r="K409" s="97">
        <v>1.6039480688050389E-3</v>
      </c>
      <c r="L409" s="100">
        <v>33.879371643066406</v>
      </c>
      <c r="M409" s="100">
        <v>0.12007740885019302</v>
      </c>
      <c r="N409" s="97">
        <v>1.487705041654408E-3</v>
      </c>
      <c r="O409" s="97">
        <v>1.0426743392599747E-4</v>
      </c>
      <c r="P409" s="3"/>
    </row>
    <row r="410" spans="1:16">
      <c r="A410" s="99">
        <v>42586</v>
      </c>
      <c r="B410">
        <v>409</v>
      </c>
      <c r="C410" s="8" t="s">
        <v>30</v>
      </c>
      <c r="D410" t="s">
        <v>130</v>
      </c>
      <c r="E410" t="s">
        <v>295</v>
      </c>
      <c r="F410" s="15" t="str">
        <f t="shared" si="35"/>
        <v>43</v>
      </c>
      <c r="G410" s="15" t="str">
        <f t="shared" si="36"/>
        <v>A</v>
      </c>
      <c r="H410" s="116" t="s">
        <v>495</v>
      </c>
      <c r="I410" s="15" t="str">
        <f t="shared" si="37"/>
        <v>upstream</v>
      </c>
      <c r="J410" s="100">
        <v>30.300334930419922</v>
      </c>
      <c r="K410" s="97">
        <v>1.168622262775898E-2</v>
      </c>
      <c r="L410" s="100">
        <v>30.325096130371094</v>
      </c>
      <c r="M410" s="100">
        <v>2.1854935213923454E-2</v>
      </c>
      <c r="N410" s="97">
        <v>1.1521242558956146E-2</v>
      </c>
      <c r="O410" s="97">
        <v>1.4556010137312114E-4</v>
      </c>
      <c r="P410" s="3"/>
    </row>
    <row r="411" spans="1:16">
      <c r="A411" s="99">
        <v>42586</v>
      </c>
      <c r="B411">
        <v>410</v>
      </c>
      <c r="C411" s="8" t="s">
        <v>30</v>
      </c>
      <c r="D411" t="s">
        <v>132</v>
      </c>
      <c r="E411" t="s">
        <v>295</v>
      </c>
      <c r="F411" s="15" t="str">
        <f t="shared" si="35"/>
        <v>43</v>
      </c>
      <c r="G411" s="15" t="str">
        <f t="shared" si="36"/>
        <v>A</v>
      </c>
      <c r="H411" s="116" t="s">
        <v>495</v>
      </c>
      <c r="I411" s="15" t="str">
        <f t="shared" si="37"/>
        <v>upstream</v>
      </c>
      <c r="J411" s="100">
        <v>30.333257675170898</v>
      </c>
      <c r="K411" s="97">
        <v>1.1466566473245621E-2</v>
      </c>
      <c r="L411" s="100">
        <v>30.325096130371094</v>
      </c>
      <c r="M411" s="100">
        <v>2.1854935213923454E-2</v>
      </c>
      <c r="N411" s="97">
        <v>1.1521242558956146E-2</v>
      </c>
      <c r="O411" s="97">
        <v>1.4556010137312114E-4</v>
      </c>
      <c r="P411" s="3"/>
    </row>
    <row r="412" spans="1:16">
      <c r="A412" s="99">
        <v>42586</v>
      </c>
      <c r="B412">
        <v>411</v>
      </c>
      <c r="C412" s="8" t="s">
        <v>30</v>
      </c>
      <c r="D412" t="s">
        <v>85</v>
      </c>
      <c r="E412" t="s">
        <v>295</v>
      </c>
      <c r="F412" s="15" t="str">
        <f t="shared" si="35"/>
        <v>43</v>
      </c>
      <c r="G412" s="15" t="str">
        <f t="shared" si="36"/>
        <v>A</v>
      </c>
      <c r="H412" s="116" t="s">
        <v>495</v>
      </c>
      <c r="I412" s="15" t="str">
        <f t="shared" si="37"/>
        <v>upstream</v>
      </c>
      <c r="J412" s="100">
        <v>30.341695785522461</v>
      </c>
      <c r="K412" s="97">
        <v>1.1410935781896114E-2</v>
      </c>
      <c r="L412" s="100">
        <v>30.325096130371094</v>
      </c>
      <c r="M412" s="100">
        <v>2.1854935213923454E-2</v>
      </c>
      <c r="N412" s="97">
        <v>1.1521242558956146E-2</v>
      </c>
      <c r="O412" s="97">
        <v>1.4556010137312114E-4</v>
      </c>
      <c r="P412" s="3"/>
    </row>
    <row r="413" spans="1:16">
      <c r="A413" s="99">
        <v>42586</v>
      </c>
      <c r="B413">
        <v>412</v>
      </c>
      <c r="C413" s="8" t="s">
        <v>30</v>
      </c>
      <c r="D413" t="s">
        <v>133</v>
      </c>
      <c r="E413" t="s">
        <v>296</v>
      </c>
      <c r="F413" s="15" t="str">
        <f t="shared" si="35"/>
        <v>43</v>
      </c>
      <c r="G413" s="15" t="str">
        <f t="shared" si="36"/>
        <v>B</v>
      </c>
      <c r="H413" s="116" t="s">
        <v>495</v>
      </c>
      <c r="I413" s="15" t="str">
        <f t="shared" si="37"/>
        <v>upstream</v>
      </c>
      <c r="J413" s="100">
        <v>30.603002548217773</v>
      </c>
      <c r="K413" s="97">
        <v>9.8155457526445389E-3</v>
      </c>
      <c r="L413" s="100">
        <v>30.757972717285156</v>
      </c>
      <c r="M413" s="100">
        <v>0.13444729149341583</v>
      </c>
      <c r="N413" s="97">
        <v>8.9951055124402046E-3</v>
      </c>
      <c r="O413" s="97">
        <v>7.1163341635838151E-4</v>
      </c>
      <c r="P413" s="3"/>
    </row>
    <row r="414" spans="1:16">
      <c r="A414" s="99">
        <v>42586</v>
      </c>
      <c r="B414">
        <v>413</v>
      </c>
      <c r="C414" s="8" t="s">
        <v>30</v>
      </c>
      <c r="D414" t="s">
        <v>88</v>
      </c>
      <c r="E414" t="s">
        <v>296</v>
      </c>
      <c r="F414" s="15" t="str">
        <f t="shared" si="35"/>
        <v>43</v>
      </c>
      <c r="G414" s="15" t="str">
        <f t="shared" si="36"/>
        <v>B</v>
      </c>
      <c r="H414" s="116" t="s">
        <v>495</v>
      </c>
      <c r="I414" s="15" t="str">
        <f t="shared" si="37"/>
        <v>upstream</v>
      </c>
      <c r="J414" s="100">
        <v>30.843490600585938</v>
      </c>
      <c r="K414" s="97">
        <v>8.5451304912567139E-3</v>
      </c>
      <c r="L414" s="100">
        <v>30.757972717285156</v>
      </c>
      <c r="M414" s="100">
        <v>0.13444729149341583</v>
      </c>
      <c r="N414" s="97">
        <v>8.9951055124402046E-3</v>
      </c>
      <c r="O414" s="97">
        <v>7.1163341635838151E-4</v>
      </c>
      <c r="P414" s="3"/>
    </row>
    <row r="415" spans="1:16">
      <c r="A415" s="99">
        <v>42586</v>
      </c>
      <c r="B415">
        <v>414</v>
      </c>
      <c r="C415" s="8" t="s">
        <v>30</v>
      </c>
      <c r="D415" t="s">
        <v>89</v>
      </c>
      <c r="E415" t="s">
        <v>296</v>
      </c>
      <c r="F415" s="15" t="str">
        <f t="shared" si="35"/>
        <v>43</v>
      </c>
      <c r="G415" s="15" t="str">
        <f t="shared" si="36"/>
        <v>B</v>
      </c>
      <c r="H415" s="116" t="s">
        <v>495</v>
      </c>
      <c r="I415" s="15" t="str">
        <f t="shared" si="37"/>
        <v>upstream</v>
      </c>
      <c r="J415" s="100">
        <v>30.827421188354492</v>
      </c>
      <c r="K415" s="97">
        <v>8.6246402934193611E-3</v>
      </c>
      <c r="L415" s="100">
        <v>30.757972717285156</v>
      </c>
      <c r="M415" s="100">
        <v>0.13444729149341583</v>
      </c>
      <c r="N415" s="97">
        <v>8.9951055124402046E-3</v>
      </c>
      <c r="O415" s="97">
        <v>7.1163341635838151E-4</v>
      </c>
      <c r="P415" s="3"/>
    </row>
    <row r="416" spans="1:16">
      <c r="A416" s="99">
        <v>42587</v>
      </c>
      <c r="B416">
        <v>415</v>
      </c>
      <c r="C416" s="8" t="s">
        <v>30</v>
      </c>
      <c r="D416" t="s">
        <v>135</v>
      </c>
      <c r="E416" t="s">
        <v>297</v>
      </c>
      <c r="F416" s="15" t="str">
        <f t="shared" si="35"/>
        <v>44</v>
      </c>
      <c r="G416" s="15" t="str">
        <f t="shared" si="36"/>
        <v>A</v>
      </c>
      <c r="H416" s="116" t="s">
        <v>495</v>
      </c>
      <c r="I416" s="15" t="str">
        <f t="shared" si="37"/>
        <v>upstream</v>
      </c>
      <c r="J416" s="100">
        <v>33.177669525146484</v>
      </c>
      <c r="K416" s="97">
        <v>2.2256569936871529E-3</v>
      </c>
      <c r="L416" s="100">
        <v>33.103069305419922</v>
      </c>
      <c r="M416" s="100">
        <v>6.7558169364929199E-2</v>
      </c>
      <c r="N416" s="97">
        <v>2.3246125783771276E-3</v>
      </c>
      <c r="O416" s="97">
        <v>8.9854627731256187E-5</v>
      </c>
      <c r="P416" s="3"/>
    </row>
    <row r="417" spans="1:16">
      <c r="A417" s="99">
        <v>42587</v>
      </c>
      <c r="B417">
        <v>416</v>
      </c>
      <c r="C417" s="8" t="s">
        <v>30</v>
      </c>
      <c r="D417" t="s">
        <v>137</v>
      </c>
      <c r="E417" t="s">
        <v>297</v>
      </c>
      <c r="F417" s="15" t="str">
        <f t="shared" si="35"/>
        <v>44</v>
      </c>
      <c r="G417" s="15" t="str">
        <f t="shared" si="36"/>
        <v>A</v>
      </c>
      <c r="H417" s="116" t="s">
        <v>495</v>
      </c>
      <c r="I417" s="15" t="str">
        <f t="shared" si="37"/>
        <v>upstream</v>
      </c>
      <c r="J417" s="100">
        <v>33.0460205078125</v>
      </c>
      <c r="K417" s="97">
        <v>2.4011034984141588E-3</v>
      </c>
      <c r="L417" s="100">
        <v>33.103069305419922</v>
      </c>
      <c r="M417" s="100">
        <v>6.7558169364929199E-2</v>
      </c>
      <c r="N417" s="97">
        <v>2.3246125783771276E-3</v>
      </c>
      <c r="O417" s="97">
        <v>8.9854627731256187E-5</v>
      </c>
      <c r="P417" s="3"/>
    </row>
    <row r="418" spans="1:16">
      <c r="A418" s="99">
        <v>42587</v>
      </c>
      <c r="B418">
        <v>417</v>
      </c>
      <c r="C418" s="8" t="s">
        <v>30</v>
      </c>
      <c r="D418" t="s">
        <v>93</v>
      </c>
      <c r="E418" t="s">
        <v>297</v>
      </c>
      <c r="F418" s="15" t="str">
        <f t="shared" si="35"/>
        <v>44</v>
      </c>
      <c r="G418" s="15" t="str">
        <f t="shared" si="36"/>
        <v>A</v>
      </c>
      <c r="H418" s="116" t="s">
        <v>495</v>
      </c>
      <c r="I418" s="15" t="str">
        <f t="shared" si="37"/>
        <v>upstream</v>
      </c>
      <c r="J418" s="100">
        <v>33.085506439208984</v>
      </c>
      <c r="K418" s="97">
        <v>2.347076777368784E-3</v>
      </c>
      <c r="L418" s="100">
        <v>33.103069305419922</v>
      </c>
      <c r="M418" s="100">
        <v>6.7558169364929199E-2</v>
      </c>
      <c r="N418" s="97">
        <v>2.3246125783771276E-3</v>
      </c>
      <c r="O418" s="97">
        <v>8.9854627731256187E-5</v>
      </c>
      <c r="P418" s="3"/>
    </row>
    <row r="419" spans="1:16">
      <c r="A419" s="99">
        <v>42587</v>
      </c>
      <c r="B419">
        <v>418</v>
      </c>
      <c r="C419" s="8" t="s">
        <v>30</v>
      </c>
      <c r="D419" t="s">
        <v>138</v>
      </c>
      <c r="E419" t="s">
        <v>298</v>
      </c>
      <c r="F419" s="15" t="str">
        <f t="shared" si="35"/>
        <v>44</v>
      </c>
      <c r="G419" s="15" t="str">
        <f t="shared" si="36"/>
        <v>B</v>
      </c>
      <c r="H419" s="116" t="s">
        <v>495</v>
      </c>
      <c r="I419" s="15" t="str">
        <f t="shared" si="37"/>
        <v>upstream</v>
      </c>
      <c r="J419" s="100">
        <v>33.940402984619141</v>
      </c>
      <c r="K419" s="97">
        <v>1.4339730842038989E-3</v>
      </c>
      <c r="L419" s="100">
        <v>33.809310913085938</v>
      </c>
      <c r="M419" s="100">
        <v>0.11354579031467438</v>
      </c>
      <c r="N419" s="97">
        <v>1.5486938646063209E-3</v>
      </c>
      <c r="O419" s="97">
        <v>9.9369608506094664E-5</v>
      </c>
      <c r="P419" s="3"/>
    </row>
    <row r="420" spans="1:16">
      <c r="A420" s="99">
        <v>42587</v>
      </c>
      <c r="B420">
        <v>419</v>
      </c>
      <c r="C420" s="8" t="s">
        <v>30</v>
      </c>
      <c r="D420" t="s">
        <v>140</v>
      </c>
      <c r="E420" t="s">
        <v>298</v>
      </c>
      <c r="F420" s="15" t="str">
        <f t="shared" si="35"/>
        <v>44</v>
      </c>
      <c r="G420" s="15" t="str">
        <f t="shared" si="36"/>
        <v>B</v>
      </c>
      <c r="H420" s="116" t="s">
        <v>495</v>
      </c>
      <c r="I420" s="15" t="str">
        <f t="shared" si="37"/>
        <v>upstream</v>
      </c>
      <c r="J420" s="100">
        <v>33.745841979980469</v>
      </c>
      <c r="K420" s="97">
        <v>1.604135031811893E-3</v>
      </c>
      <c r="L420" s="100">
        <v>33.809310913085938</v>
      </c>
      <c r="M420" s="100">
        <v>0.11354579031467438</v>
      </c>
      <c r="N420" s="97">
        <v>1.5486938646063209E-3</v>
      </c>
      <c r="O420" s="97">
        <v>9.9369608506094664E-5</v>
      </c>
      <c r="P420" s="3"/>
    </row>
    <row r="421" spans="1:16">
      <c r="A421" s="99">
        <v>42587</v>
      </c>
      <c r="B421">
        <v>420</v>
      </c>
      <c r="C421" s="8" t="s">
        <v>30</v>
      </c>
      <c r="D421" t="s">
        <v>141</v>
      </c>
      <c r="E421" t="s">
        <v>298</v>
      </c>
      <c r="F421" s="15" t="str">
        <f t="shared" si="35"/>
        <v>44</v>
      </c>
      <c r="G421" s="15" t="str">
        <f t="shared" si="36"/>
        <v>B</v>
      </c>
      <c r="H421" s="116" t="s">
        <v>495</v>
      </c>
      <c r="I421" s="15" t="str">
        <f t="shared" si="37"/>
        <v>upstream</v>
      </c>
      <c r="J421" s="100">
        <v>33.741695404052734</v>
      </c>
      <c r="K421" s="97">
        <v>1.6079733613878489E-3</v>
      </c>
      <c r="L421" s="100">
        <v>33.809310913085938</v>
      </c>
      <c r="M421" s="100">
        <v>0.11354579031467438</v>
      </c>
      <c r="N421" s="97">
        <v>1.5486938646063209E-3</v>
      </c>
      <c r="O421" s="97">
        <v>9.9369608506094664E-5</v>
      </c>
      <c r="P421" s="3"/>
    </row>
    <row r="422" spans="1:16">
      <c r="A422" s="99">
        <v>42588</v>
      </c>
      <c r="B422">
        <v>421</v>
      </c>
      <c r="C422" s="8" t="s">
        <v>30</v>
      </c>
      <c r="D422" t="s">
        <v>142</v>
      </c>
      <c r="E422" t="s">
        <v>299</v>
      </c>
      <c r="F422" s="15" t="str">
        <f t="shared" si="35"/>
        <v>45</v>
      </c>
      <c r="G422" s="15" t="str">
        <f t="shared" si="36"/>
        <v>A</v>
      </c>
      <c r="H422" s="116" t="s">
        <v>495</v>
      </c>
      <c r="I422" s="15" t="str">
        <f t="shared" si="37"/>
        <v>upstream</v>
      </c>
      <c r="J422" s="100">
        <v>31.684320449829102</v>
      </c>
      <c r="K422" s="97">
        <v>5.2632428705692291E-3</v>
      </c>
      <c r="L422" s="100">
        <v>31.595243453979492</v>
      </c>
      <c r="M422" s="100">
        <v>0.15455080568790436</v>
      </c>
      <c r="N422" s="97">
        <v>5.5554262362420559E-3</v>
      </c>
      <c r="O422" s="97">
        <v>5.0688238115981221E-4</v>
      </c>
      <c r="P422" s="3"/>
    </row>
    <row r="423" spans="1:16">
      <c r="A423" s="99">
        <v>42588</v>
      </c>
      <c r="B423">
        <v>422</v>
      </c>
      <c r="C423" s="8" t="s">
        <v>30</v>
      </c>
      <c r="D423" t="s">
        <v>144</v>
      </c>
      <c r="E423" t="s">
        <v>299</v>
      </c>
      <c r="F423" s="15" t="str">
        <f t="shared" si="35"/>
        <v>45</v>
      </c>
      <c r="G423" s="15" t="str">
        <f t="shared" si="36"/>
        <v>A</v>
      </c>
      <c r="H423" s="116" t="s">
        <v>495</v>
      </c>
      <c r="I423" s="15" t="str">
        <f t="shared" si="37"/>
        <v>upstream</v>
      </c>
      <c r="J423" s="100">
        <v>31.684627532958984</v>
      </c>
      <c r="K423" s="97">
        <v>5.2623115479946136E-3</v>
      </c>
      <c r="L423" s="100">
        <v>31.595243453979492</v>
      </c>
      <c r="M423" s="100">
        <v>0.15455080568790436</v>
      </c>
      <c r="N423" s="97">
        <v>5.5554262362420559E-3</v>
      </c>
      <c r="O423" s="97">
        <v>5.0688238115981221E-4</v>
      </c>
      <c r="P423" s="3"/>
    </row>
    <row r="424" spans="1:16">
      <c r="A424" s="99">
        <v>42588</v>
      </c>
      <c r="B424">
        <v>423</v>
      </c>
      <c r="C424" s="8" t="s">
        <v>30</v>
      </c>
      <c r="D424" t="s">
        <v>145</v>
      </c>
      <c r="E424" t="s">
        <v>299</v>
      </c>
      <c r="F424" s="15" t="str">
        <f t="shared" si="35"/>
        <v>45</v>
      </c>
      <c r="G424" s="15" t="str">
        <f t="shared" si="36"/>
        <v>A</v>
      </c>
      <c r="H424" s="116" t="s">
        <v>495</v>
      </c>
      <c r="I424" s="15" t="str">
        <f t="shared" si="37"/>
        <v>upstream</v>
      </c>
      <c r="J424" s="100">
        <v>31.416784286499023</v>
      </c>
      <c r="K424" s="97">
        <v>6.140722893178463E-3</v>
      </c>
      <c r="L424" s="100">
        <v>31.595243453979492</v>
      </c>
      <c r="M424" s="100">
        <v>0.15455080568790436</v>
      </c>
      <c r="N424" s="97">
        <v>5.5554262362420559E-3</v>
      </c>
      <c r="O424" s="97">
        <v>5.0688238115981221E-4</v>
      </c>
      <c r="P424" s="3"/>
    </row>
    <row r="425" spans="1:16">
      <c r="A425" s="99">
        <v>42588</v>
      </c>
      <c r="B425">
        <v>424</v>
      </c>
      <c r="C425" s="8" t="s">
        <v>30</v>
      </c>
      <c r="D425" t="s">
        <v>146</v>
      </c>
      <c r="E425" t="s">
        <v>300</v>
      </c>
      <c r="F425" s="15" t="str">
        <f t="shared" si="35"/>
        <v>45</v>
      </c>
      <c r="G425" s="15" t="str">
        <f t="shared" si="36"/>
        <v>B</v>
      </c>
      <c r="H425" s="116" t="s">
        <v>495</v>
      </c>
      <c r="I425" s="15" t="str">
        <f t="shared" si="37"/>
        <v>upstream</v>
      </c>
      <c r="J425" s="100">
        <v>31.52031135559082</v>
      </c>
      <c r="K425" s="97">
        <v>5.7850349694490433E-3</v>
      </c>
      <c r="L425" s="100">
        <v>31.591764450073242</v>
      </c>
      <c r="M425" s="100">
        <v>0.11833337694406509</v>
      </c>
      <c r="N425" s="97">
        <v>5.5601322092115879E-3</v>
      </c>
      <c r="O425" s="97">
        <v>3.7148947012610734E-4</v>
      </c>
      <c r="P425" s="3"/>
    </row>
    <row r="426" spans="1:16">
      <c r="A426" s="99">
        <v>42588</v>
      </c>
      <c r="B426">
        <v>425</v>
      </c>
      <c r="C426" s="8" t="s">
        <v>30</v>
      </c>
      <c r="D426" t="s">
        <v>148</v>
      </c>
      <c r="E426" t="s">
        <v>300</v>
      </c>
      <c r="F426" s="15" t="str">
        <f t="shared" si="35"/>
        <v>45</v>
      </c>
      <c r="G426" s="15" t="str">
        <f t="shared" si="36"/>
        <v>B</v>
      </c>
      <c r="H426" s="116" t="s">
        <v>495</v>
      </c>
      <c r="I426" s="15" t="str">
        <f t="shared" si="37"/>
        <v>upstream</v>
      </c>
      <c r="J426" s="100">
        <v>31.728355407714844</v>
      </c>
      <c r="K426" s="97">
        <v>5.1313447766005993E-3</v>
      </c>
      <c r="L426" s="100">
        <v>31.591764450073242</v>
      </c>
      <c r="M426" s="100">
        <v>0.11833337694406509</v>
      </c>
      <c r="N426" s="97">
        <v>5.5601322092115879E-3</v>
      </c>
      <c r="O426" s="97">
        <v>3.7148947012610734E-4</v>
      </c>
      <c r="P426" s="3"/>
    </row>
    <row r="427" spans="1:16">
      <c r="A427" s="99">
        <v>42588</v>
      </c>
      <c r="B427">
        <v>426</v>
      </c>
      <c r="C427" s="8" t="s">
        <v>30</v>
      </c>
      <c r="D427" t="s">
        <v>149</v>
      </c>
      <c r="E427" t="s">
        <v>300</v>
      </c>
      <c r="F427" s="15" t="str">
        <f t="shared" si="35"/>
        <v>45</v>
      </c>
      <c r="G427" s="15" t="str">
        <f t="shared" si="36"/>
        <v>B</v>
      </c>
      <c r="H427" s="116" t="s">
        <v>495</v>
      </c>
      <c r="I427" s="15" t="str">
        <f t="shared" si="37"/>
        <v>upstream</v>
      </c>
      <c r="J427" s="100">
        <v>31.526626586914062</v>
      </c>
      <c r="K427" s="97">
        <v>5.7640168815851212E-3</v>
      </c>
      <c r="L427" s="100">
        <v>31.591764450073242</v>
      </c>
      <c r="M427" s="100">
        <v>0.11833337694406509</v>
      </c>
      <c r="N427" s="97">
        <v>5.5601322092115879E-3</v>
      </c>
      <c r="O427" s="97">
        <v>3.7148947012610734E-4</v>
      </c>
      <c r="P427" s="3"/>
    </row>
    <row r="428" spans="1:16">
      <c r="A428" s="99">
        <v>42589</v>
      </c>
      <c r="B428">
        <v>427</v>
      </c>
      <c r="C428" s="8" t="s">
        <v>30</v>
      </c>
      <c r="D428" t="s">
        <v>150</v>
      </c>
      <c r="E428" t="s">
        <v>301</v>
      </c>
      <c r="F428" s="15" t="str">
        <f t="shared" si="35"/>
        <v>46</v>
      </c>
      <c r="G428" s="15" t="str">
        <f t="shared" si="36"/>
        <v>A</v>
      </c>
      <c r="H428" s="116" t="s">
        <v>495</v>
      </c>
      <c r="I428" s="15" t="str">
        <f t="shared" si="37"/>
        <v>upstream</v>
      </c>
      <c r="J428" s="100">
        <v>31.729351043701172</v>
      </c>
      <c r="K428" s="97">
        <v>5.1284008659422398E-3</v>
      </c>
      <c r="L428" s="100">
        <v>31.911367416381836</v>
      </c>
      <c r="M428" s="100">
        <v>0.17893783748149872</v>
      </c>
      <c r="N428" s="97">
        <v>4.6340767294168472E-3</v>
      </c>
      <c r="O428" s="97">
        <v>4.7858076868578792E-4</v>
      </c>
      <c r="P428" s="3"/>
    </row>
    <row r="429" spans="1:16">
      <c r="A429" s="99">
        <v>42589</v>
      </c>
      <c r="B429">
        <v>428</v>
      </c>
      <c r="C429" s="8" t="s">
        <v>30</v>
      </c>
      <c r="D429" t="s">
        <v>152</v>
      </c>
      <c r="E429" t="s">
        <v>301</v>
      </c>
      <c r="F429" s="15" t="str">
        <f t="shared" si="35"/>
        <v>46</v>
      </c>
      <c r="G429" s="15" t="str">
        <f t="shared" si="36"/>
        <v>A</v>
      </c>
      <c r="H429" s="116" t="s">
        <v>495</v>
      </c>
      <c r="I429" s="15" t="str">
        <f t="shared" si="37"/>
        <v>upstream</v>
      </c>
      <c r="J429" s="100">
        <v>31.917692184448242</v>
      </c>
      <c r="K429" s="97">
        <v>4.600859247148037E-3</v>
      </c>
      <c r="L429" s="100">
        <v>31.911367416381836</v>
      </c>
      <c r="M429" s="100">
        <v>0.17893783748149872</v>
      </c>
      <c r="N429" s="97">
        <v>4.6340767294168472E-3</v>
      </c>
      <c r="O429" s="97">
        <v>4.7858076868578792E-4</v>
      </c>
      <c r="P429" s="3"/>
    </row>
    <row r="430" spans="1:16">
      <c r="A430" s="99">
        <v>42589</v>
      </c>
      <c r="B430">
        <v>429</v>
      </c>
      <c r="C430" s="8" t="s">
        <v>30</v>
      </c>
      <c r="D430" t="s">
        <v>153</v>
      </c>
      <c r="E430" t="s">
        <v>301</v>
      </c>
      <c r="F430" s="15" t="str">
        <f t="shared" si="35"/>
        <v>46</v>
      </c>
      <c r="G430" s="15" t="str">
        <f t="shared" si="36"/>
        <v>A</v>
      </c>
      <c r="H430" s="116" t="s">
        <v>495</v>
      </c>
      <c r="I430" s="15" t="str">
        <f t="shared" si="37"/>
        <v>upstream</v>
      </c>
      <c r="J430" s="100">
        <v>32.087059020996094</v>
      </c>
      <c r="K430" s="97">
        <v>4.172970075160265E-3</v>
      </c>
      <c r="L430" s="100">
        <v>31.911367416381836</v>
      </c>
      <c r="M430" s="100">
        <v>0.17893783748149872</v>
      </c>
      <c r="N430" s="97">
        <v>4.6340767294168472E-3</v>
      </c>
      <c r="O430" s="97">
        <v>4.7858076868578792E-4</v>
      </c>
      <c r="P430" s="3"/>
    </row>
    <row r="431" spans="1:16">
      <c r="A431" s="99">
        <v>42589</v>
      </c>
      <c r="B431">
        <v>430</v>
      </c>
      <c r="C431" s="8" t="s">
        <v>30</v>
      </c>
      <c r="D431" t="s">
        <v>154</v>
      </c>
      <c r="E431" t="s">
        <v>302</v>
      </c>
      <c r="F431" s="15" t="str">
        <f t="shared" si="35"/>
        <v>46</v>
      </c>
      <c r="G431" s="15" t="str">
        <f t="shared" si="36"/>
        <v>B</v>
      </c>
      <c r="H431" s="116" t="s">
        <v>495</v>
      </c>
      <c r="I431" s="15" t="str">
        <f t="shared" si="37"/>
        <v>upstream</v>
      </c>
      <c r="J431" s="100">
        <v>33.089218139648438</v>
      </c>
      <c r="K431" s="97">
        <v>2.3420611396431923E-3</v>
      </c>
      <c r="L431" s="100">
        <v>32.865585327148438</v>
      </c>
      <c r="M431" s="100">
        <v>0.21269448101520538</v>
      </c>
      <c r="N431" s="97">
        <v>2.6775237638503313E-3</v>
      </c>
      <c r="O431" s="97">
        <v>3.2427231781184673E-4</v>
      </c>
      <c r="P431" s="3"/>
    </row>
    <row r="432" spans="1:16">
      <c r="A432" s="99">
        <v>42589</v>
      </c>
      <c r="B432">
        <v>431</v>
      </c>
      <c r="C432" s="8" t="s">
        <v>30</v>
      </c>
      <c r="D432" t="s">
        <v>80</v>
      </c>
      <c r="E432" t="s">
        <v>302</v>
      </c>
      <c r="F432" s="15" t="str">
        <f t="shared" si="35"/>
        <v>46</v>
      </c>
      <c r="G432" s="15" t="str">
        <f t="shared" si="36"/>
        <v>B</v>
      </c>
      <c r="H432" s="116" t="s">
        <v>495</v>
      </c>
      <c r="I432" s="15" t="str">
        <f t="shared" si="37"/>
        <v>upstream</v>
      </c>
      <c r="J432" s="100">
        <v>32.841686248779297</v>
      </c>
      <c r="K432" s="97">
        <v>2.7012021746486425E-3</v>
      </c>
      <c r="L432" s="100">
        <v>32.865585327148438</v>
      </c>
      <c r="M432" s="100">
        <v>0.21269448101520538</v>
      </c>
      <c r="N432" s="97">
        <v>2.6775237638503313E-3</v>
      </c>
      <c r="O432" s="97">
        <v>3.2427231781184673E-4</v>
      </c>
      <c r="P432" s="3"/>
    </row>
    <row r="433" spans="1:16">
      <c r="A433" s="99">
        <v>42589</v>
      </c>
      <c r="B433">
        <v>432</v>
      </c>
      <c r="C433" s="8" t="s">
        <v>30</v>
      </c>
      <c r="D433" t="s">
        <v>156</v>
      </c>
      <c r="E433" t="s">
        <v>302</v>
      </c>
      <c r="F433" s="15" t="str">
        <f t="shared" si="35"/>
        <v>46</v>
      </c>
      <c r="G433" s="15" t="str">
        <f t="shared" si="36"/>
        <v>B</v>
      </c>
      <c r="H433" s="116" t="s">
        <v>495</v>
      </c>
      <c r="I433" s="15" t="str">
        <f t="shared" si="37"/>
        <v>upstream</v>
      </c>
      <c r="J433" s="100">
        <v>32.665847778320312</v>
      </c>
      <c r="K433" s="97">
        <v>2.9893077444285154E-3</v>
      </c>
      <c r="L433" s="100">
        <v>32.865585327148438</v>
      </c>
      <c r="M433" s="100">
        <v>0.21269448101520538</v>
      </c>
      <c r="N433" s="97">
        <v>2.6775237638503313E-3</v>
      </c>
      <c r="O433" s="97">
        <v>3.2427231781184673E-4</v>
      </c>
      <c r="P433" s="3"/>
    </row>
    <row r="434" spans="1:16">
      <c r="A434" s="99">
        <v>42590</v>
      </c>
      <c r="B434">
        <v>433</v>
      </c>
      <c r="C434" s="8" t="s">
        <v>30</v>
      </c>
      <c r="D434" t="s">
        <v>157</v>
      </c>
      <c r="E434" t="s">
        <v>303</v>
      </c>
      <c r="F434" s="15" t="str">
        <f t="shared" si="35"/>
        <v>47</v>
      </c>
      <c r="G434" s="15" t="str">
        <f t="shared" si="36"/>
        <v>A</v>
      </c>
      <c r="H434" s="116" t="s">
        <v>495</v>
      </c>
      <c r="I434" s="15" t="str">
        <f t="shared" si="37"/>
        <v>upstream</v>
      </c>
      <c r="J434" s="100">
        <v>32.573318481445312</v>
      </c>
      <c r="K434" s="97">
        <v>3.1530533451586962E-3</v>
      </c>
      <c r="L434" s="100">
        <v>32.475921630859375</v>
      </c>
      <c r="M434" s="100">
        <v>8.437705785036087E-2</v>
      </c>
      <c r="N434" s="97">
        <v>3.3377169165760279E-3</v>
      </c>
      <c r="O434" s="97">
        <v>1.5998301387298852E-4</v>
      </c>
      <c r="P434" s="3"/>
    </row>
    <row r="435" spans="1:16">
      <c r="A435" s="99">
        <v>42590</v>
      </c>
      <c r="B435">
        <v>434</v>
      </c>
      <c r="C435" s="8" t="s">
        <v>30</v>
      </c>
      <c r="D435" t="s">
        <v>84</v>
      </c>
      <c r="E435" t="s">
        <v>303</v>
      </c>
      <c r="F435" s="15" t="str">
        <f t="shared" si="35"/>
        <v>47</v>
      </c>
      <c r="G435" s="15" t="str">
        <f t="shared" si="36"/>
        <v>A</v>
      </c>
      <c r="H435" s="116" t="s">
        <v>495</v>
      </c>
      <c r="I435" s="15" t="str">
        <f t="shared" si="37"/>
        <v>upstream</v>
      </c>
      <c r="J435" s="100">
        <v>32.425014495849609</v>
      </c>
      <c r="K435" s="97">
        <v>3.4344152081757784E-3</v>
      </c>
      <c r="L435" s="100">
        <v>32.475921630859375</v>
      </c>
      <c r="M435" s="100">
        <v>8.437705785036087E-2</v>
      </c>
      <c r="N435" s="97">
        <v>3.3377169165760279E-3</v>
      </c>
      <c r="O435" s="97">
        <v>1.5998301387298852E-4</v>
      </c>
      <c r="P435" s="3"/>
    </row>
    <row r="436" spans="1:16">
      <c r="A436" s="99">
        <v>42590</v>
      </c>
      <c r="B436">
        <v>435</v>
      </c>
      <c r="C436" s="8" t="s">
        <v>30</v>
      </c>
      <c r="D436" t="s">
        <v>159</v>
      </c>
      <c r="E436" t="s">
        <v>303</v>
      </c>
      <c r="F436" s="15" t="str">
        <f t="shared" si="35"/>
        <v>47</v>
      </c>
      <c r="G436" s="15" t="str">
        <f t="shared" si="36"/>
        <v>A</v>
      </c>
      <c r="H436" s="116" t="s">
        <v>495</v>
      </c>
      <c r="I436" s="15" t="str">
        <f t="shared" si="37"/>
        <v>upstream</v>
      </c>
      <c r="J436" s="100">
        <v>32.429431915283203</v>
      </c>
      <c r="K436" s="97">
        <v>3.4256824292242527E-3</v>
      </c>
      <c r="L436" s="100">
        <v>32.475921630859375</v>
      </c>
      <c r="M436" s="100">
        <v>8.437705785036087E-2</v>
      </c>
      <c r="N436" s="97">
        <v>3.3377169165760279E-3</v>
      </c>
      <c r="O436" s="97">
        <v>1.5998301387298852E-4</v>
      </c>
      <c r="P436" s="3"/>
    </row>
    <row r="437" spans="1:16">
      <c r="A437" s="99">
        <v>42590</v>
      </c>
      <c r="B437">
        <v>436</v>
      </c>
      <c r="C437" s="8" t="s">
        <v>30</v>
      </c>
      <c r="D437" t="s">
        <v>160</v>
      </c>
      <c r="E437" t="s">
        <v>304</v>
      </c>
      <c r="F437" s="15" t="str">
        <f t="shared" si="35"/>
        <v>47</v>
      </c>
      <c r="G437" s="15" t="str">
        <f t="shared" si="36"/>
        <v>B</v>
      </c>
      <c r="H437" s="116" t="s">
        <v>495</v>
      </c>
      <c r="I437" s="15" t="str">
        <f t="shared" si="37"/>
        <v>upstream</v>
      </c>
      <c r="J437" s="100">
        <v>34.578647613525391</v>
      </c>
      <c r="K437" s="97">
        <v>9.9262257572263479E-4</v>
      </c>
      <c r="L437" s="100">
        <v>34.398880004882812</v>
      </c>
      <c r="M437" s="100">
        <v>0.15666717290878296</v>
      </c>
      <c r="N437" s="97">
        <v>1.1039287783205509E-3</v>
      </c>
      <c r="O437" s="97">
        <v>9.7104115411639214E-5</v>
      </c>
      <c r="P437" s="3"/>
    </row>
    <row r="438" spans="1:16">
      <c r="A438" s="99">
        <v>42590</v>
      </c>
      <c r="B438">
        <v>437</v>
      </c>
      <c r="C438" s="8" t="s">
        <v>30</v>
      </c>
      <c r="D438" t="s">
        <v>162</v>
      </c>
      <c r="E438" t="s">
        <v>304</v>
      </c>
      <c r="F438" s="15" t="str">
        <f t="shared" si="35"/>
        <v>47</v>
      </c>
      <c r="G438" s="15" t="str">
        <f t="shared" si="36"/>
        <v>B</v>
      </c>
      <c r="H438" s="116" t="s">
        <v>495</v>
      </c>
      <c r="I438" s="15" t="str">
        <f t="shared" si="37"/>
        <v>upstream</v>
      </c>
      <c r="J438" s="100">
        <v>34.3265380859375</v>
      </c>
      <c r="K438" s="97">
        <v>1.1478598462417722E-3</v>
      </c>
      <c r="L438" s="100">
        <v>34.398880004882812</v>
      </c>
      <c r="M438" s="100">
        <v>0.15666717290878296</v>
      </c>
      <c r="N438" s="97">
        <v>1.1039287783205509E-3</v>
      </c>
      <c r="O438" s="97">
        <v>9.7104115411639214E-5</v>
      </c>
      <c r="P438" s="3"/>
    </row>
    <row r="439" spans="1:16">
      <c r="A439" s="99">
        <v>42590</v>
      </c>
      <c r="B439">
        <v>438</v>
      </c>
      <c r="C439" s="8" t="s">
        <v>30</v>
      </c>
      <c r="D439" t="s">
        <v>163</v>
      </c>
      <c r="E439" t="s">
        <v>304</v>
      </c>
      <c r="F439" s="15" t="str">
        <f t="shared" si="35"/>
        <v>47</v>
      </c>
      <c r="G439" s="15" t="str">
        <f t="shared" si="36"/>
        <v>B</v>
      </c>
      <c r="H439" s="116" t="s">
        <v>495</v>
      </c>
      <c r="I439" s="15" t="str">
        <f t="shared" si="37"/>
        <v>upstream</v>
      </c>
      <c r="J439" s="100">
        <v>34.291458129882812</v>
      </c>
      <c r="K439" s="97">
        <v>1.1713039129972458E-3</v>
      </c>
      <c r="L439" s="100">
        <v>34.398880004882812</v>
      </c>
      <c r="M439" s="100">
        <v>0.15666717290878296</v>
      </c>
      <c r="N439" s="97">
        <v>1.1039287783205509E-3</v>
      </c>
      <c r="O439" s="97">
        <v>9.7104115411639214E-5</v>
      </c>
      <c r="P439" s="3"/>
    </row>
    <row r="440" spans="1:16">
      <c r="A440" s="99">
        <v>42591</v>
      </c>
      <c r="B440">
        <v>439</v>
      </c>
      <c r="C440" s="8" t="s">
        <v>30</v>
      </c>
      <c r="D440" t="s">
        <v>164</v>
      </c>
      <c r="E440" t="s">
        <v>305</v>
      </c>
      <c r="F440" s="15" t="str">
        <f t="shared" si="35"/>
        <v>48</v>
      </c>
      <c r="G440" s="15" t="str">
        <f t="shared" si="36"/>
        <v>A</v>
      </c>
      <c r="H440" s="116" t="s">
        <v>495</v>
      </c>
      <c r="I440" s="15" t="str">
        <f t="shared" si="37"/>
        <v>upstream</v>
      </c>
      <c r="J440" s="100">
        <v>32.009433746337891</v>
      </c>
      <c r="K440" s="97">
        <v>4.3639061041176319E-3</v>
      </c>
      <c r="L440" s="100">
        <v>32.055263519287109</v>
      </c>
      <c r="M440" s="100">
        <v>8.6611166596412659E-2</v>
      </c>
      <c r="N440" s="97">
        <v>4.2536468245089054E-3</v>
      </c>
      <c r="O440" s="97">
        <v>2.0922260591760278E-4</v>
      </c>
      <c r="P440" s="3"/>
    </row>
    <row r="441" spans="1:16">
      <c r="A441" s="99">
        <v>42591</v>
      </c>
      <c r="B441">
        <v>440</v>
      </c>
      <c r="C441" s="8" t="s">
        <v>30</v>
      </c>
      <c r="D441" t="s">
        <v>92</v>
      </c>
      <c r="E441" t="s">
        <v>305</v>
      </c>
      <c r="F441" s="15" t="str">
        <f t="shared" si="35"/>
        <v>48</v>
      </c>
      <c r="G441" s="15" t="str">
        <f t="shared" si="36"/>
        <v>A</v>
      </c>
      <c r="H441" s="116" t="s">
        <v>495</v>
      </c>
      <c r="I441" s="15" t="str">
        <f t="shared" si="37"/>
        <v>upstream</v>
      </c>
      <c r="J441" s="100">
        <v>32.155158996582031</v>
      </c>
      <c r="K441" s="97">
        <v>4.0123555809259415E-3</v>
      </c>
      <c r="L441" s="100">
        <v>32.055263519287109</v>
      </c>
      <c r="M441" s="100">
        <v>8.6611166596412659E-2</v>
      </c>
      <c r="N441" s="97">
        <v>4.2536468245089054E-3</v>
      </c>
      <c r="O441" s="97">
        <v>2.0922260591760278E-4</v>
      </c>
      <c r="P441" s="3"/>
    </row>
    <row r="442" spans="1:16">
      <c r="A442" s="99">
        <v>42591</v>
      </c>
      <c r="B442">
        <v>441</v>
      </c>
      <c r="C442" s="8" t="s">
        <v>30</v>
      </c>
      <c r="D442" t="s">
        <v>166</v>
      </c>
      <c r="E442" t="s">
        <v>305</v>
      </c>
      <c r="F442" s="15" t="str">
        <f t="shared" si="35"/>
        <v>48</v>
      </c>
      <c r="G442" s="15" t="str">
        <f t="shared" si="36"/>
        <v>A</v>
      </c>
      <c r="H442" s="116" t="s">
        <v>495</v>
      </c>
      <c r="I442" s="15" t="str">
        <f t="shared" si="37"/>
        <v>upstream</v>
      </c>
      <c r="J442" s="100">
        <v>32.001194000244141</v>
      </c>
      <c r="K442" s="97">
        <v>4.3846797198057175E-3</v>
      </c>
      <c r="L442" s="100">
        <v>32.055263519287109</v>
      </c>
      <c r="M442" s="100">
        <v>8.6611166596412659E-2</v>
      </c>
      <c r="N442" s="97">
        <v>4.2536468245089054E-3</v>
      </c>
      <c r="O442" s="97">
        <v>2.0922260591760278E-4</v>
      </c>
      <c r="P442" s="3"/>
    </row>
    <row r="443" spans="1:16">
      <c r="A443" s="99">
        <v>42591</v>
      </c>
      <c r="B443">
        <v>442</v>
      </c>
      <c r="C443" s="8" t="s">
        <v>30</v>
      </c>
      <c r="D443" t="s">
        <v>167</v>
      </c>
      <c r="E443" t="s">
        <v>306</v>
      </c>
      <c r="F443" s="15" t="str">
        <f t="shared" si="35"/>
        <v>48</v>
      </c>
      <c r="G443" s="15" t="str">
        <f t="shared" si="36"/>
        <v>B</v>
      </c>
      <c r="H443" s="116" t="s">
        <v>495</v>
      </c>
      <c r="I443" s="15" t="str">
        <f t="shared" si="37"/>
        <v>upstream</v>
      </c>
      <c r="J443" s="100">
        <v>32.430683135986328</v>
      </c>
      <c r="K443" s="97">
        <v>3.4232127945870161E-3</v>
      </c>
      <c r="L443" s="100">
        <v>32.425983428955078</v>
      </c>
      <c r="M443" s="100">
        <v>0.20055511593818665</v>
      </c>
      <c r="N443" s="97">
        <v>3.4478204324841499E-3</v>
      </c>
      <c r="O443" s="97">
        <v>3.9867404848337173E-4</v>
      </c>
      <c r="P443" s="3"/>
    </row>
    <row r="444" spans="1:16">
      <c r="A444" s="99">
        <v>42591</v>
      </c>
      <c r="B444">
        <v>443</v>
      </c>
      <c r="C444" s="8" t="s">
        <v>30</v>
      </c>
      <c r="D444" t="s">
        <v>169</v>
      </c>
      <c r="E444" t="s">
        <v>306</v>
      </c>
      <c r="F444" s="15" t="str">
        <f t="shared" si="35"/>
        <v>48</v>
      </c>
      <c r="G444" s="15" t="str">
        <f t="shared" si="36"/>
        <v>B</v>
      </c>
      <c r="H444" s="116" t="s">
        <v>495</v>
      </c>
      <c r="I444" s="15" t="str">
        <f t="shared" si="37"/>
        <v>upstream</v>
      </c>
      <c r="J444" s="100">
        <v>32.624149322509766</v>
      </c>
      <c r="K444" s="97">
        <v>3.062020055949688E-3</v>
      </c>
      <c r="L444" s="100">
        <v>32.425983428955078</v>
      </c>
      <c r="M444" s="100">
        <v>0.20055511593818665</v>
      </c>
      <c r="N444" s="97">
        <v>3.4478204324841499E-3</v>
      </c>
      <c r="O444" s="97">
        <v>3.9867404848337173E-4</v>
      </c>
      <c r="P444" s="3"/>
    </row>
    <row r="445" spans="1:16">
      <c r="A445" s="99">
        <v>42591</v>
      </c>
      <c r="B445">
        <v>444</v>
      </c>
      <c r="C445" s="8" t="s">
        <v>30</v>
      </c>
      <c r="D445" t="s">
        <v>170</v>
      </c>
      <c r="E445" t="s">
        <v>306</v>
      </c>
      <c r="F445" s="15" t="str">
        <f t="shared" si="35"/>
        <v>48</v>
      </c>
      <c r="G445" s="15" t="str">
        <f t="shared" si="36"/>
        <v>B</v>
      </c>
      <c r="H445" s="116" t="s">
        <v>495</v>
      </c>
      <c r="I445" s="15" t="str">
        <f t="shared" si="37"/>
        <v>upstream</v>
      </c>
      <c r="J445" s="100">
        <v>32.223121643066406</v>
      </c>
      <c r="K445" s="97">
        <v>3.8582282140851021E-3</v>
      </c>
      <c r="L445" s="100">
        <v>32.425983428955078</v>
      </c>
      <c r="M445" s="100">
        <v>0.20055511593818665</v>
      </c>
      <c r="N445" s="97">
        <v>3.4478204324841499E-3</v>
      </c>
      <c r="O445" s="97">
        <v>3.9867404848337173E-4</v>
      </c>
      <c r="P445" s="3"/>
    </row>
    <row r="446" spans="1:16">
      <c r="A446" s="99">
        <v>42592</v>
      </c>
      <c r="B446">
        <v>445</v>
      </c>
      <c r="C446" s="8" t="s">
        <v>30</v>
      </c>
      <c r="D446" t="s">
        <v>171</v>
      </c>
      <c r="E446" t="s">
        <v>307</v>
      </c>
      <c r="F446" s="15" t="str">
        <f t="shared" si="35"/>
        <v>49</v>
      </c>
      <c r="G446" s="15" t="str">
        <f t="shared" si="36"/>
        <v>A</v>
      </c>
      <c r="H446" s="116" t="s">
        <v>495</v>
      </c>
      <c r="I446" s="15" t="str">
        <f t="shared" si="37"/>
        <v>upstream</v>
      </c>
      <c r="J446" s="100">
        <v>31.26237678527832</v>
      </c>
      <c r="K446" s="97">
        <v>6.7122592590749264E-3</v>
      </c>
      <c r="L446" s="100">
        <v>31.207342147827148</v>
      </c>
      <c r="M446" s="100">
        <v>6.6169589757919312E-2</v>
      </c>
      <c r="N446" s="97">
        <v>6.9319587200880051E-3</v>
      </c>
      <c r="O446" s="97">
        <v>2.6624603196978569E-4</v>
      </c>
      <c r="P446" s="3"/>
    </row>
    <row r="447" spans="1:16">
      <c r="A447" s="99">
        <v>42592</v>
      </c>
      <c r="B447">
        <v>446</v>
      </c>
      <c r="C447" s="8" t="s">
        <v>30</v>
      </c>
      <c r="D447" t="s">
        <v>173</v>
      </c>
      <c r="E447" t="s">
        <v>307</v>
      </c>
      <c r="F447" s="15" t="str">
        <f t="shared" si="35"/>
        <v>49</v>
      </c>
      <c r="G447" s="15" t="str">
        <f t="shared" si="36"/>
        <v>A</v>
      </c>
      <c r="H447" s="116" t="s">
        <v>495</v>
      </c>
      <c r="I447" s="15" t="str">
        <f t="shared" si="37"/>
        <v>upstream</v>
      </c>
      <c r="J447" s="100">
        <v>31.225723266601562</v>
      </c>
      <c r="K447" s="97">
        <v>6.8555665202438831E-3</v>
      </c>
      <c r="L447" s="100">
        <v>31.207342147827148</v>
      </c>
      <c r="M447" s="100">
        <v>6.6169589757919312E-2</v>
      </c>
      <c r="N447" s="97">
        <v>6.9319587200880051E-3</v>
      </c>
      <c r="O447" s="97">
        <v>2.6624603196978569E-4</v>
      </c>
      <c r="P447" s="3"/>
    </row>
    <row r="448" spans="1:16">
      <c r="A448" s="99">
        <v>42592</v>
      </c>
      <c r="B448">
        <v>447</v>
      </c>
      <c r="C448" s="8" t="s">
        <v>30</v>
      </c>
      <c r="D448" t="s">
        <v>174</v>
      </c>
      <c r="E448" t="s">
        <v>307</v>
      </c>
      <c r="F448" s="15" t="str">
        <f t="shared" si="35"/>
        <v>49</v>
      </c>
      <c r="G448" s="15" t="str">
        <f t="shared" si="36"/>
        <v>A</v>
      </c>
      <c r="H448" s="116" t="s">
        <v>495</v>
      </c>
      <c r="I448" s="15" t="str">
        <f t="shared" si="37"/>
        <v>upstream</v>
      </c>
      <c r="J448" s="100">
        <v>31.13392448425293</v>
      </c>
      <c r="K448" s="97">
        <v>7.2280503809452057E-3</v>
      </c>
      <c r="L448" s="100">
        <v>31.207342147827148</v>
      </c>
      <c r="M448" s="100">
        <v>6.6169589757919312E-2</v>
      </c>
      <c r="N448" s="97">
        <v>6.9319587200880051E-3</v>
      </c>
      <c r="O448" s="97">
        <v>2.6624603196978569E-4</v>
      </c>
      <c r="P448" s="3"/>
    </row>
    <row r="449" spans="1:16">
      <c r="A449" s="99">
        <v>42592</v>
      </c>
      <c r="B449">
        <v>448</v>
      </c>
      <c r="C449" s="8" t="s">
        <v>30</v>
      </c>
      <c r="D449" t="s">
        <v>175</v>
      </c>
      <c r="E449" t="s">
        <v>308</v>
      </c>
      <c r="F449" s="15" t="str">
        <f t="shared" si="35"/>
        <v>49</v>
      </c>
      <c r="G449" s="15" t="str">
        <f t="shared" si="36"/>
        <v>B</v>
      </c>
      <c r="H449" s="116" t="s">
        <v>495</v>
      </c>
      <c r="I449" s="15" t="str">
        <f t="shared" si="37"/>
        <v>upstream</v>
      </c>
      <c r="J449" s="100">
        <v>33.676105499267578</v>
      </c>
      <c r="K449" s="97">
        <v>1.6699229599907994E-3</v>
      </c>
      <c r="L449" s="100">
        <v>33.89727783203125</v>
      </c>
      <c r="M449" s="100">
        <v>0.28138145804405212</v>
      </c>
      <c r="N449" s="97">
        <v>1.4826630940660834E-3</v>
      </c>
      <c r="O449" s="97">
        <v>2.3081705148797482E-4</v>
      </c>
      <c r="P449" s="3"/>
    </row>
    <row r="450" spans="1:16">
      <c r="A450" s="99">
        <v>42592</v>
      </c>
      <c r="B450">
        <v>449</v>
      </c>
      <c r="C450" s="8" t="s">
        <v>30</v>
      </c>
      <c r="D450" t="s">
        <v>177</v>
      </c>
      <c r="E450" t="s">
        <v>308</v>
      </c>
      <c r="F450" s="15" t="str">
        <f t="shared" si="35"/>
        <v>49</v>
      </c>
      <c r="G450" s="15" t="str">
        <f t="shared" si="36"/>
        <v>B</v>
      </c>
      <c r="H450" s="116" t="s">
        <v>495</v>
      </c>
      <c r="I450" s="15" t="str">
        <f t="shared" si="37"/>
        <v>upstream</v>
      </c>
      <c r="J450" s="100">
        <v>33.801738739013672</v>
      </c>
      <c r="K450" s="97">
        <v>1.5532794641330838E-3</v>
      </c>
      <c r="L450" s="100">
        <v>33.89727783203125</v>
      </c>
      <c r="M450" s="100">
        <v>0.28138145804405212</v>
      </c>
      <c r="N450" s="97">
        <v>1.4826630940660834E-3</v>
      </c>
      <c r="O450" s="97">
        <v>2.3081705148797482E-4</v>
      </c>
      <c r="P450" s="3"/>
    </row>
    <row r="451" spans="1:16">
      <c r="A451" s="99">
        <v>42592</v>
      </c>
      <c r="B451">
        <v>450</v>
      </c>
      <c r="C451" s="8" t="s">
        <v>30</v>
      </c>
      <c r="D451" t="s">
        <v>178</v>
      </c>
      <c r="E451" t="s">
        <v>308</v>
      </c>
      <c r="F451" s="15" t="str">
        <f t="shared" ref="F451:F514" si="38">IF(RIGHT(E451,1)="d", LEFT(E451,LEN(E451)-2), LEFT(E451,LEN(E451)-1))</f>
        <v>49</v>
      </c>
      <c r="G451" s="15" t="str">
        <f t="shared" ref="G451:G514" si="39">IF(RIGHT(E451,1)="d", MID(E451,LEN(E451)-1,1), MID(E451,LEN(E451),1))</f>
        <v>B</v>
      </c>
      <c r="H451" s="116" t="s">
        <v>495</v>
      </c>
      <c r="I451" s="15" t="str">
        <f t="shared" ref="I451:I514" si="40">IF(RIGHT(E451,1)="d","downstream","upstream")</f>
        <v>upstream</v>
      </c>
      <c r="J451" s="100">
        <v>34.2139892578125</v>
      </c>
      <c r="K451" s="97">
        <v>1.2247869744896889E-3</v>
      </c>
      <c r="L451" s="100">
        <v>33.89727783203125</v>
      </c>
      <c r="M451" s="100">
        <v>0.28138145804405212</v>
      </c>
      <c r="N451" s="97">
        <v>1.4826630940660834E-3</v>
      </c>
      <c r="O451" s="97">
        <v>2.3081705148797482E-4</v>
      </c>
      <c r="P451" s="3"/>
    </row>
    <row r="452" spans="1:16">
      <c r="A452" s="99">
        <v>42593</v>
      </c>
      <c r="B452">
        <v>451</v>
      </c>
      <c r="C452" s="8" t="s">
        <v>30</v>
      </c>
      <c r="D452" t="s">
        <v>77</v>
      </c>
      <c r="E452" t="s">
        <v>309</v>
      </c>
      <c r="F452" s="15" t="str">
        <f t="shared" si="38"/>
        <v>50</v>
      </c>
      <c r="G452" s="15" t="str">
        <f t="shared" si="39"/>
        <v>A</v>
      </c>
      <c r="H452" s="116" t="s">
        <v>495</v>
      </c>
      <c r="I452" s="15" t="str">
        <f t="shared" si="40"/>
        <v>upstream</v>
      </c>
      <c r="J452" s="100">
        <v>31.861387252807617</v>
      </c>
      <c r="K452" s="97">
        <v>4.7526126727461815E-3</v>
      </c>
      <c r="L452" s="100">
        <v>31.869274139404297</v>
      </c>
      <c r="M452" s="100">
        <v>1.1153741739690304E-2</v>
      </c>
      <c r="N452" s="97">
        <v>4.7311070375144482E-3</v>
      </c>
      <c r="O452" s="97">
        <v>3.0413561034947634E-5</v>
      </c>
      <c r="P452" s="3"/>
    </row>
    <row r="453" spans="1:16">
      <c r="A453" s="99">
        <v>42593</v>
      </c>
      <c r="B453">
        <v>452</v>
      </c>
      <c r="C453" s="8" t="s">
        <v>30</v>
      </c>
      <c r="D453" t="s">
        <v>180</v>
      </c>
      <c r="E453" t="s">
        <v>309</v>
      </c>
      <c r="F453" s="15" t="str">
        <f t="shared" si="38"/>
        <v>50</v>
      </c>
      <c r="G453" s="15" t="str">
        <f t="shared" si="39"/>
        <v>A</v>
      </c>
      <c r="H453" s="116" t="s">
        <v>495</v>
      </c>
      <c r="I453" s="15" t="str">
        <f t="shared" si="40"/>
        <v>upstream</v>
      </c>
      <c r="J453" s="100">
        <v>31.877161026000977</v>
      </c>
      <c r="K453" s="97">
        <v>4.7096014022827148E-3</v>
      </c>
      <c r="L453" s="100">
        <v>31.869274139404297</v>
      </c>
      <c r="M453" s="100">
        <v>1.1153741739690304E-2</v>
      </c>
      <c r="N453" s="97">
        <v>4.7311070375144482E-3</v>
      </c>
      <c r="O453" s="97">
        <v>3.0413561034947634E-5</v>
      </c>
      <c r="P453" s="3"/>
    </row>
    <row r="454" spans="1:16">
      <c r="A454" s="99">
        <v>42593</v>
      </c>
      <c r="B454">
        <v>453</v>
      </c>
      <c r="C454" s="8" t="s">
        <v>30</v>
      </c>
      <c r="D454" t="s">
        <v>181</v>
      </c>
      <c r="E454" t="s">
        <v>309</v>
      </c>
      <c r="F454" s="15" t="str">
        <f t="shared" si="38"/>
        <v>50</v>
      </c>
      <c r="G454" s="15" t="str">
        <f t="shared" si="39"/>
        <v>A</v>
      </c>
      <c r="H454" s="116" t="s">
        <v>495</v>
      </c>
      <c r="I454" s="15" t="str">
        <f t="shared" si="40"/>
        <v>upstream</v>
      </c>
      <c r="J454" s="100" t="s">
        <v>474</v>
      </c>
      <c r="K454" s="97" t="s">
        <v>474</v>
      </c>
      <c r="L454" s="100">
        <v>31.869274139404297</v>
      </c>
      <c r="M454" s="100">
        <v>1.1153741739690304E-2</v>
      </c>
      <c r="N454" s="97" t="s">
        <v>474</v>
      </c>
      <c r="O454" s="97" t="s">
        <v>474</v>
      </c>
      <c r="P454" s="19"/>
    </row>
    <row r="455" spans="1:16">
      <c r="A455" s="99">
        <v>42593</v>
      </c>
      <c r="B455">
        <v>454</v>
      </c>
      <c r="C455" s="8" t="s">
        <v>30</v>
      </c>
      <c r="D455" t="s">
        <v>82</v>
      </c>
      <c r="E455" t="s">
        <v>310</v>
      </c>
      <c r="F455" s="15" t="str">
        <f t="shared" si="38"/>
        <v>50</v>
      </c>
      <c r="G455" s="15" t="str">
        <f t="shared" si="39"/>
        <v>B</v>
      </c>
      <c r="H455" s="116" t="s">
        <v>495</v>
      </c>
      <c r="I455" s="15" t="str">
        <f t="shared" si="40"/>
        <v>upstream</v>
      </c>
      <c r="J455" s="100">
        <v>30.765457153320312</v>
      </c>
      <c r="K455" s="97">
        <v>8.9382193982601166E-3</v>
      </c>
      <c r="L455" s="100">
        <v>30.763154983520508</v>
      </c>
      <c r="M455" s="100">
        <v>6.5328493714332581E-2</v>
      </c>
      <c r="N455" s="97">
        <v>8.9543163776397705E-3</v>
      </c>
      <c r="O455" s="97">
        <v>3.374250081833452E-4</v>
      </c>
      <c r="P455" s="19"/>
    </row>
    <row r="456" spans="1:16">
      <c r="A456" s="99">
        <v>42593</v>
      </c>
      <c r="B456">
        <v>455</v>
      </c>
      <c r="C456" s="8" t="s">
        <v>30</v>
      </c>
      <c r="D456" t="s">
        <v>183</v>
      </c>
      <c r="E456" t="s">
        <v>310</v>
      </c>
      <c r="F456" s="15" t="str">
        <f t="shared" si="38"/>
        <v>50</v>
      </c>
      <c r="G456" s="15" t="str">
        <f t="shared" si="39"/>
        <v>B</v>
      </c>
      <c r="H456" s="116" t="s">
        <v>495</v>
      </c>
      <c r="I456" s="15" t="str">
        <f t="shared" si="40"/>
        <v>upstream</v>
      </c>
      <c r="J456" s="100">
        <v>30.827302932739258</v>
      </c>
      <c r="K456" s="97">
        <v>8.6252279579639435E-3</v>
      </c>
      <c r="L456" s="100">
        <v>30.763154983520508</v>
      </c>
      <c r="M456" s="100">
        <v>6.5328493714332581E-2</v>
      </c>
      <c r="N456" s="97">
        <v>8.9543163776397705E-3</v>
      </c>
      <c r="O456" s="97">
        <v>3.374250081833452E-4</v>
      </c>
      <c r="P456" s="19"/>
    </row>
    <row r="457" spans="1:16">
      <c r="A457" s="99">
        <v>42593</v>
      </c>
      <c r="B457">
        <v>456</v>
      </c>
      <c r="C457" s="8" t="s">
        <v>30</v>
      </c>
      <c r="D457" t="s">
        <v>184</v>
      </c>
      <c r="E457" t="s">
        <v>310</v>
      </c>
      <c r="F457" s="15" t="str">
        <f t="shared" si="38"/>
        <v>50</v>
      </c>
      <c r="G457" s="15" t="str">
        <f t="shared" si="39"/>
        <v>B</v>
      </c>
      <c r="H457" s="116" t="s">
        <v>495</v>
      </c>
      <c r="I457" s="15" t="str">
        <f t="shared" si="40"/>
        <v>upstream</v>
      </c>
      <c r="J457" s="100">
        <v>30.696706771850586</v>
      </c>
      <c r="K457" s="97">
        <v>9.2995017766952515E-3</v>
      </c>
      <c r="L457" s="100">
        <v>30.763154983520508</v>
      </c>
      <c r="M457" s="100">
        <v>6.5328493714332581E-2</v>
      </c>
      <c r="N457" s="97">
        <v>8.9543163776397705E-3</v>
      </c>
      <c r="O457" s="97">
        <v>3.374250081833452E-4</v>
      </c>
      <c r="P457" s="19"/>
    </row>
    <row r="458" spans="1:16">
      <c r="A458" s="99">
        <v>42594</v>
      </c>
      <c r="B458">
        <v>457</v>
      </c>
      <c r="C458" s="8" t="s">
        <v>30</v>
      </c>
      <c r="D458" t="s">
        <v>86</v>
      </c>
      <c r="E458" t="s">
        <v>311</v>
      </c>
      <c r="F458" s="15" t="str">
        <f t="shared" si="38"/>
        <v>51</v>
      </c>
      <c r="G458" s="15" t="str">
        <f t="shared" si="39"/>
        <v>A</v>
      </c>
      <c r="H458" s="116" t="s">
        <v>495</v>
      </c>
      <c r="I458" s="15" t="str">
        <f t="shared" si="40"/>
        <v>upstream</v>
      </c>
      <c r="J458" s="100">
        <v>31.452701568603516</v>
      </c>
      <c r="K458" s="97">
        <v>6.014910526573658E-3</v>
      </c>
      <c r="L458" s="100">
        <v>31.620645523071289</v>
      </c>
      <c r="M458" s="100">
        <v>0.14549964666366577</v>
      </c>
      <c r="N458" s="97">
        <v>5.4730027914047241E-3</v>
      </c>
      <c r="O458" s="97">
        <v>4.6946358634158969E-4</v>
      </c>
      <c r="P458" s="19"/>
    </row>
    <row r="459" spans="1:16">
      <c r="A459" s="99">
        <v>42594</v>
      </c>
      <c r="B459">
        <v>458</v>
      </c>
      <c r="C459" s="8" t="s">
        <v>30</v>
      </c>
      <c r="D459" t="s">
        <v>186</v>
      </c>
      <c r="E459" t="s">
        <v>311</v>
      </c>
      <c r="F459" s="15" t="str">
        <f t="shared" si="38"/>
        <v>51</v>
      </c>
      <c r="G459" s="15" t="str">
        <f t="shared" si="39"/>
        <v>A</v>
      </c>
      <c r="H459" s="116" t="s">
        <v>495</v>
      </c>
      <c r="I459" s="15" t="str">
        <f t="shared" si="40"/>
        <v>upstream</v>
      </c>
      <c r="J459" s="100">
        <v>31.700563430786133</v>
      </c>
      <c r="K459" s="97">
        <v>5.2142003551125526E-3</v>
      </c>
      <c r="L459" s="100">
        <v>31.620645523071289</v>
      </c>
      <c r="M459" s="100">
        <v>0.14549964666366577</v>
      </c>
      <c r="N459" s="97">
        <v>5.4730027914047241E-3</v>
      </c>
      <c r="O459" s="97">
        <v>4.6946358634158969E-4</v>
      </c>
      <c r="P459" s="19"/>
    </row>
    <row r="460" spans="1:16">
      <c r="A460" s="99">
        <v>42594</v>
      </c>
      <c r="B460">
        <v>459</v>
      </c>
      <c r="C460" s="8" t="s">
        <v>30</v>
      </c>
      <c r="D460" t="s">
        <v>187</v>
      </c>
      <c r="E460" t="s">
        <v>311</v>
      </c>
      <c r="F460" s="15" t="str">
        <f t="shared" si="38"/>
        <v>51</v>
      </c>
      <c r="G460" s="15" t="str">
        <f t="shared" si="39"/>
        <v>A</v>
      </c>
      <c r="H460" s="116" t="s">
        <v>495</v>
      </c>
      <c r="I460" s="15" t="str">
        <f t="shared" si="40"/>
        <v>upstream</v>
      </c>
      <c r="J460" s="100">
        <v>31.708669662475586</v>
      </c>
      <c r="K460" s="97">
        <v>5.1898960955440998E-3</v>
      </c>
      <c r="L460" s="100">
        <v>31.620645523071289</v>
      </c>
      <c r="M460" s="100">
        <v>0.14549964666366577</v>
      </c>
      <c r="N460" s="97">
        <v>5.4730027914047241E-3</v>
      </c>
      <c r="O460" s="97">
        <v>4.6946358634158969E-4</v>
      </c>
      <c r="P460" s="19"/>
    </row>
    <row r="461" spans="1:16">
      <c r="A461" s="99">
        <v>42594</v>
      </c>
      <c r="B461">
        <v>460</v>
      </c>
      <c r="C461" s="8" t="s">
        <v>30</v>
      </c>
      <c r="D461" t="s">
        <v>90</v>
      </c>
      <c r="E461" t="s">
        <v>312</v>
      </c>
      <c r="F461" s="15" t="str">
        <f t="shared" si="38"/>
        <v>51</v>
      </c>
      <c r="G461" s="15" t="str">
        <f t="shared" si="39"/>
        <v>B</v>
      </c>
      <c r="H461" s="116" t="s">
        <v>495</v>
      </c>
      <c r="I461" s="15" t="str">
        <f t="shared" si="40"/>
        <v>upstream</v>
      </c>
      <c r="J461" s="100">
        <v>29.830507278442383</v>
      </c>
      <c r="K461" s="97">
        <v>1.5320577658712864E-2</v>
      </c>
      <c r="L461" s="100">
        <v>29.864385604858398</v>
      </c>
      <c r="M461" s="100">
        <v>0.13143047690391541</v>
      </c>
      <c r="N461" s="97">
        <v>1.5052814967930317E-2</v>
      </c>
      <c r="O461" s="97">
        <v>1.1237813159823418E-3</v>
      </c>
      <c r="P461" s="3"/>
    </row>
    <row r="462" spans="1:16">
      <c r="A462" s="99">
        <v>42594</v>
      </c>
      <c r="B462">
        <v>461</v>
      </c>
      <c r="C462" s="8" t="s">
        <v>30</v>
      </c>
      <c r="D462" t="s">
        <v>189</v>
      </c>
      <c r="E462" t="s">
        <v>312</v>
      </c>
      <c r="F462" s="15" t="str">
        <f t="shared" si="38"/>
        <v>51</v>
      </c>
      <c r="G462" s="15" t="str">
        <f t="shared" si="39"/>
        <v>B</v>
      </c>
      <c r="H462" s="116" t="s">
        <v>495</v>
      </c>
      <c r="I462" s="15" t="str">
        <f t="shared" si="40"/>
        <v>upstream</v>
      </c>
      <c r="J462" s="100">
        <v>30.009439468383789</v>
      </c>
      <c r="K462" s="97">
        <v>1.3819337822496891E-2</v>
      </c>
      <c r="L462" s="100">
        <v>29.864385604858398</v>
      </c>
      <c r="M462" s="100">
        <v>0.13143047690391541</v>
      </c>
      <c r="N462" s="97">
        <v>1.5052814967930317E-2</v>
      </c>
      <c r="O462" s="97">
        <v>1.1237813159823418E-3</v>
      </c>
      <c r="P462" s="3"/>
    </row>
    <row r="463" spans="1:16">
      <c r="A463" s="99">
        <v>42594</v>
      </c>
      <c r="B463">
        <v>462</v>
      </c>
      <c r="C463" s="8" t="s">
        <v>30</v>
      </c>
      <c r="D463" t="s">
        <v>190</v>
      </c>
      <c r="E463" t="s">
        <v>312</v>
      </c>
      <c r="F463" s="15" t="str">
        <f t="shared" si="38"/>
        <v>51</v>
      </c>
      <c r="G463" s="15" t="str">
        <f t="shared" si="39"/>
        <v>B</v>
      </c>
      <c r="H463" s="116" t="s">
        <v>495</v>
      </c>
      <c r="I463" s="15" t="str">
        <f t="shared" si="40"/>
        <v>upstream</v>
      </c>
      <c r="J463" s="100">
        <v>29.753211975097656</v>
      </c>
      <c r="K463" s="97">
        <v>1.601853035390377E-2</v>
      </c>
      <c r="L463" s="100">
        <v>29.864385604858398</v>
      </c>
      <c r="M463" s="100">
        <v>0.13143047690391541</v>
      </c>
      <c r="N463" s="97">
        <v>1.5052814967930317E-2</v>
      </c>
      <c r="O463" s="97">
        <v>1.1237813159823418E-3</v>
      </c>
      <c r="P463" s="3"/>
    </row>
    <row r="464" spans="1:16">
      <c r="A464" s="99">
        <v>42595</v>
      </c>
      <c r="B464">
        <v>463</v>
      </c>
      <c r="C464" s="8" t="s">
        <v>30</v>
      </c>
      <c r="D464" t="s">
        <v>191</v>
      </c>
      <c r="E464" t="s">
        <v>313</v>
      </c>
      <c r="F464" s="15" t="str">
        <f t="shared" si="38"/>
        <v>52</v>
      </c>
      <c r="G464" s="15" t="str">
        <f t="shared" si="39"/>
        <v>A</v>
      </c>
      <c r="H464" s="116" t="s">
        <v>495</v>
      </c>
      <c r="I464" s="15" t="str">
        <f t="shared" si="40"/>
        <v>upstream</v>
      </c>
      <c r="J464" s="100">
        <v>32.531032562255859</v>
      </c>
      <c r="K464" s="97">
        <v>3.2308422960340977E-3</v>
      </c>
      <c r="L464" s="100">
        <v>32.620906829833984</v>
      </c>
      <c r="M464" s="100">
        <v>0.16164310276508331</v>
      </c>
      <c r="N464" s="97">
        <v>3.0764706898480654E-3</v>
      </c>
      <c r="O464" s="97">
        <v>2.7853576466441154E-4</v>
      </c>
      <c r="P464" s="3"/>
    </row>
    <row r="465" spans="1:16">
      <c r="A465" s="99">
        <v>42595</v>
      </c>
      <c r="B465">
        <v>464</v>
      </c>
      <c r="C465" s="8" t="s">
        <v>30</v>
      </c>
      <c r="D465" t="s">
        <v>193</v>
      </c>
      <c r="E465" t="s">
        <v>313</v>
      </c>
      <c r="F465" s="15" t="str">
        <f t="shared" si="38"/>
        <v>52</v>
      </c>
      <c r="G465" s="15" t="str">
        <f t="shared" si="39"/>
        <v>A</v>
      </c>
      <c r="H465" s="116" t="s">
        <v>495</v>
      </c>
      <c r="I465" s="15" t="str">
        <f t="shared" si="40"/>
        <v>upstream</v>
      </c>
      <c r="J465" s="100">
        <v>32.807514190673828</v>
      </c>
      <c r="K465" s="97">
        <v>2.7549301739782095E-3</v>
      </c>
      <c r="L465" s="100">
        <v>32.620906829833984</v>
      </c>
      <c r="M465" s="100">
        <v>0.16164310276508331</v>
      </c>
      <c r="N465" s="97">
        <v>3.0764706898480654E-3</v>
      </c>
      <c r="O465" s="97">
        <v>2.7853576466441154E-4</v>
      </c>
      <c r="P465" s="3"/>
    </row>
    <row r="466" spans="1:16">
      <c r="A466" s="99">
        <v>42595</v>
      </c>
      <c r="B466">
        <v>465</v>
      </c>
      <c r="C466" s="8" t="s">
        <v>30</v>
      </c>
      <c r="D466" t="s">
        <v>194</v>
      </c>
      <c r="E466" t="s">
        <v>313</v>
      </c>
      <c r="F466" s="15" t="str">
        <f t="shared" si="38"/>
        <v>52</v>
      </c>
      <c r="G466" s="15" t="str">
        <f t="shared" si="39"/>
        <v>A</v>
      </c>
      <c r="H466" s="116" t="s">
        <v>495</v>
      </c>
      <c r="I466" s="15" t="str">
        <f t="shared" si="40"/>
        <v>upstream</v>
      </c>
      <c r="J466" s="100">
        <v>32.524173736572266</v>
      </c>
      <c r="K466" s="97">
        <v>3.243639599531889E-3</v>
      </c>
      <c r="L466" s="100">
        <v>32.620906829833984</v>
      </c>
      <c r="M466" s="100">
        <v>0.16164310276508331</v>
      </c>
      <c r="N466" s="97">
        <v>3.0764706898480654E-3</v>
      </c>
      <c r="O466" s="97">
        <v>2.7853576466441154E-4</v>
      </c>
      <c r="P466" s="3"/>
    </row>
    <row r="467" spans="1:16">
      <c r="A467" s="99">
        <v>42595</v>
      </c>
      <c r="B467">
        <v>466</v>
      </c>
      <c r="C467" s="8" t="s">
        <v>30</v>
      </c>
      <c r="D467" t="s">
        <v>94</v>
      </c>
      <c r="E467" t="s">
        <v>314</v>
      </c>
      <c r="F467" s="15" t="str">
        <f t="shared" si="38"/>
        <v>52</v>
      </c>
      <c r="G467" s="15" t="str">
        <f t="shared" si="39"/>
        <v>B</v>
      </c>
      <c r="H467" s="116" t="s">
        <v>495</v>
      </c>
      <c r="I467" s="15" t="str">
        <f t="shared" si="40"/>
        <v>upstream</v>
      </c>
      <c r="J467" s="100">
        <v>32.251995086669922</v>
      </c>
      <c r="K467" s="97">
        <v>3.7945536896586418E-3</v>
      </c>
      <c r="L467" s="100">
        <v>32.343769073486328</v>
      </c>
      <c r="M467" s="100">
        <v>7.9939968883991241E-2</v>
      </c>
      <c r="N467" s="97">
        <v>3.6016255617141724E-3</v>
      </c>
      <c r="O467" s="97">
        <v>1.6797427088022232E-4</v>
      </c>
      <c r="P467" s="3"/>
    </row>
    <row r="468" spans="1:16">
      <c r="A468" s="99">
        <v>42595</v>
      </c>
      <c r="B468">
        <v>467</v>
      </c>
      <c r="C468" s="8" t="s">
        <v>30</v>
      </c>
      <c r="D468" t="s">
        <v>97</v>
      </c>
      <c r="E468" t="s">
        <v>314</v>
      </c>
      <c r="F468" s="15" t="str">
        <f t="shared" si="38"/>
        <v>52</v>
      </c>
      <c r="G468" s="15" t="str">
        <f t="shared" si="39"/>
        <v>B</v>
      </c>
      <c r="H468" s="116" t="s">
        <v>495</v>
      </c>
      <c r="I468" s="15" t="str">
        <f t="shared" si="40"/>
        <v>upstream</v>
      </c>
      <c r="J468" s="100">
        <v>32.398223876953125</v>
      </c>
      <c r="K468" s="97">
        <v>3.4878570586442947E-3</v>
      </c>
      <c r="L468" s="100">
        <v>32.343769073486328</v>
      </c>
      <c r="M468" s="100">
        <v>7.9939968883991241E-2</v>
      </c>
      <c r="N468" s="97">
        <v>3.6016255617141724E-3</v>
      </c>
      <c r="O468" s="97">
        <v>1.6797427088022232E-4</v>
      </c>
      <c r="P468" s="3"/>
    </row>
    <row r="469" spans="1:16">
      <c r="A469" s="99">
        <v>42595</v>
      </c>
      <c r="B469">
        <v>468</v>
      </c>
      <c r="C469" s="8" t="s">
        <v>30</v>
      </c>
      <c r="D469" t="s">
        <v>98</v>
      </c>
      <c r="E469" t="s">
        <v>314</v>
      </c>
      <c r="F469" s="15" t="str">
        <f t="shared" si="38"/>
        <v>52</v>
      </c>
      <c r="G469" s="15" t="str">
        <f t="shared" si="39"/>
        <v>B</v>
      </c>
      <c r="H469" s="116" t="s">
        <v>495</v>
      </c>
      <c r="I469" s="15" t="str">
        <f t="shared" si="40"/>
        <v>upstream</v>
      </c>
      <c r="J469" s="100">
        <v>32.381092071533203</v>
      </c>
      <c r="K469" s="97">
        <v>3.5224664025008678E-3</v>
      </c>
      <c r="L469" s="100">
        <v>32.343769073486328</v>
      </c>
      <c r="M469" s="100">
        <v>7.9939968883991241E-2</v>
      </c>
      <c r="N469" s="97">
        <v>3.6016255617141724E-3</v>
      </c>
      <c r="O469" s="97">
        <v>1.6797427088022232E-4</v>
      </c>
      <c r="P469" s="3"/>
    </row>
    <row r="470" spans="1:16">
      <c r="A470" s="99">
        <v>42596</v>
      </c>
      <c r="B470">
        <v>469</v>
      </c>
      <c r="C470" s="8" t="s">
        <v>30</v>
      </c>
      <c r="D470" t="s">
        <v>99</v>
      </c>
      <c r="E470" t="s">
        <v>315</v>
      </c>
      <c r="F470" s="15" t="str">
        <f t="shared" si="38"/>
        <v>53</v>
      </c>
      <c r="G470" s="15" t="str">
        <f t="shared" si="39"/>
        <v>A</v>
      </c>
      <c r="H470" s="116" t="s">
        <v>495</v>
      </c>
      <c r="I470" s="15" t="str">
        <f t="shared" si="40"/>
        <v>upstream</v>
      </c>
      <c r="J470" s="100">
        <v>30.641048431396484</v>
      </c>
      <c r="K470" s="97">
        <v>9.6026547253131866E-3</v>
      </c>
      <c r="L470" s="100">
        <v>30.717599868774414</v>
      </c>
      <c r="M470" s="100">
        <v>0.17593222856521606</v>
      </c>
      <c r="N470" s="97">
        <v>9.2191370204091072E-3</v>
      </c>
      <c r="O470" s="97">
        <v>9.0830674162134528E-4</v>
      </c>
      <c r="P470" s="3"/>
    </row>
    <row r="471" spans="1:16">
      <c r="A471" s="99">
        <v>42596</v>
      </c>
      <c r="B471">
        <v>470</v>
      </c>
      <c r="C471" s="8" t="s">
        <v>30</v>
      </c>
      <c r="D471" t="s">
        <v>101</v>
      </c>
      <c r="E471" t="s">
        <v>315</v>
      </c>
      <c r="F471" s="15" t="str">
        <f t="shared" si="38"/>
        <v>53</v>
      </c>
      <c r="G471" s="15" t="str">
        <f t="shared" si="39"/>
        <v>A</v>
      </c>
      <c r="H471" s="116" t="s">
        <v>495</v>
      </c>
      <c r="I471" s="15" t="str">
        <f t="shared" si="40"/>
        <v>upstream</v>
      </c>
      <c r="J471" s="100">
        <v>30.918840408325195</v>
      </c>
      <c r="K471" s="97">
        <v>8.1819752231240273E-3</v>
      </c>
      <c r="L471" s="100">
        <v>30.717599868774414</v>
      </c>
      <c r="M471" s="100">
        <v>0.17593222856521606</v>
      </c>
      <c r="N471" s="97">
        <v>9.2191370204091072E-3</v>
      </c>
      <c r="O471" s="97">
        <v>9.0830674162134528E-4</v>
      </c>
      <c r="P471" s="3"/>
    </row>
    <row r="472" spans="1:16">
      <c r="A472" s="99">
        <v>42596</v>
      </c>
      <c r="B472">
        <v>471</v>
      </c>
      <c r="C472" s="8" t="s">
        <v>30</v>
      </c>
      <c r="D472" t="s">
        <v>102</v>
      </c>
      <c r="E472" t="s">
        <v>315</v>
      </c>
      <c r="F472" s="15" t="str">
        <f t="shared" si="38"/>
        <v>53</v>
      </c>
      <c r="G472" s="15" t="str">
        <f t="shared" si="39"/>
        <v>A</v>
      </c>
      <c r="H472" s="116" t="s">
        <v>495</v>
      </c>
      <c r="I472" s="15" t="str">
        <f t="shared" si="40"/>
        <v>upstream</v>
      </c>
      <c r="J472" s="100">
        <v>30.592914581298828</v>
      </c>
      <c r="K472" s="97">
        <v>9.8727820441126823E-3</v>
      </c>
      <c r="L472" s="100">
        <v>30.717599868774414</v>
      </c>
      <c r="M472" s="100">
        <v>0.17593222856521606</v>
      </c>
      <c r="N472" s="97">
        <v>9.2191370204091072E-3</v>
      </c>
      <c r="O472" s="97">
        <v>9.0830674162134528E-4</v>
      </c>
      <c r="P472" s="3"/>
    </row>
    <row r="473" spans="1:16">
      <c r="A473" s="99">
        <v>42596</v>
      </c>
      <c r="B473">
        <v>472</v>
      </c>
      <c r="C473" s="8" t="s">
        <v>30</v>
      </c>
      <c r="D473" t="s">
        <v>103</v>
      </c>
      <c r="E473" t="s">
        <v>316</v>
      </c>
      <c r="F473" s="15" t="str">
        <f t="shared" si="38"/>
        <v>53</v>
      </c>
      <c r="G473" s="15" t="str">
        <f t="shared" si="39"/>
        <v>B</v>
      </c>
      <c r="H473" s="116" t="s">
        <v>495</v>
      </c>
      <c r="I473" s="15" t="str">
        <f t="shared" si="40"/>
        <v>upstream</v>
      </c>
      <c r="J473" s="100">
        <v>30.435249328613281</v>
      </c>
      <c r="K473" s="97">
        <v>1.0811954736709595E-2</v>
      </c>
      <c r="L473" s="100">
        <v>30.44140625</v>
      </c>
      <c r="M473" s="100">
        <v>5.6723941117525101E-2</v>
      </c>
      <c r="N473" s="97">
        <v>1.0777488350868225E-2</v>
      </c>
      <c r="O473" s="97">
        <v>3.5137386294081807E-4</v>
      </c>
      <c r="P473" s="3"/>
    </row>
    <row r="474" spans="1:16">
      <c r="A474" s="99">
        <v>42596</v>
      </c>
      <c r="B474">
        <v>473</v>
      </c>
      <c r="C474" s="8" t="s">
        <v>30</v>
      </c>
      <c r="D474" t="s">
        <v>105</v>
      </c>
      <c r="E474" t="s">
        <v>316</v>
      </c>
      <c r="F474" s="15" t="str">
        <f t="shared" si="38"/>
        <v>53</v>
      </c>
      <c r="G474" s="15" t="str">
        <f t="shared" si="39"/>
        <v>B</v>
      </c>
      <c r="H474" s="116" t="s">
        <v>495</v>
      </c>
      <c r="I474" s="15" t="str">
        <f t="shared" si="40"/>
        <v>upstream</v>
      </c>
      <c r="J474" s="100">
        <v>30.500957489013672</v>
      </c>
      <c r="K474" s="97">
        <v>1.041015051305294E-2</v>
      </c>
      <c r="L474" s="100">
        <v>30.44140625</v>
      </c>
      <c r="M474" s="100">
        <v>5.6723941117525101E-2</v>
      </c>
      <c r="N474" s="97">
        <v>1.0777488350868225E-2</v>
      </c>
      <c r="O474" s="97">
        <v>3.5137386294081807E-4</v>
      </c>
      <c r="P474" s="3"/>
    </row>
    <row r="475" spans="1:16">
      <c r="A475" s="99">
        <v>42596</v>
      </c>
      <c r="B475">
        <v>474</v>
      </c>
      <c r="C475" s="8" t="s">
        <v>30</v>
      </c>
      <c r="D475" t="s">
        <v>106</v>
      </c>
      <c r="E475" t="s">
        <v>316</v>
      </c>
      <c r="F475" s="15" t="str">
        <f t="shared" si="38"/>
        <v>53</v>
      </c>
      <c r="G475" s="15" t="str">
        <f t="shared" si="39"/>
        <v>B</v>
      </c>
      <c r="H475" s="116" t="s">
        <v>495</v>
      </c>
      <c r="I475" s="15" t="str">
        <f t="shared" si="40"/>
        <v>upstream</v>
      </c>
      <c r="J475" s="100">
        <v>30.388011932373047</v>
      </c>
      <c r="K475" s="97">
        <v>1.1110357940196991E-2</v>
      </c>
      <c r="L475" s="100">
        <v>30.44140625</v>
      </c>
      <c r="M475" s="100">
        <v>5.6723941117525101E-2</v>
      </c>
      <c r="N475" s="97">
        <v>1.0777488350868225E-2</v>
      </c>
      <c r="O475" s="97">
        <v>3.5137386294081807E-4</v>
      </c>
      <c r="P475" s="3"/>
    </row>
    <row r="476" spans="1:16">
      <c r="A476" s="99">
        <v>42597</v>
      </c>
      <c r="B476">
        <v>475</v>
      </c>
      <c r="C476" s="8" t="s">
        <v>32</v>
      </c>
      <c r="D476" t="s">
        <v>115</v>
      </c>
      <c r="E476" t="s">
        <v>317</v>
      </c>
      <c r="F476" s="15" t="str">
        <f t="shared" si="38"/>
        <v>54</v>
      </c>
      <c r="G476" s="15" t="str">
        <f t="shared" si="39"/>
        <v>A</v>
      </c>
      <c r="H476" s="116" t="s">
        <v>495</v>
      </c>
      <c r="I476" s="15" t="str">
        <f t="shared" si="40"/>
        <v>upstream</v>
      </c>
      <c r="J476" s="100">
        <v>31.68328857421875</v>
      </c>
      <c r="K476" s="97">
        <v>4.2678802274167538E-3</v>
      </c>
      <c r="L476" s="100">
        <v>31.841314315795898</v>
      </c>
      <c r="M476" s="100">
        <v>0.14760036766529083</v>
      </c>
      <c r="N476" s="97">
        <v>3.8703207392245531E-3</v>
      </c>
      <c r="O476" s="97">
        <v>3.6780248046852648E-4</v>
      </c>
      <c r="P476" s="3"/>
    </row>
    <row r="477" spans="1:16">
      <c r="A477" s="99">
        <v>42597</v>
      </c>
      <c r="B477">
        <v>476</v>
      </c>
      <c r="C477" s="8" t="s">
        <v>32</v>
      </c>
      <c r="D477" t="s">
        <v>117</v>
      </c>
      <c r="E477" t="s">
        <v>317</v>
      </c>
      <c r="F477" s="15" t="str">
        <f t="shared" si="38"/>
        <v>54</v>
      </c>
      <c r="G477" s="15" t="str">
        <f t="shared" si="39"/>
        <v>A</v>
      </c>
      <c r="H477" s="116" t="s">
        <v>495</v>
      </c>
      <c r="I477" s="15" t="str">
        <f t="shared" si="40"/>
        <v>upstream</v>
      </c>
      <c r="J477" s="100">
        <v>31.975616455078125</v>
      </c>
      <c r="K477" s="97">
        <v>3.5421634092926979E-3</v>
      </c>
      <c r="L477" s="100">
        <v>31.841314315795898</v>
      </c>
      <c r="M477" s="100">
        <v>0.14760036766529083</v>
      </c>
      <c r="N477" s="97">
        <v>3.8703207392245531E-3</v>
      </c>
      <c r="O477" s="97">
        <v>3.6780248046852648E-4</v>
      </c>
      <c r="P477" s="3"/>
    </row>
    <row r="478" spans="1:16">
      <c r="A478" s="99">
        <v>42597</v>
      </c>
      <c r="B478">
        <v>477</v>
      </c>
      <c r="C478" s="8" t="s">
        <v>32</v>
      </c>
      <c r="D478" t="s">
        <v>118</v>
      </c>
      <c r="E478" t="s">
        <v>317</v>
      </c>
      <c r="F478" s="15" t="str">
        <f t="shared" si="38"/>
        <v>54</v>
      </c>
      <c r="G478" s="15" t="str">
        <f t="shared" si="39"/>
        <v>A</v>
      </c>
      <c r="H478" s="116" t="s">
        <v>495</v>
      </c>
      <c r="I478" s="15" t="str">
        <f t="shared" si="40"/>
        <v>upstream</v>
      </c>
      <c r="J478" s="100">
        <v>31.865032196044922</v>
      </c>
      <c r="K478" s="97">
        <v>3.8009192794561386E-3</v>
      </c>
      <c r="L478" s="100">
        <v>31.841314315795898</v>
      </c>
      <c r="M478" s="100">
        <v>0.14760036766529083</v>
      </c>
      <c r="N478" s="97">
        <v>3.8703207392245531E-3</v>
      </c>
      <c r="O478" s="97">
        <v>3.6780248046852648E-4</v>
      </c>
      <c r="P478" s="3"/>
    </row>
    <row r="479" spans="1:16">
      <c r="A479" s="99">
        <v>42597</v>
      </c>
      <c r="B479">
        <v>478</v>
      </c>
      <c r="C479" s="8" t="s">
        <v>32</v>
      </c>
      <c r="D479" t="s">
        <v>119</v>
      </c>
      <c r="E479" t="s">
        <v>318</v>
      </c>
      <c r="F479" s="15" t="str">
        <f t="shared" si="38"/>
        <v>54</v>
      </c>
      <c r="G479" s="15" t="str">
        <f t="shared" si="39"/>
        <v>B</v>
      </c>
      <c r="H479" s="116" t="s">
        <v>495</v>
      </c>
      <c r="I479" s="15" t="str">
        <f t="shared" si="40"/>
        <v>upstream</v>
      </c>
      <c r="J479" s="100">
        <v>31.26209831237793</v>
      </c>
      <c r="K479" s="97">
        <v>5.582605954259634E-3</v>
      </c>
      <c r="L479" s="100">
        <v>31.480667114257812</v>
      </c>
      <c r="M479" s="100">
        <v>0.28121033310890198</v>
      </c>
      <c r="N479" s="97">
        <v>4.9071609973907471E-3</v>
      </c>
      <c r="O479" s="97">
        <v>8.3963910583406687E-4</v>
      </c>
      <c r="P479" s="3"/>
    </row>
    <row r="480" spans="1:16">
      <c r="A480" s="99">
        <v>42597</v>
      </c>
      <c r="B480">
        <v>479</v>
      </c>
      <c r="C480" s="8" t="s">
        <v>32</v>
      </c>
      <c r="D480" t="s">
        <v>121</v>
      </c>
      <c r="E480" t="s">
        <v>318</v>
      </c>
      <c r="F480" s="15" t="str">
        <f t="shared" si="38"/>
        <v>54</v>
      </c>
      <c r="G480" s="15" t="str">
        <f t="shared" si="39"/>
        <v>B</v>
      </c>
      <c r="H480" s="116" t="s">
        <v>495</v>
      </c>
      <c r="I480" s="15" t="str">
        <f t="shared" si="40"/>
        <v>upstream</v>
      </c>
      <c r="J480" s="100">
        <v>31.797918319702148</v>
      </c>
      <c r="K480" s="97">
        <v>3.9670895785093307E-3</v>
      </c>
      <c r="L480" s="100">
        <v>31.480667114257812</v>
      </c>
      <c r="M480" s="100">
        <v>0.28121033310890198</v>
      </c>
      <c r="N480" s="97">
        <v>4.9071609973907471E-3</v>
      </c>
      <c r="O480" s="97">
        <v>8.3963910583406687E-4</v>
      </c>
      <c r="P480" s="3"/>
    </row>
    <row r="481" spans="1:16">
      <c r="A481" s="99">
        <v>42597</v>
      </c>
      <c r="B481">
        <v>480</v>
      </c>
      <c r="C481" s="8" t="s">
        <v>32</v>
      </c>
      <c r="D481" t="s">
        <v>122</v>
      </c>
      <c r="E481" t="s">
        <v>318</v>
      </c>
      <c r="F481" s="15" t="str">
        <f t="shared" si="38"/>
        <v>54</v>
      </c>
      <c r="G481" s="15" t="str">
        <f t="shared" si="39"/>
        <v>B</v>
      </c>
      <c r="H481" s="116" t="s">
        <v>495</v>
      </c>
      <c r="I481" s="15" t="str">
        <f t="shared" si="40"/>
        <v>upstream</v>
      </c>
      <c r="J481" s="100">
        <v>31.381986618041992</v>
      </c>
      <c r="K481" s="97">
        <v>5.1717879250645638E-3</v>
      </c>
      <c r="L481" s="100">
        <v>31.480667114257812</v>
      </c>
      <c r="M481" s="100">
        <v>0.28121033310890198</v>
      </c>
      <c r="N481" s="97">
        <v>4.9071609973907471E-3</v>
      </c>
      <c r="O481" s="97">
        <v>8.3963910583406687E-4</v>
      </c>
      <c r="P481" s="3"/>
    </row>
    <row r="482" spans="1:16">
      <c r="A482" s="99">
        <v>42598</v>
      </c>
      <c r="B482">
        <v>481</v>
      </c>
      <c r="C482" s="8" t="s">
        <v>32</v>
      </c>
      <c r="D482" t="s">
        <v>123</v>
      </c>
      <c r="E482" t="s">
        <v>319</v>
      </c>
      <c r="F482" s="15" t="str">
        <f t="shared" si="38"/>
        <v>55</v>
      </c>
      <c r="G482" s="15" t="str">
        <f t="shared" si="39"/>
        <v>A</v>
      </c>
      <c r="H482" s="116" t="s">
        <v>495</v>
      </c>
      <c r="I482" s="15" t="str">
        <f t="shared" si="40"/>
        <v>upstream</v>
      </c>
      <c r="J482" s="100">
        <v>31.880474090576172</v>
      </c>
      <c r="K482" s="97">
        <v>3.763681510463357E-3</v>
      </c>
      <c r="L482" s="100">
        <v>32.050949096679688</v>
      </c>
      <c r="M482" s="100">
        <v>0.14858393371105194</v>
      </c>
      <c r="N482" s="97">
        <v>3.3863380085676908E-3</v>
      </c>
      <c r="O482" s="97">
        <v>3.2857237965799868E-4</v>
      </c>
      <c r="P482" s="3"/>
    </row>
    <row r="483" spans="1:16">
      <c r="A483" s="99">
        <v>42598</v>
      </c>
      <c r="B483">
        <v>482</v>
      </c>
      <c r="C483" s="8" t="s">
        <v>32</v>
      </c>
      <c r="D483" t="s">
        <v>125</v>
      </c>
      <c r="E483" t="s">
        <v>319</v>
      </c>
      <c r="F483" s="15" t="str">
        <f t="shared" si="38"/>
        <v>55</v>
      </c>
      <c r="G483" s="15" t="str">
        <f t="shared" si="39"/>
        <v>A</v>
      </c>
      <c r="H483" s="116" t="s">
        <v>495</v>
      </c>
      <c r="I483" s="15" t="str">
        <f t="shared" si="40"/>
        <v>upstream</v>
      </c>
      <c r="J483" s="100">
        <v>32.119415283203125</v>
      </c>
      <c r="K483" s="97">
        <v>3.2318534795194864E-3</v>
      </c>
      <c r="L483" s="100">
        <v>32.050949096679688</v>
      </c>
      <c r="M483" s="100">
        <v>0.14858393371105194</v>
      </c>
      <c r="N483" s="97">
        <v>3.3863380085676908E-3</v>
      </c>
      <c r="O483" s="97">
        <v>3.2857237965799868E-4</v>
      </c>
      <c r="P483" s="3"/>
    </row>
    <row r="484" spans="1:16">
      <c r="A484" s="99">
        <v>42598</v>
      </c>
      <c r="B484">
        <v>483</v>
      </c>
      <c r="C484" s="8" t="s">
        <v>32</v>
      </c>
      <c r="D484" t="s">
        <v>126</v>
      </c>
      <c r="E484" t="s">
        <v>319</v>
      </c>
      <c r="F484" s="15" t="str">
        <f t="shared" si="38"/>
        <v>55</v>
      </c>
      <c r="G484" s="15" t="str">
        <f t="shared" si="39"/>
        <v>A</v>
      </c>
      <c r="H484" s="116" t="s">
        <v>495</v>
      </c>
      <c r="I484" s="15" t="str">
        <f t="shared" si="40"/>
        <v>upstream</v>
      </c>
      <c r="J484" s="100">
        <v>32.1529541015625</v>
      </c>
      <c r="K484" s="97">
        <v>3.1634792685508728E-3</v>
      </c>
      <c r="L484" s="100">
        <v>32.050949096679688</v>
      </c>
      <c r="M484" s="100">
        <v>0.14858393371105194</v>
      </c>
      <c r="N484" s="97">
        <v>3.3863380085676908E-3</v>
      </c>
      <c r="O484" s="97">
        <v>3.2857237965799868E-4</v>
      </c>
      <c r="P484" s="3"/>
    </row>
    <row r="485" spans="1:16">
      <c r="A485" s="99">
        <v>42598</v>
      </c>
      <c r="B485">
        <v>484</v>
      </c>
      <c r="C485" s="8" t="s">
        <v>32</v>
      </c>
      <c r="D485" t="s">
        <v>127</v>
      </c>
      <c r="E485" t="s">
        <v>320</v>
      </c>
      <c r="F485" s="15" t="str">
        <f t="shared" si="38"/>
        <v>55</v>
      </c>
      <c r="G485" s="15" t="str">
        <f t="shared" si="39"/>
        <v>B</v>
      </c>
      <c r="H485" s="116" t="s">
        <v>495</v>
      </c>
      <c r="I485" s="15" t="str">
        <f t="shared" si="40"/>
        <v>upstream</v>
      </c>
      <c r="J485" s="100">
        <v>32.337451934814453</v>
      </c>
      <c r="K485" s="97">
        <v>2.8124109376221895E-3</v>
      </c>
      <c r="L485" s="100">
        <v>32.480098724365234</v>
      </c>
      <c r="M485" s="100">
        <v>0.12620651721954346</v>
      </c>
      <c r="N485" s="97">
        <v>2.5735355447977781E-3</v>
      </c>
      <c r="O485" s="97">
        <v>2.1078440477140248E-4</v>
      </c>
      <c r="P485" s="3"/>
    </row>
    <row r="486" spans="1:16">
      <c r="A486" s="99">
        <v>42598</v>
      </c>
      <c r="B486">
        <v>485</v>
      </c>
      <c r="C486" s="8" t="s">
        <v>32</v>
      </c>
      <c r="D486" t="s">
        <v>129</v>
      </c>
      <c r="E486" t="s">
        <v>320</v>
      </c>
      <c r="F486" s="15" t="str">
        <f t="shared" si="38"/>
        <v>55</v>
      </c>
      <c r="G486" s="15" t="str">
        <f t="shared" si="39"/>
        <v>B</v>
      </c>
      <c r="H486" s="116" t="s">
        <v>495</v>
      </c>
      <c r="I486" s="15" t="str">
        <f t="shared" si="40"/>
        <v>upstream</v>
      </c>
      <c r="J486" s="100">
        <v>32.577255249023438</v>
      </c>
      <c r="K486" s="97">
        <v>2.4136754218488932E-3</v>
      </c>
      <c r="L486" s="100">
        <v>32.480098724365234</v>
      </c>
      <c r="M486" s="100">
        <v>0.12620651721954346</v>
      </c>
      <c r="N486" s="97">
        <v>2.5735355447977781E-3</v>
      </c>
      <c r="O486" s="97">
        <v>2.1078440477140248E-4</v>
      </c>
      <c r="P486" s="3"/>
    </row>
    <row r="487" spans="1:16">
      <c r="A487" s="99">
        <v>42598</v>
      </c>
      <c r="B487">
        <v>486</v>
      </c>
      <c r="C487" s="8" t="s">
        <v>32</v>
      </c>
      <c r="D487" t="s">
        <v>81</v>
      </c>
      <c r="E487" t="s">
        <v>320</v>
      </c>
      <c r="F487" s="15" t="str">
        <f t="shared" si="38"/>
        <v>55</v>
      </c>
      <c r="G487" s="15" t="str">
        <f t="shared" si="39"/>
        <v>B</v>
      </c>
      <c r="H487" s="116" t="s">
        <v>495</v>
      </c>
      <c r="I487" s="15" t="str">
        <f t="shared" si="40"/>
        <v>upstream</v>
      </c>
      <c r="J487" s="100">
        <v>32.525581359863281</v>
      </c>
      <c r="K487" s="97">
        <v>2.4945202749222517E-3</v>
      </c>
      <c r="L487" s="100">
        <v>32.480098724365234</v>
      </c>
      <c r="M487" s="100">
        <v>0.12620651721954346</v>
      </c>
      <c r="N487" s="97">
        <v>2.5735355447977781E-3</v>
      </c>
      <c r="O487" s="97">
        <v>2.1078440477140248E-4</v>
      </c>
      <c r="P487" s="3"/>
    </row>
    <row r="488" spans="1:16">
      <c r="A488" s="99">
        <v>42599</v>
      </c>
      <c r="B488">
        <v>487</v>
      </c>
      <c r="C488" s="8" t="s">
        <v>32</v>
      </c>
      <c r="D488" t="s">
        <v>130</v>
      </c>
      <c r="E488" t="s">
        <v>321</v>
      </c>
      <c r="F488" s="15" t="str">
        <f t="shared" si="38"/>
        <v>56</v>
      </c>
      <c r="G488" s="15" t="str">
        <f t="shared" si="39"/>
        <v>A</v>
      </c>
      <c r="H488" s="116" t="s">
        <v>495</v>
      </c>
      <c r="I488" s="15" t="str">
        <f t="shared" si="40"/>
        <v>upstream</v>
      </c>
      <c r="J488" s="100">
        <v>32.154914855957031</v>
      </c>
      <c r="K488" s="97">
        <v>3.1595269683748484E-3</v>
      </c>
      <c r="L488" s="100">
        <v>32.344577789306641</v>
      </c>
      <c r="M488" s="100">
        <v>0.18443953990936279</v>
      </c>
      <c r="N488" s="97">
        <v>2.8126293327659369E-3</v>
      </c>
      <c r="O488" s="97">
        <v>3.3188294037245214E-4</v>
      </c>
      <c r="P488" s="3"/>
    </row>
    <row r="489" spans="1:16">
      <c r="A489" s="99">
        <v>42599</v>
      </c>
      <c r="B489">
        <v>488</v>
      </c>
      <c r="C489" s="8" t="s">
        <v>32</v>
      </c>
      <c r="D489" t="s">
        <v>132</v>
      </c>
      <c r="E489" t="s">
        <v>321</v>
      </c>
      <c r="F489" s="15" t="str">
        <f t="shared" si="38"/>
        <v>56</v>
      </c>
      <c r="G489" s="15" t="str">
        <f t="shared" si="39"/>
        <v>A</v>
      </c>
      <c r="H489" s="116" t="s">
        <v>495</v>
      </c>
      <c r="I489" s="15" t="str">
        <f t="shared" si="40"/>
        <v>upstream</v>
      </c>
      <c r="J489" s="100">
        <v>32.523307800292969</v>
      </c>
      <c r="K489" s="97">
        <v>2.4981386959552765E-3</v>
      </c>
      <c r="L489" s="100">
        <v>32.344577789306641</v>
      </c>
      <c r="M489" s="100">
        <v>0.18443953990936279</v>
      </c>
      <c r="N489" s="97">
        <v>2.8126293327659369E-3</v>
      </c>
      <c r="O489" s="97">
        <v>3.3188294037245214E-4</v>
      </c>
      <c r="P489" s="3"/>
    </row>
    <row r="490" spans="1:16">
      <c r="A490" s="99">
        <v>42599</v>
      </c>
      <c r="B490">
        <v>489</v>
      </c>
      <c r="C490" s="8" t="s">
        <v>32</v>
      </c>
      <c r="D490" t="s">
        <v>85</v>
      </c>
      <c r="E490" t="s">
        <v>321</v>
      </c>
      <c r="F490" s="15" t="str">
        <f t="shared" si="38"/>
        <v>56</v>
      </c>
      <c r="G490" s="15" t="str">
        <f t="shared" si="39"/>
        <v>A</v>
      </c>
      <c r="H490" s="116" t="s">
        <v>495</v>
      </c>
      <c r="I490" s="15" t="str">
        <f t="shared" si="40"/>
        <v>upstream</v>
      </c>
      <c r="J490" s="100">
        <v>32.355506896972656</v>
      </c>
      <c r="K490" s="97">
        <v>2.780222101137042E-3</v>
      </c>
      <c r="L490" s="100">
        <v>32.344577789306641</v>
      </c>
      <c r="M490" s="100">
        <v>0.18443953990936279</v>
      </c>
      <c r="N490" s="97">
        <v>2.8126293327659369E-3</v>
      </c>
      <c r="O490" s="97">
        <v>3.3188294037245214E-4</v>
      </c>
      <c r="P490" s="3"/>
    </row>
    <row r="491" spans="1:16">
      <c r="A491" s="99">
        <v>42599</v>
      </c>
      <c r="B491">
        <v>490</v>
      </c>
      <c r="C491" s="8" t="s">
        <v>32</v>
      </c>
      <c r="D491" t="s">
        <v>133</v>
      </c>
      <c r="E491" t="s">
        <v>322</v>
      </c>
      <c r="F491" s="15" t="str">
        <f t="shared" si="38"/>
        <v>56</v>
      </c>
      <c r="G491" s="15" t="str">
        <f t="shared" si="39"/>
        <v>B</v>
      </c>
      <c r="H491" s="116" t="s">
        <v>495</v>
      </c>
      <c r="I491" s="15" t="str">
        <f t="shared" si="40"/>
        <v>upstream</v>
      </c>
      <c r="J491" s="100">
        <v>31.988595962524414</v>
      </c>
      <c r="K491" s="97">
        <v>3.5129718016833067E-3</v>
      </c>
      <c r="L491" s="100">
        <v>32.179634094238281</v>
      </c>
      <c r="M491" s="100">
        <v>0.16546045243740082</v>
      </c>
      <c r="N491" s="97">
        <v>3.1219010706990957E-3</v>
      </c>
      <c r="O491" s="97">
        <v>3.3870275365188718E-4</v>
      </c>
      <c r="P491" s="3"/>
    </row>
    <row r="492" spans="1:16">
      <c r="A492" s="99">
        <v>42599</v>
      </c>
      <c r="B492">
        <v>491</v>
      </c>
      <c r="C492" s="8" t="s">
        <v>32</v>
      </c>
      <c r="D492" t="s">
        <v>88</v>
      </c>
      <c r="E492" t="s">
        <v>322</v>
      </c>
      <c r="F492" s="15" t="str">
        <f t="shared" si="38"/>
        <v>56</v>
      </c>
      <c r="G492" s="15" t="str">
        <f t="shared" si="39"/>
        <v>B</v>
      </c>
      <c r="H492" s="116" t="s">
        <v>495</v>
      </c>
      <c r="I492" s="15" t="str">
        <f t="shared" si="40"/>
        <v>upstream</v>
      </c>
      <c r="J492" s="100">
        <v>32.272933959960938</v>
      </c>
      <c r="K492" s="97">
        <v>2.9305112548172474E-3</v>
      </c>
      <c r="L492" s="100">
        <v>32.179634094238281</v>
      </c>
      <c r="M492" s="100">
        <v>0.16546045243740082</v>
      </c>
      <c r="N492" s="97">
        <v>3.1219010706990957E-3</v>
      </c>
      <c r="O492" s="97">
        <v>3.3870275365188718E-4</v>
      </c>
      <c r="P492" s="3"/>
    </row>
    <row r="493" spans="1:16">
      <c r="A493" s="99">
        <v>42599</v>
      </c>
      <c r="B493">
        <v>492</v>
      </c>
      <c r="C493" s="8" t="s">
        <v>32</v>
      </c>
      <c r="D493" t="s">
        <v>89</v>
      </c>
      <c r="E493" t="s">
        <v>322</v>
      </c>
      <c r="F493" s="15" t="str">
        <f t="shared" si="38"/>
        <v>56</v>
      </c>
      <c r="G493" s="15" t="str">
        <f t="shared" si="39"/>
        <v>B</v>
      </c>
      <c r="H493" s="116" t="s">
        <v>495</v>
      </c>
      <c r="I493" s="15" t="str">
        <f t="shared" si="40"/>
        <v>upstream</v>
      </c>
      <c r="J493" s="100">
        <v>32.277378082275391</v>
      </c>
      <c r="K493" s="97">
        <v>2.9222194571048021E-3</v>
      </c>
      <c r="L493" s="100">
        <v>32.179634094238281</v>
      </c>
      <c r="M493" s="100">
        <v>0.16546045243740082</v>
      </c>
      <c r="N493" s="97">
        <v>3.1219010706990957E-3</v>
      </c>
      <c r="O493" s="97">
        <v>3.3870275365188718E-4</v>
      </c>
      <c r="P493" s="3"/>
    </row>
    <row r="494" spans="1:16">
      <c r="A494" s="99">
        <v>42600</v>
      </c>
      <c r="B494">
        <v>493</v>
      </c>
      <c r="C494" s="8" t="s">
        <v>32</v>
      </c>
      <c r="D494" t="s">
        <v>135</v>
      </c>
      <c r="E494" t="s">
        <v>323</v>
      </c>
      <c r="F494" s="15" t="str">
        <f t="shared" si="38"/>
        <v>57</v>
      </c>
      <c r="G494" s="15" t="str">
        <f t="shared" si="39"/>
        <v>A</v>
      </c>
      <c r="H494" s="116" t="s">
        <v>495</v>
      </c>
      <c r="I494" s="15" t="str">
        <f t="shared" si="40"/>
        <v>upstream</v>
      </c>
      <c r="J494" s="100">
        <v>31.653467178344727</v>
      </c>
      <c r="K494" s="97">
        <v>4.3498026207089424E-3</v>
      </c>
      <c r="L494" s="100">
        <v>31.854818344116211</v>
      </c>
      <c r="M494" s="100">
        <v>0.17465130984783173</v>
      </c>
      <c r="N494" s="97">
        <v>3.8419130723923445E-3</v>
      </c>
      <c r="O494" s="97">
        <v>4.4041688670404255E-4</v>
      </c>
      <c r="P494" s="3"/>
    </row>
    <row r="495" spans="1:16">
      <c r="A495" s="99">
        <v>42600</v>
      </c>
      <c r="B495">
        <v>494</v>
      </c>
      <c r="C495" s="8" t="s">
        <v>32</v>
      </c>
      <c r="D495" t="s">
        <v>137</v>
      </c>
      <c r="E495" t="s">
        <v>323</v>
      </c>
      <c r="F495" s="15" t="str">
        <f t="shared" si="38"/>
        <v>57</v>
      </c>
      <c r="G495" s="15" t="str">
        <f t="shared" si="39"/>
        <v>A</v>
      </c>
      <c r="H495" s="116" t="s">
        <v>495</v>
      </c>
      <c r="I495" s="15" t="str">
        <f t="shared" si="40"/>
        <v>upstream</v>
      </c>
      <c r="J495" s="100">
        <v>31.945688247680664</v>
      </c>
      <c r="K495" s="97">
        <v>3.6104016471654177E-3</v>
      </c>
      <c r="L495" s="100">
        <v>31.854818344116211</v>
      </c>
      <c r="M495" s="100">
        <v>0.17465130984783173</v>
      </c>
      <c r="N495" s="97">
        <v>3.8419130723923445E-3</v>
      </c>
      <c r="O495" s="97">
        <v>4.4041688670404255E-4</v>
      </c>
      <c r="P495" s="3"/>
    </row>
    <row r="496" spans="1:16">
      <c r="A496" s="99">
        <v>42600</v>
      </c>
      <c r="B496">
        <v>495</v>
      </c>
      <c r="C496" s="8" t="s">
        <v>32</v>
      </c>
      <c r="D496" t="s">
        <v>93</v>
      </c>
      <c r="E496" t="s">
        <v>323</v>
      </c>
      <c r="F496" s="15" t="str">
        <f t="shared" si="38"/>
        <v>57</v>
      </c>
      <c r="G496" s="15" t="str">
        <f t="shared" si="39"/>
        <v>A</v>
      </c>
      <c r="H496" s="116" t="s">
        <v>495</v>
      </c>
      <c r="I496" s="15" t="str">
        <f t="shared" si="40"/>
        <v>upstream</v>
      </c>
      <c r="J496" s="100">
        <v>31.965301513671875</v>
      </c>
      <c r="K496" s="97">
        <v>3.565535182133317E-3</v>
      </c>
      <c r="L496" s="100">
        <v>31.854818344116211</v>
      </c>
      <c r="M496" s="100">
        <v>0.17465130984783173</v>
      </c>
      <c r="N496" s="97">
        <v>3.8419130723923445E-3</v>
      </c>
      <c r="O496" s="97">
        <v>4.4041688670404255E-4</v>
      </c>
      <c r="P496" s="3"/>
    </row>
    <row r="497" spans="1:16">
      <c r="A497" s="99">
        <v>42600</v>
      </c>
      <c r="B497">
        <v>496</v>
      </c>
      <c r="C497" s="8" t="s">
        <v>32</v>
      </c>
      <c r="D497" t="s">
        <v>138</v>
      </c>
      <c r="E497" t="s">
        <v>324</v>
      </c>
      <c r="F497" s="15" t="str">
        <f t="shared" si="38"/>
        <v>57</v>
      </c>
      <c r="G497" s="15" t="str">
        <f t="shared" si="39"/>
        <v>B</v>
      </c>
      <c r="H497" s="116" t="s">
        <v>495</v>
      </c>
      <c r="I497" s="15" t="str">
        <f t="shared" si="40"/>
        <v>upstream</v>
      </c>
      <c r="J497" s="100">
        <v>32.906368255615234</v>
      </c>
      <c r="K497" s="97">
        <v>1.9568146672099829E-3</v>
      </c>
      <c r="L497" s="100">
        <v>32.60955810546875</v>
      </c>
      <c r="M497" s="100">
        <v>0.32635298371315002</v>
      </c>
      <c r="N497" s="97">
        <v>2.3992797359824181E-3</v>
      </c>
      <c r="O497" s="97">
        <v>5.0840474432334304E-4</v>
      </c>
      <c r="P497" s="3"/>
    </row>
    <row r="498" spans="1:16">
      <c r="A498" s="99">
        <v>42600</v>
      </c>
      <c r="B498">
        <v>497</v>
      </c>
      <c r="C498" s="8" t="s">
        <v>32</v>
      </c>
      <c r="D498" t="s">
        <v>140</v>
      </c>
      <c r="E498" t="s">
        <v>324</v>
      </c>
      <c r="F498" s="15" t="str">
        <f t="shared" si="38"/>
        <v>57</v>
      </c>
      <c r="G498" s="15" t="str">
        <f t="shared" si="39"/>
        <v>B</v>
      </c>
      <c r="H498" s="116" t="s">
        <v>495</v>
      </c>
      <c r="I498" s="15" t="str">
        <f t="shared" si="40"/>
        <v>upstream</v>
      </c>
      <c r="J498" s="100">
        <v>32.662235260009766</v>
      </c>
      <c r="K498" s="97">
        <v>2.2863803897053003E-3</v>
      </c>
      <c r="L498" s="100">
        <v>32.60955810546875</v>
      </c>
      <c r="M498" s="100">
        <v>0.32635298371315002</v>
      </c>
      <c r="N498" s="97">
        <v>2.3992797359824181E-3</v>
      </c>
      <c r="O498" s="97">
        <v>5.0840474432334304E-4</v>
      </c>
      <c r="P498" s="3"/>
    </row>
    <row r="499" spans="1:16">
      <c r="A499" s="99">
        <v>42600</v>
      </c>
      <c r="B499">
        <v>498</v>
      </c>
      <c r="C499" s="8" t="s">
        <v>32</v>
      </c>
      <c r="D499" t="s">
        <v>141</v>
      </c>
      <c r="E499" t="s">
        <v>324</v>
      </c>
      <c r="F499" s="15" t="str">
        <f t="shared" si="38"/>
        <v>57</v>
      </c>
      <c r="G499" s="15" t="str">
        <f t="shared" si="39"/>
        <v>B</v>
      </c>
      <c r="H499" s="116" t="s">
        <v>495</v>
      </c>
      <c r="I499" s="15" t="str">
        <f t="shared" si="40"/>
        <v>upstream</v>
      </c>
      <c r="J499" s="100">
        <v>32.26007080078125</v>
      </c>
      <c r="K499" s="97">
        <v>2.9546436853706837E-3</v>
      </c>
      <c r="L499" s="100">
        <v>32.60955810546875</v>
      </c>
      <c r="M499" s="100">
        <v>0.32635298371315002</v>
      </c>
      <c r="N499" s="97">
        <v>2.3992797359824181E-3</v>
      </c>
      <c r="O499" s="97">
        <v>5.0840474432334304E-4</v>
      </c>
      <c r="P499" s="3"/>
    </row>
    <row r="500" spans="1:16">
      <c r="A500" s="99">
        <v>42601</v>
      </c>
      <c r="B500">
        <v>499</v>
      </c>
      <c r="C500" s="8" t="s">
        <v>32</v>
      </c>
      <c r="D500" t="s">
        <v>146</v>
      </c>
      <c r="E500" t="s">
        <v>325</v>
      </c>
      <c r="F500" s="15" t="str">
        <f t="shared" si="38"/>
        <v>58</v>
      </c>
      <c r="G500" s="15" t="str">
        <f t="shared" si="39"/>
        <v>A</v>
      </c>
      <c r="H500" s="116" t="s">
        <v>495</v>
      </c>
      <c r="I500" s="15" t="str">
        <f t="shared" si="40"/>
        <v>upstream</v>
      </c>
      <c r="J500" s="100">
        <v>31.765781402587891</v>
      </c>
      <c r="K500" s="97">
        <v>4.0492117404937744E-3</v>
      </c>
      <c r="L500" s="100">
        <v>31.839828491210938</v>
      </c>
      <c r="M500" s="100">
        <v>0.17475743591785431</v>
      </c>
      <c r="N500" s="97">
        <v>3.8781834300607443E-3</v>
      </c>
      <c r="O500" s="97">
        <v>4.1876905015669763E-4</v>
      </c>
      <c r="P500" s="3"/>
    </row>
    <row r="501" spans="1:16">
      <c r="A501" s="99">
        <v>42601</v>
      </c>
      <c r="B501">
        <v>500</v>
      </c>
      <c r="C501" s="8" t="s">
        <v>32</v>
      </c>
      <c r="D501" t="s">
        <v>148</v>
      </c>
      <c r="E501" t="s">
        <v>325</v>
      </c>
      <c r="F501" s="15" t="str">
        <f t="shared" si="38"/>
        <v>58</v>
      </c>
      <c r="G501" s="15" t="str">
        <f t="shared" si="39"/>
        <v>A</v>
      </c>
      <c r="H501" s="116" t="s">
        <v>495</v>
      </c>
      <c r="I501" s="15" t="str">
        <f t="shared" si="40"/>
        <v>upstream</v>
      </c>
      <c r="J501" s="100">
        <v>32.039417266845703</v>
      </c>
      <c r="K501" s="97">
        <v>3.4009683877229691E-3</v>
      </c>
      <c r="L501" s="100">
        <v>31.839828491210938</v>
      </c>
      <c r="M501" s="100">
        <v>0.17475743591785431</v>
      </c>
      <c r="N501" s="97">
        <v>3.8781834300607443E-3</v>
      </c>
      <c r="O501" s="97">
        <v>4.1876905015669763E-4</v>
      </c>
      <c r="P501" s="3"/>
    </row>
    <row r="502" spans="1:16">
      <c r="A502" s="99">
        <v>42601</v>
      </c>
      <c r="B502">
        <v>501</v>
      </c>
      <c r="C502" s="8" t="s">
        <v>32</v>
      </c>
      <c r="D502" t="s">
        <v>149</v>
      </c>
      <c r="E502" t="s">
        <v>325</v>
      </c>
      <c r="F502" s="15" t="str">
        <f t="shared" si="38"/>
        <v>58</v>
      </c>
      <c r="G502" s="15" t="str">
        <f t="shared" si="39"/>
        <v>A</v>
      </c>
      <c r="H502" s="116" t="s">
        <v>495</v>
      </c>
      <c r="I502" s="15" t="str">
        <f t="shared" si="40"/>
        <v>upstream</v>
      </c>
      <c r="J502" s="100">
        <v>31.714282989501953</v>
      </c>
      <c r="K502" s="97">
        <v>4.1843699291348457E-3</v>
      </c>
      <c r="L502" s="100">
        <v>31.839828491210938</v>
      </c>
      <c r="M502" s="100">
        <v>0.17475743591785431</v>
      </c>
      <c r="N502" s="97">
        <v>3.8781834300607443E-3</v>
      </c>
      <c r="O502" s="97">
        <v>4.1876905015669763E-4</v>
      </c>
      <c r="P502" s="3"/>
    </row>
    <row r="503" spans="1:16">
      <c r="A503" s="99">
        <v>42601</v>
      </c>
      <c r="B503">
        <v>502</v>
      </c>
      <c r="C503" s="8" t="s">
        <v>32</v>
      </c>
      <c r="D503" t="s">
        <v>150</v>
      </c>
      <c r="E503" t="s">
        <v>326</v>
      </c>
      <c r="F503" s="15" t="str">
        <f t="shared" si="38"/>
        <v>58</v>
      </c>
      <c r="G503" s="15" t="str">
        <f t="shared" si="39"/>
        <v>B</v>
      </c>
      <c r="H503" s="116" t="s">
        <v>495</v>
      </c>
      <c r="I503" s="15" t="str">
        <f t="shared" si="40"/>
        <v>upstream</v>
      </c>
      <c r="J503" s="100">
        <v>31.523405075073242</v>
      </c>
      <c r="K503" s="97">
        <v>4.725881852209568E-3</v>
      </c>
      <c r="L503" s="100">
        <v>31.722784042358398</v>
      </c>
      <c r="M503" s="100">
        <v>0.17384336888790131</v>
      </c>
      <c r="N503" s="97">
        <v>4.1791568510234356E-3</v>
      </c>
      <c r="O503" s="97">
        <v>4.7614114009775221E-4</v>
      </c>
      <c r="P503" s="3"/>
    </row>
    <row r="504" spans="1:16">
      <c r="A504" s="99">
        <v>42601</v>
      </c>
      <c r="B504">
        <v>503</v>
      </c>
      <c r="C504" s="8" t="s">
        <v>32</v>
      </c>
      <c r="D504" t="s">
        <v>152</v>
      </c>
      <c r="E504" t="s">
        <v>326</v>
      </c>
      <c r="F504" s="15" t="str">
        <f t="shared" si="38"/>
        <v>58</v>
      </c>
      <c r="G504" s="15" t="str">
        <f t="shared" si="39"/>
        <v>B</v>
      </c>
      <c r="H504" s="116" t="s">
        <v>495</v>
      </c>
      <c r="I504" s="15" t="str">
        <f t="shared" si="40"/>
        <v>upstream</v>
      </c>
      <c r="J504" s="100">
        <v>31.802274703979492</v>
      </c>
      <c r="K504" s="97">
        <v>3.9560864679515362E-3</v>
      </c>
      <c r="L504" s="100">
        <v>31.722784042358398</v>
      </c>
      <c r="M504" s="100">
        <v>0.17384336888790131</v>
      </c>
      <c r="N504" s="97">
        <v>4.1791568510234356E-3</v>
      </c>
      <c r="O504" s="97">
        <v>4.7614114009775221E-4</v>
      </c>
      <c r="P504" s="3"/>
    </row>
    <row r="505" spans="1:16">
      <c r="A505" s="99">
        <v>42601</v>
      </c>
      <c r="B505">
        <v>504</v>
      </c>
      <c r="C505" s="8" t="s">
        <v>32</v>
      </c>
      <c r="D505" t="s">
        <v>153</v>
      </c>
      <c r="E505" t="s">
        <v>326</v>
      </c>
      <c r="F505" s="15" t="str">
        <f t="shared" si="38"/>
        <v>58</v>
      </c>
      <c r="G505" s="15" t="str">
        <f t="shared" si="39"/>
        <v>B</v>
      </c>
      <c r="H505" s="116" t="s">
        <v>495</v>
      </c>
      <c r="I505" s="15" t="str">
        <f t="shared" si="40"/>
        <v>upstream</v>
      </c>
      <c r="J505" s="100">
        <v>31.842668533325195</v>
      </c>
      <c r="K505" s="97">
        <v>3.8555024657398462E-3</v>
      </c>
      <c r="L505" s="100">
        <v>31.722784042358398</v>
      </c>
      <c r="M505" s="100">
        <v>0.17384336888790131</v>
      </c>
      <c r="N505" s="97">
        <v>4.1791568510234356E-3</v>
      </c>
      <c r="O505" s="97">
        <v>4.7614114009775221E-4</v>
      </c>
      <c r="P505" s="3"/>
    </row>
    <row r="506" spans="1:16">
      <c r="A506" s="99">
        <v>42602</v>
      </c>
      <c r="B506">
        <v>505</v>
      </c>
      <c r="C506" s="8" t="s">
        <v>32</v>
      </c>
      <c r="D506" t="s">
        <v>154</v>
      </c>
      <c r="E506" t="s">
        <v>327</v>
      </c>
      <c r="F506" s="15" t="str">
        <f t="shared" si="38"/>
        <v>59</v>
      </c>
      <c r="G506" s="15" t="str">
        <f t="shared" si="39"/>
        <v>A</v>
      </c>
      <c r="H506" s="116" t="s">
        <v>495</v>
      </c>
      <c r="I506" s="15" t="str">
        <f t="shared" si="40"/>
        <v>upstream</v>
      </c>
      <c r="J506" s="100">
        <v>30.965600967407227</v>
      </c>
      <c r="K506" s="97">
        <v>6.7442720755934715E-3</v>
      </c>
      <c r="L506" s="100">
        <v>31.151443481445312</v>
      </c>
      <c r="M506" s="100">
        <v>0.16857558488845825</v>
      </c>
      <c r="N506" s="97">
        <v>6.0140728019177914E-3</v>
      </c>
      <c r="O506" s="97">
        <v>6.5764185274019837E-4</v>
      </c>
      <c r="P506" s="3"/>
    </row>
    <row r="507" spans="1:16">
      <c r="A507" s="99">
        <v>42602</v>
      </c>
      <c r="B507">
        <v>506</v>
      </c>
      <c r="C507" s="8" t="s">
        <v>32</v>
      </c>
      <c r="D507" t="s">
        <v>80</v>
      </c>
      <c r="E507" t="s">
        <v>327</v>
      </c>
      <c r="F507" s="15" t="str">
        <f t="shared" si="38"/>
        <v>59</v>
      </c>
      <c r="G507" s="15" t="str">
        <f t="shared" si="39"/>
        <v>A</v>
      </c>
      <c r="H507" s="116" t="s">
        <v>495</v>
      </c>
      <c r="I507" s="15" t="str">
        <f t="shared" si="40"/>
        <v>upstream</v>
      </c>
      <c r="J507" s="100">
        <v>31.194215774536133</v>
      </c>
      <c r="K507" s="97">
        <v>5.8295251801609993E-3</v>
      </c>
      <c r="L507" s="100">
        <v>31.151443481445312</v>
      </c>
      <c r="M507" s="100">
        <v>0.16857558488845825</v>
      </c>
      <c r="N507" s="97">
        <v>6.0140728019177914E-3</v>
      </c>
      <c r="O507" s="97">
        <v>6.5764185274019837E-4</v>
      </c>
      <c r="P507" s="3"/>
    </row>
    <row r="508" spans="1:16">
      <c r="A508" s="99">
        <v>42602</v>
      </c>
      <c r="B508">
        <v>507</v>
      </c>
      <c r="C508" s="8" t="s">
        <v>32</v>
      </c>
      <c r="D508" t="s">
        <v>156</v>
      </c>
      <c r="E508" t="s">
        <v>327</v>
      </c>
      <c r="F508" s="15" t="str">
        <f t="shared" si="38"/>
        <v>59</v>
      </c>
      <c r="G508" s="15" t="str">
        <f t="shared" si="39"/>
        <v>A</v>
      </c>
      <c r="H508" s="116" t="s">
        <v>495</v>
      </c>
      <c r="I508" s="15" t="str">
        <f t="shared" si="40"/>
        <v>upstream</v>
      </c>
      <c r="J508" s="100">
        <v>31.294511795043945</v>
      </c>
      <c r="K508" s="97">
        <v>5.4684202186763287E-3</v>
      </c>
      <c r="L508" s="100">
        <v>31.151443481445312</v>
      </c>
      <c r="M508" s="100">
        <v>0.16857558488845825</v>
      </c>
      <c r="N508" s="97">
        <v>6.0140728019177914E-3</v>
      </c>
      <c r="O508" s="97">
        <v>6.5764185274019837E-4</v>
      </c>
      <c r="P508" s="3"/>
    </row>
    <row r="509" spans="1:16">
      <c r="A509" s="99">
        <v>42602</v>
      </c>
      <c r="B509">
        <v>508</v>
      </c>
      <c r="C509" s="8" t="s">
        <v>32</v>
      </c>
      <c r="D509" t="s">
        <v>157</v>
      </c>
      <c r="E509" t="s">
        <v>328</v>
      </c>
      <c r="F509" s="15" t="str">
        <f t="shared" si="38"/>
        <v>59</v>
      </c>
      <c r="G509" s="15" t="str">
        <f t="shared" si="39"/>
        <v>B</v>
      </c>
      <c r="H509" s="116" t="s">
        <v>495</v>
      </c>
      <c r="I509" s="15" t="str">
        <f t="shared" si="40"/>
        <v>upstream</v>
      </c>
      <c r="J509" s="100">
        <v>31.01542854309082</v>
      </c>
      <c r="K509" s="97">
        <v>6.5333833917975426E-3</v>
      </c>
      <c r="L509" s="100">
        <v>31.146324157714844</v>
      </c>
      <c r="M509" s="100">
        <v>0.12308700382709503</v>
      </c>
      <c r="N509" s="97">
        <v>6.0226782225072384E-3</v>
      </c>
      <c r="O509" s="97">
        <v>4.7612236812710762E-4</v>
      </c>
      <c r="P509" s="3"/>
    </row>
    <row r="510" spans="1:16">
      <c r="A510" s="99">
        <v>42602</v>
      </c>
      <c r="B510">
        <v>509</v>
      </c>
      <c r="C510" s="8" t="s">
        <v>32</v>
      </c>
      <c r="D510" t="s">
        <v>84</v>
      </c>
      <c r="E510" t="s">
        <v>328</v>
      </c>
      <c r="F510" s="15" t="str">
        <f t="shared" si="38"/>
        <v>59</v>
      </c>
      <c r="G510" s="15" t="str">
        <f t="shared" si="39"/>
        <v>B</v>
      </c>
      <c r="H510" s="116" t="s">
        <v>495</v>
      </c>
      <c r="I510" s="15" t="str">
        <f t="shared" si="40"/>
        <v>upstream</v>
      </c>
      <c r="J510" s="100">
        <v>31.163816452026367</v>
      </c>
      <c r="K510" s="97">
        <v>5.94361312687397E-3</v>
      </c>
      <c r="L510" s="100">
        <v>31.146324157714844</v>
      </c>
      <c r="M510" s="100">
        <v>0.12308700382709503</v>
      </c>
      <c r="N510" s="97">
        <v>6.0226782225072384E-3</v>
      </c>
      <c r="O510" s="97">
        <v>4.7612236812710762E-4</v>
      </c>
      <c r="P510" s="3"/>
    </row>
    <row r="511" spans="1:16">
      <c r="A511" s="99">
        <v>42602</v>
      </c>
      <c r="B511">
        <v>510</v>
      </c>
      <c r="C511" s="8" t="s">
        <v>32</v>
      </c>
      <c r="D511" t="s">
        <v>159</v>
      </c>
      <c r="E511" t="s">
        <v>328</v>
      </c>
      <c r="F511" s="15" t="str">
        <f t="shared" si="38"/>
        <v>59</v>
      </c>
      <c r="G511" s="15" t="str">
        <f t="shared" si="39"/>
        <v>B</v>
      </c>
      <c r="H511" s="116" t="s">
        <v>495</v>
      </c>
      <c r="I511" s="15" t="str">
        <f t="shared" si="40"/>
        <v>upstream</v>
      </c>
      <c r="J511" s="100">
        <v>31.259731292724609</v>
      </c>
      <c r="K511" s="97">
        <v>5.5910372175276279E-3</v>
      </c>
      <c r="L511" s="100">
        <v>31.146324157714844</v>
      </c>
      <c r="M511" s="100">
        <v>0.12308700382709503</v>
      </c>
      <c r="N511" s="97">
        <v>6.0226782225072384E-3</v>
      </c>
      <c r="O511" s="97">
        <v>4.7612236812710762E-4</v>
      </c>
      <c r="P511" s="3"/>
    </row>
    <row r="512" spans="1:16">
      <c r="A512" s="99">
        <v>42603</v>
      </c>
      <c r="B512">
        <v>511</v>
      </c>
      <c r="C512" s="8" t="s">
        <v>32</v>
      </c>
      <c r="D512" t="s">
        <v>160</v>
      </c>
      <c r="E512" t="s">
        <v>329</v>
      </c>
      <c r="F512" s="15" t="str">
        <f t="shared" si="38"/>
        <v>60</v>
      </c>
      <c r="G512" s="15" t="str">
        <f t="shared" si="39"/>
        <v>A</v>
      </c>
      <c r="H512" s="116" t="s">
        <v>495</v>
      </c>
      <c r="I512" s="15" t="str">
        <f t="shared" si="40"/>
        <v>upstream</v>
      </c>
      <c r="J512" s="100">
        <v>31.254953384399414</v>
      </c>
      <c r="K512" s="97">
        <v>5.6080948561429977E-3</v>
      </c>
      <c r="L512" s="100">
        <v>31.343099594116211</v>
      </c>
      <c r="M512" s="100">
        <v>0.18995089828968048</v>
      </c>
      <c r="N512" s="97">
        <v>5.3269951604306698E-3</v>
      </c>
      <c r="O512" s="97">
        <v>6.2239839462563396E-4</v>
      </c>
      <c r="P512" s="3"/>
    </row>
    <row r="513" spans="1:16">
      <c r="A513" s="99">
        <v>42603</v>
      </c>
      <c r="B513">
        <v>512</v>
      </c>
      <c r="C513" s="8" t="s">
        <v>32</v>
      </c>
      <c r="D513" t="s">
        <v>162</v>
      </c>
      <c r="E513" t="s">
        <v>329</v>
      </c>
      <c r="F513" s="15" t="str">
        <f t="shared" si="38"/>
        <v>60</v>
      </c>
      <c r="G513" s="15" t="str">
        <f t="shared" si="39"/>
        <v>A</v>
      </c>
      <c r="H513" s="116" t="s">
        <v>495</v>
      </c>
      <c r="I513" s="15" t="str">
        <f t="shared" si="40"/>
        <v>upstream</v>
      </c>
      <c r="J513" s="100">
        <v>31.56110954284668</v>
      </c>
      <c r="K513" s="97">
        <v>4.6136300079524517E-3</v>
      </c>
      <c r="L513" s="100">
        <v>31.343099594116211</v>
      </c>
      <c r="M513" s="100">
        <v>0.18995089828968048</v>
      </c>
      <c r="N513" s="97">
        <v>5.3269951604306698E-3</v>
      </c>
      <c r="O513" s="97">
        <v>6.2239839462563396E-4</v>
      </c>
      <c r="P513" s="3"/>
    </row>
    <row r="514" spans="1:16">
      <c r="A514" s="99">
        <v>42603</v>
      </c>
      <c r="B514">
        <v>513</v>
      </c>
      <c r="C514" s="8" t="s">
        <v>32</v>
      </c>
      <c r="D514" t="s">
        <v>163</v>
      </c>
      <c r="E514" t="s">
        <v>329</v>
      </c>
      <c r="F514" s="15" t="str">
        <f t="shared" si="38"/>
        <v>60</v>
      </c>
      <c r="G514" s="15" t="str">
        <f t="shared" si="39"/>
        <v>A</v>
      </c>
      <c r="H514" s="116" t="s">
        <v>495</v>
      </c>
      <c r="I514" s="15" t="str">
        <f t="shared" si="40"/>
        <v>upstream</v>
      </c>
      <c r="J514" s="100">
        <v>31.213235855102539</v>
      </c>
      <c r="K514" s="97">
        <v>5.7592596858739853E-3</v>
      </c>
      <c r="L514" s="100">
        <v>31.343099594116211</v>
      </c>
      <c r="M514" s="100">
        <v>0.18995089828968048</v>
      </c>
      <c r="N514" s="97">
        <v>5.3269951604306698E-3</v>
      </c>
      <c r="O514" s="97">
        <v>6.2239839462563396E-4</v>
      </c>
      <c r="P514" s="3"/>
    </row>
    <row r="515" spans="1:16">
      <c r="A515" s="99">
        <v>42603</v>
      </c>
      <c r="B515">
        <v>514</v>
      </c>
      <c r="C515" s="8" t="s">
        <v>32</v>
      </c>
      <c r="D515" t="s">
        <v>164</v>
      </c>
      <c r="E515" t="s">
        <v>330</v>
      </c>
      <c r="F515" s="15" t="str">
        <f t="shared" ref="F515:F578" si="41">IF(RIGHT(E515,1)="d", LEFT(E515,LEN(E515)-2), LEFT(E515,LEN(E515)-1))</f>
        <v>60</v>
      </c>
      <c r="G515" s="15" t="str">
        <f t="shared" ref="G515:G578" si="42">IF(RIGHT(E515,1)="d", MID(E515,LEN(E515)-1,1), MID(E515,LEN(E515),1))</f>
        <v>B</v>
      </c>
      <c r="H515" s="116" t="s">
        <v>495</v>
      </c>
      <c r="I515" s="15" t="str">
        <f t="shared" ref="I515:I578" si="43">IF(RIGHT(E515,1)="d","downstream","upstream")</f>
        <v>upstream</v>
      </c>
      <c r="J515" s="100">
        <v>31.284370422363281</v>
      </c>
      <c r="K515" s="97">
        <v>5.5038928985595703E-3</v>
      </c>
      <c r="L515" s="100">
        <v>31.506088256835938</v>
      </c>
      <c r="M515" s="100">
        <v>0.20136344432830811</v>
      </c>
      <c r="N515" s="97">
        <v>4.8050279729068279E-3</v>
      </c>
      <c r="O515" s="97">
        <v>6.2925234669819474E-4</v>
      </c>
      <c r="P515" s="3"/>
    </row>
    <row r="516" spans="1:16">
      <c r="A516" s="99">
        <v>42603</v>
      </c>
      <c r="B516">
        <v>515</v>
      </c>
      <c r="C516" s="8" t="s">
        <v>32</v>
      </c>
      <c r="D516" t="s">
        <v>92</v>
      </c>
      <c r="E516" t="s">
        <v>330</v>
      </c>
      <c r="F516" s="15" t="str">
        <f t="shared" si="41"/>
        <v>60</v>
      </c>
      <c r="G516" s="15" t="str">
        <f t="shared" si="42"/>
        <v>B</v>
      </c>
      <c r="H516" s="116" t="s">
        <v>495</v>
      </c>
      <c r="I516" s="15" t="str">
        <f t="shared" si="43"/>
        <v>upstream</v>
      </c>
      <c r="J516" s="100">
        <v>31.677593231201172</v>
      </c>
      <c r="K516" s="97">
        <v>4.2834058403968811E-3</v>
      </c>
      <c r="L516" s="100">
        <v>31.506088256835938</v>
      </c>
      <c r="M516" s="100">
        <v>0.20136344432830811</v>
      </c>
      <c r="N516" s="97">
        <v>4.8050279729068279E-3</v>
      </c>
      <c r="O516" s="97">
        <v>6.2925234669819474E-4</v>
      </c>
      <c r="P516" s="3"/>
    </row>
    <row r="517" spans="1:16">
      <c r="A517" s="99">
        <v>42603</v>
      </c>
      <c r="B517">
        <v>516</v>
      </c>
      <c r="C517" s="8" t="s">
        <v>32</v>
      </c>
      <c r="D517" t="s">
        <v>166</v>
      </c>
      <c r="E517" t="s">
        <v>330</v>
      </c>
      <c r="F517" s="15" t="str">
        <f t="shared" si="41"/>
        <v>60</v>
      </c>
      <c r="G517" s="15" t="str">
        <f t="shared" si="42"/>
        <v>B</v>
      </c>
      <c r="H517" s="116" t="s">
        <v>495</v>
      </c>
      <c r="I517" s="15" t="str">
        <f t="shared" si="43"/>
        <v>upstream</v>
      </c>
      <c r="J517" s="100">
        <v>31.556304931640625</v>
      </c>
      <c r="K517" s="97">
        <v>4.6277847141027451E-3</v>
      </c>
      <c r="L517" s="100">
        <v>31.506088256835938</v>
      </c>
      <c r="M517" s="100">
        <v>0.20136344432830811</v>
      </c>
      <c r="N517" s="97">
        <v>4.8050279729068279E-3</v>
      </c>
      <c r="O517" s="97">
        <v>6.2925234669819474E-4</v>
      </c>
      <c r="P517" s="3"/>
    </row>
    <row r="518" spans="1:16">
      <c r="A518" s="99">
        <v>42604</v>
      </c>
      <c r="B518">
        <v>517</v>
      </c>
      <c r="C518" s="8" t="s">
        <v>32</v>
      </c>
      <c r="D518" t="s">
        <v>167</v>
      </c>
      <c r="E518" t="s">
        <v>331</v>
      </c>
      <c r="F518" s="15" t="str">
        <f t="shared" si="41"/>
        <v>61</v>
      </c>
      <c r="G518" s="15" t="str">
        <f t="shared" si="42"/>
        <v>A</v>
      </c>
      <c r="H518" s="116" t="s">
        <v>495</v>
      </c>
      <c r="I518" s="15" t="str">
        <f t="shared" si="43"/>
        <v>upstream</v>
      </c>
      <c r="J518" s="100">
        <v>31.878835678100586</v>
      </c>
      <c r="K518" s="97">
        <v>3.7676151841878891E-3</v>
      </c>
      <c r="L518" s="100">
        <v>31.98048210144043</v>
      </c>
      <c r="M518" s="100">
        <v>0.21627293527126312</v>
      </c>
      <c r="N518" s="97">
        <v>3.5530447494238615E-3</v>
      </c>
      <c r="O518" s="97">
        <v>4.7000905033200979E-4</v>
      </c>
      <c r="P518" s="3"/>
    </row>
    <row r="519" spans="1:16">
      <c r="A519" s="99">
        <v>42604</v>
      </c>
      <c r="B519">
        <v>518</v>
      </c>
      <c r="C519" s="8" t="s">
        <v>32</v>
      </c>
      <c r="D519" t="s">
        <v>169</v>
      </c>
      <c r="E519" t="s">
        <v>331</v>
      </c>
      <c r="F519" s="15" t="str">
        <f t="shared" si="41"/>
        <v>61</v>
      </c>
      <c r="G519" s="15" t="str">
        <f t="shared" si="42"/>
        <v>A</v>
      </c>
      <c r="H519" s="116" t="s">
        <v>495</v>
      </c>
      <c r="I519" s="15" t="str">
        <f t="shared" si="43"/>
        <v>upstream</v>
      </c>
      <c r="J519" s="100">
        <v>32.228851318359375</v>
      </c>
      <c r="K519" s="97">
        <v>3.0140439048409462E-3</v>
      </c>
      <c r="L519" s="100">
        <v>31.98048210144043</v>
      </c>
      <c r="M519" s="100">
        <v>0.21627293527126312</v>
      </c>
      <c r="N519" s="97">
        <v>3.5530447494238615E-3</v>
      </c>
      <c r="O519" s="97">
        <v>4.7000905033200979E-4</v>
      </c>
      <c r="P519" s="3"/>
    </row>
    <row r="520" spans="1:16">
      <c r="A520" s="99">
        <v>42604</v>
      </c>
      <c r="B520">
        <v>519</v>
      </c>
      <c r="C520" s="8" t="s">
        <v>32</v>
      </c>
      <c r="D520" t="s">
        <v>170</v>
      </c>
      <c r="E520" t="s">
        <v>331</v>
      </c>
      <c r="F520" s="15" t="str">
        <f t="shared" si="41"/>
        <v>61</v>
      </c>
      <c r="G520" s="15" t="str">
        <f t="shared" si="42"/>
        <v>A</v>
      </c>
      <c r="H520" s="116" t="s">
        <v>495</v>
      </c>
      <c r="I520" s="15" t="str">
        <f t="shared" si="43"/>
        <v>upstream</v>
      </c>
      <c r="J520" s="100">
        <v>31.833755493164062</v>
      </c>
      <c r="K520" s="97">
        <v>3.8774744607508183E-3</v>
      </c>
      <c r="L520" s="100">
        <v>31.98048210144043</v>
      </c>
      <c r="M520" s="100">
        <v>0.21627293527126312</v>
      </c>
      <c r="N520" s="97">
        <v>3.5530447494238615E-3</v>
      </c>
      <c r="O520" s="97">
        <v>4.7000905033200979E-4</v>
      </c>
      <c r="P520" s="3"/>
    </row>
    <row r="521" spans="1:16">
      <c r="A521" s="99">
        <v>42604</v>
      </c>
      <c r="B521">
        <v>520</v>
      </c>
      <c r="C521" s="8" t="s">
        <v>32</v>
      </c>
      <c r="D521" t="s">
        <v>171</v>
      </c>
      <c r="E521" t="s">
        <v>332</v>
      </c>
      <c r="F521" s="15" t="str">
        <f t="shared" si="41"/>
        <v>61</v>
      </c>
      <c r="G521" s="15" t="str">
        <f t="shared" si="42"/>
        <v>B</v>
      </c>
      <c r="H521" s="116" t="s">
        <v>495</v>
      </c>
      <c r="I521" s="15" t="str">
        <f t="shared" si="43"/>
        <v>upstream</v>
      </c>
      <c r="J521" s="100">
        <v>32.090034484863281</v>
      </c>
      <c r="K521" s="97">
        <v>3.2929643057286739E-3</v>
      </c>
      <c r="L521" s="100">
        <v>31.988809585571289</v>
      </c>
      <c r="M521" s="100">
        <v>0.22613687813282013</v>
      </c>
      <c r="N521" s="97">
        <v>3.5375014413148165E-3</v>
      </c>
      <c r="O521" s="97">
        <v>5.2789604524150491E-4</v>
      </c>
      <c r="P521" s="3"/>
    </row>
    <row r="522" spans="1:16">
      <c r="A522" s="99">
        <v>42604</v>
      </c>
      <c r="B522">
        <v>521</v>
      </c>
      <c r="C522" s="8" t="s">
        <v>32</v>
      </c>
      <c r="D522" t="s">
        <v>173</v>
      </c>
      <c r="E522" t="s">
        <v>332</v>
      </c>
      <c r="F522" s="15" t="str">
        <f t="shared" si="41"/>
        <v>61</v>
      </c>
      <c r="G522" s="15" t="str">
        <f t="shared" si="42"/>
        <v>B</v>
      </c>
      <c r="H522" s="116" t="s">
        <v>495</v>
      </c>
      <c r="I522" s="15" t="str">
        <f t="shared" si="43"/>
        <v>upstream</v>
      </c>
      <c r="J522" s="100">
        <v>32.146652221679688</v>
      </c>
      <c r="K522" s="97">
        <v>3.1762153375893831E-3</v>
      </c>
      <c r="L522" s="100">
        <v>31.988809585571289</v>
      </c>
      <c r="M522" s="100">
        <v>0.22613687813282013</v>
      </c>
      <c r="N522" s="97">
        <v>3.5375014413148165E-3</v>
      </c>
      <c r="O522" s="97">
        <v>5.2789604524150491E-4</v>
      </c>
      <c r="P522" s="3"/>
    </row>
    <row r="523" spans="1:16">
      <c r="A523" s="99">
        <v>42604</v>
      </c>
      <c r="B523">
        <v>522</v>
      </c>
      <c r="C523" s="8" t="s">
        <v>32</v>
      </c>
      <c r="D523" t="s">
        <v>174</v>
      </c>
      <c r="E523" t="s">
        <v>332</v>
      </c>
      <c r="F523" s="15" t="str">
        <f t="shared" si="41"/>
        <v>61</v>
      </c>
      <c r="G523" s="15" t="str">
        <f t="shared" si="42"/>
        <v>B</v>
      </c>
      <c r="H523" s="116" t="s">
        <v>495</v>
      </c>
      <c r="I523" s="15" t="str">
        <f t="shared" si="43"/>
        <v>upstream</v>
      </c>
      <c r="J523" s="100">
        <v>31.729743957519531</v>
      </c>
      <c r="K523" s="97">
        <v>4.1433251462876797E-3</v>
      </c>
      <c r="L523" s="100">
        <v>31.988809585571289</v>
      </c>
      <c r="M523" s="100">
        <v>0.22613687813282013</v>
      </c>
      <c r="N523" s="97">
        <v>3.5375014413148165E-3</v>
      </c>
      <c r="O523" s="97">
        <v>5.2789604524150491E-4</v>
      </c>
      <c r="P523" s="3"/>
    </row>
    <row r="524" spans="1:16">
      <c r="A524" s="99">
        <v>42605</v>
      </c>
      <c r="B524">
        <v>523</v>
      </c>
      <c r="C524" s="8" t="s">
        <v>32</v>
      </c>
      <c r="D524" t="s">
        <v>195</v>
      </c>
      <c r="E524" t="s">
        <v>333</v>
      </c>
      <c r="F524" s="15" t="str">
        <f t="shared" si="41"/>
        <v>62</v>
      </c>
      <c r="G524" s="15" t="str">
        <f t="shared" si="42"/>
        <v>A</v>
      </c>
      <c r="H524" s="116" t="s">
        <v>495</v>
      </c>
      <c r="I524" s="15" t="str">
        <f t="shared" si="43"/>
        <v>upstream</v>
      </c>
      <c r="J524" s="100">
        <v>31.86467170715332</v>
      </c>
      <c r="K524" s="97">
        <v>3.8017928600311279E-3</v>
      </c>
      <c r="L524" s="100">
        <v>31.915010452270508</v>
      </c>
      <c r="M524" s="100">
        <v>0.13453739881515503</v>
      </c>
      <c r="N524" s="97">
        <v>3.6906225141137838E-3</v>
      </c>
      <c r="O524" s="97">
        <v>3.0967927887104452E-4</v>
      </c>
      <c r="P524" s="3"/>
    </row>
    <row r="525" spans="1:16">
      <c r="A525" s="99">
        <v>42605</v>
      </c>
      <c r="B525">
        <v>524</v>
      </c>
      <c r="C525" s="8" t="s">
        <v>32</v>
      </c>
      <c r="D525" t="s">
        <v>223</v>
      </c>
      <c r="E525" t="s">
        <v>333</v>
      </c>
      <c r="F525" s="15" t="str">
        <f t="shared" si="41"/>
        <v>62</v>
      </c>
      <c r="G525" s="15" t="str">
        <f t="shared" si="42"/>
        <v>A</v>
      </c>
      <c r="H525" s="116" t="s">
        <v>495</v>
      </c>
      <c r="I525" s="15" t="str">
        <f t="shared" si="43"/>
        <v>upstream</v>
      </c>
      <c r="J525" s="100">
        <v>32.067459106445312</v>
      </c>
      <c r="K525" s="97">
        <v>3.3407039009034634E-3</v>
      </c>
      <c r="L525" s="100">
        <v>31.915010452270508</v>
      </c>
      <c r="M525" s="100">
        <v>0.13453739881515503</v>
      </c>
      <c r="N525" s="97">
        <v>3.6906225141137838E-3</v>
      </c>
      <c r="O525" s="97">
        <v>3.0967927887104452E-4</v>
      </c>
      <c r="P525" s="3"/>
    </row>
    <row r="526" spans="1:16">
      <c r="A526" s="99">
        <v>42605</v>
      </c>
      <c r="B526">
        <v>525</v>
      </c>
      <c r="C526" s="8" t="s">
        <v>32</v>
      </c>
      <c r="D526" t="s">
        <v>224</v>
      </c>
      <c r="E526" t="s">
        <v>333</v>
      </c>
      <c r="F526" s="15" t="str">
        <f t="shared" si="41"/>
        <v>62</v>
      </c>
      <c r="G526" s="15" t="str">
        <f t="shared" si="42"/>
        <v>A</v>
      </c>
      <c r="H526" s="116" t="s">
        <v>495</v>
      </c>
      <c r="I526" s="15" t="str">
        <f t="shared" si="43"/>
        <v>upstream</v>
      </c>
      <c r="J526" s="100">
        <v>31.812902450561523</v>
      </c>
      <c r="K526" s="97">
        <v>3.9293705485761166E-3</v>
      </c>
      <c r="L526" s="100">
        <v>31.915010452270508</v>
      </c>
      <c r="M526" s="100">
        <v>0.13453739881515503</v>
      </c>
      <c r="N526" s="97">
        <v>3.6906225141137838E-3</v>
      </c>
      <c r="O526" s="97">
        <v>3.0967927887104452E-4</v>
      </c>
      <c r="P526" s="3"/>
    </row>
    <row r="527" spans="1:16">
      <c r="A527" s="99">
        <v>42605</v>
      </c>
      <c r="B527">
        <v>526</v>
      </c>
      <c r="C527" s="8" t="s">
        <v>32</v>
      </c>
      <c r="D527" t="s">
        <v>175</v>
      </c>
      <c r="E527" t="s">
        <v>334</v>
      </c>
      <c r="F527" s="15" t="str">
        <f t="shared" si="41"/>
        <v>62</v>
      </c>
      <c r="G527" s="15" t="str">
        <f t="shared" si="42"/>
        <v>B</v>
      </c>
      <c r="H527" s="116" t="s">
        <v>495</v>
      </c>
      <c r="I527" s="15" t="str">
        <f t="shared" si="43"/>
        <v>upstream</v>
      </c>
      <c r="J527" s="100">
        <v>31.87321662902832</v>
      </c>
      <c r="K527" s="97">
        <v>3.7811370566487312E-3</v>
      </c>
      <c r="L527" s="100">
        <v>31.913536071777344</v>
      </c>
      <c r="M527" s="100">
        <v>5.602717399597168E-2</v>
      </c>
      <c r="N527" s="97">
        <v>3.6867309827357531E-3</v>
      </c>
      <c r="O527" s="97">
        <v>1.3044454681221396E-4</v>
      </c>
      <c r="P527" s="3"/>
    </row>
    <row r="528" spans="1:16">
      <c r="A528" s="99">
        <v>42605</v>
      </c>
      <c r="B528">
        <v>527</v>
      </c>
      <c r="C528" s="8" t="s">
        <v>32</v>
      </c>
      <c r="D528" t="s">
        <v>177</v>
      </c>
      <c r="E528" t="s">
        <v>334</v>
      </c>
      <c r="F528" s="15" t="str">
        <f t="shared" si="41"/>
        <v>62</v>
      </c>
      <c r="G528" s="15" t="str">
        <f t="shared" si="42"/>
        <v>B</v>
      </c>
      <c r="H528" s="116" t="s">
        <v>495</v>
      </c>
      <c r="I528" s="15" t="str">
        <f t="shared" si="43"/>
        <v>upstream</v>
      </c>
      <c r="J528" s="100">
        <v>31.977512359619141</v>
      </c>
      <c r="K528" s="97">
        <v>3.5378844477236271E-3</v>
      </c>
      <c r="L528" s="100">
        <v>31.913536071777344</v>
      </c>
      <c r="M528" s="100">
        <v>5.602717399597168E-2</v>
      </c>
      <c r="N528" s="97">
        <v>3.6867309827357531E-3</v>
      </c>
      <c r="O528" s="97">
        <v>1.3044454681221396E-4</v>
      </c>
      <c r="P528" s="3"/>
    </row>
    <row r="529" spans="1:16">
      <c r="A529" s="99">
        <v>42605</v>
      </c>
      <c r="B529">
        <v>528</v>
      </c>
      <c r="C529" s="8" t="s">
        <v>32</v>
      </c>
      <c r="D529" t="s">
        <v>178</v>
      </c>
      <c r="E529" t="s">
        <v>334</v>
      </c>
      <c r="F529" s="15" t="str">
        <f t="shared" si="41"/>
        <v>62</v>
      </c>
      <c r="G529" s="15" t="str">
        <f t="shared" si="42"/>
        <v>B</v>
      </c>
      <c r="H529" s="116" t="s">
        <v>495</v>
      </c>
      <c r="I529" s="15" t="str">
        <f t="shared" si="43"/>
        <v>upstream</v>
      </c>
      <c r="J529" s="100">
        <v>31.889883041381836</v>
      </c>
      <c r="K529" s="97">
        <v>3.7411714438349009E-3</v>
      </c>
      <c r="L529" s="100">
        <v>31.913536071777344</v>
      </c>
      <c r="M529" s="100">
        <v>5.602717399597168E-2</v>
      </c>
      <c r="N529" s="97">
        <v>3.6867309827357531E-3</v>
      </c>
      <c r="O529" s="97">
        <v>1.3044454681221396E-4</v>
      </c>
      <c r="P529" s="3"/>
    </row>
    <row r="530" spans="1:16">
      <c r="A530" s="99">
        <v>42606</v>
      </c>
      <c r="B530">
        <v>529</v>
      </c>
      <c r="C530" s="8" t="s">
        <v>32</v>
      </c>
      <c r="D530" t="s">
        <v>77</v>
      </c>
      <c r="E530" t="s">
        <v>335</v>
      </c>
      <c r="F530" s="15" t="str">
        <f t="shared" si="41"/>
        <v>63</v>
      </c>
      <c r="G530" s="15" t="str">
        <f t="shared" si="42"/>
        <v>A</v>
      </c>
      <c r="H530" s="116" t="s">
        <v>495</v>
      </c>
      <c r="I530" s="15" t="str">
        <f t="shared" si="43"/>
        <v>upstream</v>
      </c>
      <c r="J530" s="100">
        <v>31.61262321472168</v>
      </c>
      <c r="K530" s="97">
        <v>4.4645634479820728E-3</v>
      </c>
      <c r="L530" s="100">
        <v>31.569925308227539</v>
      </c>
      <c r="M530" s="100">
        <v>0.15729443728923798</v>
      </c>
      <c r="N530" s="97">
        <v>4.6033561229705811E-3</v>
      </c>
      <c r="O530" s="97">
        <v>4.6968384413048625E-4</v>
      </c>
      <c r="P530" s="3"/>
    </row>
    <row r="531" spans="1:16">
      <c r="A531" s="99">
        <v>42606</v>
      </c>
      <c r="B531">
        <v>530</v>
      </c>
      <c r="C531" s="8" t="s">
        <v>32</v>
      </c>
      <c r="D531" t="s">
        <v>180</v>
      </c>
      <c r="E531" t="s">
        <v>335</v>
      </c>
      <c r="F531" s="15" t="str">
        <f t="shared" si="41"/>
        <v>63</v>
      </c>
      <c r="G531" s="15" t="str">
        <f t="shared" si="42"/>
        <v>A</v>
      </c>
      <c r="H531" s="116" t="s">
        <v>495</v>
      </c>
      <c r="I531" s="15" t="str">
        <f t="shared" si="43"/>
        <v>upstream</v>
      </c>
      <c r="J531" s="100">
        <v>31.70146369934082</v>
      </c>
      <c r="K531" s="97">
        <v>4.2187096551060677E-3</v>
      </c>
      <c r="L531" s="100">
        <v>31.569925308227539</v>
      </c>
      <c r="M531" s="100">
        <v>0.15729443728923798</v>
      </c>
      <c r="N531" s="97">
        <v>4.6033561229705811E-3</v>
      </c>
      <c r="O531" s="97">
        <v>4.6968384413048625E-4</v>
      </c>
      <c r="P531" s="3"/>
    </row>
    <row r="532" spans="1:16">
      <c r="A532" s="99">
        <v>42606</v>
      </c>
      <c r="B532">
        <v>531</v>
      </c>
      <c r="C532" s="8" t="s">
        <v>32</v>
      </c>
      <c r="D532" t="s">
        <v>181</v>
      </c>
      <c r="E532" t="s">
        <v>335</v>
      </c>
      <c r="F532" s="15" t="str">
        <f t="shared" si="41"/>
        <v>63</v>
      </c>
      <c r="G532" s="15" t="str">
        <f t="shared" si="42"/>
        <v>A</v>
      </c>
      <c r="H532" s="116" t="s">
        <v>495</v>
      </c>
      <c r="I532" s="15" t="str">
        <f t="shared" si="43"/>
        <v>upstream</v>
      </c>
      <c r="J532" s="100">
        <v>31.39569091796875</v>
      </c>
      <c r="K532" s="97">
        <v>5.1267961971461773E-3</v>
      </c>
      <c r="L532" s="100">
        <v>31.569925308227539</v>
      </c>
      <c r="M532" s="100">
        <v>0.15729443728923798</v>
      </c>
      <c r="N532" s="97">
        <v>4.6033561229705811E-3</v>
      </c>
      <c r="O532" s="97">
        <v>4.6968384413048625E-4</v>
      </c>
      <c r="P532" s="3"/>
    </row>
    <row r="533" spans="1:16">
      <c r="A533" s="99">
        <v>42606</v>
      </c>
      <c r="B533">
        <v>532</v>
      </c>
      <c r="C533" s="8" t="s">
        <v>32</v>
      </c>
      <c r="D533" t="s">
        <v>82</v>
      </c>
      <c r="E533" t="s">
        <v>336</v>
      </c>
      <c r="F533" s="15" t="str">
        <f t="shared" si="41"/>
        <v>63</v>
      </c>
      <c r="G533" s="15" t="str">
        <f t="shared" si="42"/>
        <v>B</v>
      </c>
      <c r="H533" s="116" t="s">
        <v>495</v>
      </c>
      <c r="I533" s="15" t="str">
        <f t="shared" si="43"/>
        <v>upstream</v>
      </c>
      <c r="J533" s="100">
        <v>31.365808486938477</v>
      </c>
      <c r="K533" s="97">
        <v>5.2254092879593372E-3</v>
      </c>
      <c r="L533" s="100">
        <v>31.440559387207031</v>
      </c>
      <c r="M533" s="100">
        <v>0.14976179599761963</v>
      </c>
      <c r="N533" s="97">
        <v>4.997089970856905E-3</v>
      </c>
      <c r="O533" s="97">
        <v>4.6366837341338396E-4</v>
      </c>
      <c r="P533" s="3"/>
    </row>
    <row r="534" spans="1:16">
      <c r="A534" s="99">
        <v>42606</v>
      </c>
      <c r="B534">
        <v>533</v>
      </c>
      <c r="C534" s="8" t="s">
        <v>32</v>
      </c>
      <c r="D534" t="s">
        <v>183</v>
      </c>
      <c r="E534" t="s">
        <v>336</v>
      </c>
      <c r="F534" s="15" t="str">
        <f t="shared" si="41"/>
        <v>63</v>
      </c>
      <c r="G534" s="15" t="str">
        <f t="shared" si="42"/>
        <v>B</v>
      </c>
      <c r="H534" s="116" t="s">
        <v>495</v>
      </c>
      <c r="I534" s="15" t="str">
        <f t="shared" si="43"/>
        <v>upstream</v>
      </c>
      <c r="J534" s="100">
        <v>31.612983703613281</v>
      </c>
      <c r="K534" s="97">
        <v>4.4635371305048466E-3</v>
      </c>
      <c r="L534" s="100">
        <v>31.440559387207031</v>
      </c>
      <c r="M534" s="100">
        <v>0.14976179599761963</v>
      </c>
      <c r="N534" s="97">
        <v>4.997089970856905E-3</v>
      </c>
      <c r="O534" s="97">
        <v>4.6366837341338396E-4</v>
      </c>
      <c r="P534" s="3"/>
    </row>
    <row r="535" spans="1:16">
      <c r="A535" s="99">
        <v>42606</v>
      </c>
      <c r="B535">
        <v>534</v>
      </c>
      <c r="C535" s="8" t="s">
        <v>32</v>
      </c>
      <c r="D535" t="s">
        <v>184</v>
      </c>
      <c r="E535" t="s">
        <v>336</v>
      </c>
      <c r="F535" s="15" t="str">
        <f t="shared" si="41"/>
        <v>63</v>
      </c>
      <c r="G535" s="15" t="str">
        <f t="shared" si="42"/>
        <v>B</v>
      </c>
      <c r="H535" s="116" t="s">
        <v>495</v>
      </c>
      <c r="I535" s="15" t="str">
        <f t="shared" si="43"/>
        <v>upstream</v>
      </c>
      <c r="J535" s="100">
        <v>31.342889785766602</v>
      </c>
      <c r="K535" s="97">
        <v>5.3023248910903931E-3</v>
      </c>
      <c r="L535" s="100">
        <v>31.440559387207031</v>
      </c>
      <c r="M535" s="100">
        <v>0.14976179599761963</v>
      </c>
      <c r="N535" s="97">
        <v>4.997089970856905E-3</v>
      </c>
      <c r="O535" s="97">
        <v>4.6366837341338396E-4</v>
      </c>
      <c r="P535" s="3"/>
    </row>
    <row r="536" spans="1:16">
      <c r="A536" s="99">
        <v>42607</v>
      </c>
      <c r="B536">
        <v>535</v>
      </c>
      <c r="C536" s="8" t="s">
        <v>32</v>
      </c>
      <c r="D536" t="s">
        <v>86</v>
      </c>
      <c r="E536" t="s">
        <v>337</v>
      </c>
      <c r="F536" s="15" t="str">
        <f t="shared" si="41"/>
        <v>64</v>
      </c>
      <c r="G536" s="15" t="str">
        <f t="shared" si="42"/>
        <v>A</v>
      </c>
      <c r="H536" s="116" t="s">
        <v>495</v>
      </c>
      <c r="I536" s="15" t="str">
        <f t="shared" si="43"/>
        <v>upstream</v>
      </c>
      <c r="J536" s="100">
        <v>32.210227966308594</v>
      </c>
      <c r="K536" s="97">
        <v>3.0500451102852821E-3</v>
      </c>
      <c r="L536" s="100">
        <v>32.251049041748047</v>
      </c>
      <c r="M536" s="100">
        <v>0.20765027403831482</v>
      </c>
      <c r="N536" s="97">
        <v>2.9888527933508158E-3</v>
      </c>
      <c r="O536" s="97">
        <v>3.8739730371162295E-4</v>
      </c>
      <c r="P536" s="3"/>
    </row>
    <row r="537" spans="1:16">
      <c r="A537" s="99">
        <v>42607</v>
      </c>
      <c r="B537">
        <v>536</v>
      </c>
      <c r="C537" s="8" t="s">
        <v>32</v>
      </c>
      <c r="D537" t="s">
        <v>186</v>
      </c>
      <c r="E537" t="s">
        <v>337</v>
      </c>
      <c r="F537" s="15" t="str">
        <f t="shared" si="41"/>
        <v>64</v>
      </c>
      <c r="G537" s="15" t="str">
        <f t="shared" si="42"/>
        <v>A</v>
      </c>
      <c r="H537" s="116" t="s">
        <v>495</v>
      </c>
      <c r="I537" s="15" t="str">
        <f t="shared" si="43"/>
        <v>upstream</v>
      </c>
      <c r="J537" s="100">
        <v>32.476081848144531</v>
      </c>
      <c r="K537" s="97">
        <v>2.5745013263076544E-3</v>
      </c>
      <c r="L537" s="100">
        <v>32.251049041748047</v>
      </c>
      <c r="M537" s="100">
        <v>0.20765027403831482</v>
      </c>
      <c r="N537" s="97">
        <v>2.9888527933508158E-3</v>
      </c>
      <c r="O537" s="97">
        <v>3.8739730371162295E-4</v>
      </c>
      <c r="P537" s="3"/>
    </row>
    <row r="538" spans="1:16">
      <c r="A538" s="99">
        <v>42607</v>
      </c>
      <c r="B538">
        <v>537</v>
      </c>
      <c r="C538" s="8" t="s">
        <v>32</v>
      </c>
      <c r="D538" t="s">
        <v>187</v>
      </c>
      <c r="E538" t="s">
        <v>337</v>
      </c>
      <c r="F538" s="15" t="str">
        <f t="shared" si="41"/>
        <v>64</v>
      </c>
      <c r="G538" s="15" t="str">
        <f t="shared" si="42"/>
        <v>A</v>
      </c>
      <c r="H538" s="116" t="s">
        <v>495</v>
      </c>
      <c r="I538" s="15" t="str">
        <f t="shared" si="43"/>
        <v>upstream</v>
      </c>
      <c r="J538" s="100">
        <v>32.066844940185547</v>
      </c>
      <c r="K538" s="97">
        <v>3.3420124091207981E-3</v>
      </c>
      <c r="L538" s="100">
        <v>32.251049041748047</v>
      </c>
      <c r="M538" s="100">
        <v>0.20765027403831482</v>
      </c>
      <c r="N538" s="97">
        <v>2.9888527933508158E-3</v>
      </c>
      <c r="O538" s="97">
        <v>3.8739730371162295E-4</v>
      </c>
      <c r="P538" s="3"/>
    </row>
    <row r="539" spans="1:16">
      <c r="A539" s="99">
        <v>42607</v>
      </c>
      <c r="B539">
        <v>538</v>
      </c>
      <c r="C539" s="8" t="s">
        <v>32</v>
      </c>
      <c r="D539" t="s">
        <v>90</v>
      </c>
      <c r="E539" t="s">
        <v>338</v>
      </c>
      <c r="F539" s="15" t="str">
        <f t="shared" si="41"/>
        <v>64</v>
      </c>
      <c r="G539" s="15" t="str">
        <f t="shared" si="42"/>
        <v>B</v>
      </c>
      <c r="H539" s="116" t="s">
        <v>495</v>
      </c>
      <c r="I539" s="15" t="str">
        <f t="shared" si="43"/>
        <v>upstream</v>
      </c>
      <c r="J539" s="100">
        <v>31.840286254882812</v>
      </c>
      <c r="K539" s="97">
        <v>3.8613628130406141E-3</v>
      </c>
      <c r="L539" s="100">
        <v>32.059383392333984</v>
      </c>
      <c r="M539" s="100">
        <v>0.2365775853395462</v>
      </c>
      <c r="N539" s="97">
        <v>3.3832096960395575E-3</v>
      </c>
      <c r="O539" s="97">
        <v>5.0127261783927679E-4</v>
      </c>
      <c r="P539" s="3"/>
    </row>
    <row r="540" spans="1:16">
      <c r="A540" s="99">
        <v>42607</v>
      </c>
      <c r="B540">
        <v>539</v>
      </c>
      <c r="C540" s="8" t="s">
        <v>32</v>
      </c>
      <c r="D540" t="s">
        <v>189</v>
      </c>
      <c r="E540" t="s">
        <v>338</v>
      </c>
      <c r="F540" s="15" t="str">
        <f t="shared" si="41"/>
        <v>64</v>
      </c>
      <c r="G540" s="15" t="str">
        <f t="shared" si="42"/>
        <v>B</v>
      </c>
      <c r="H540" s="116" t="s">
        <v>495</v>
      </c>
      <c r="I540" s="15" t="str">
        <f t="shared" si="43"/>
        <v>upstream</v>
      </c>
      <c r="J540" s="100">
        <v>32.310234069824219</v>
      </c>
      <c r="K540" s="97">
        <v>2.8616415802389383E-3</v>
      </c>
      <c r="L540" s="100">
        <v>32.059383392333984</v>
      </c>
      <c r="M540" s="100">
        <v>0.2365775853395462</v>
      </c>
      <c r="N540" s="97">
        <v>3.3832096960395575E-3</v>
      </c>
      <c r="O540" s="97">
        <v>5.0127261783927679E-4</v>
      </c>
      <c r="P540" s="3"/>
    </row>
    <row r="541" spans="1:16">
      <c r="A541" s="99">
        <v>42607</v>
      </c>
      <c r="B541">
        <v>540</v>
      </c>
      <c r="C541" s="8" t="s">
        <v>32</v>
      </c>
      <c r="D541" t="s">
        <v>190</v>
      </c>
      <c r="E541" t="s">
        <v>338</v>
      </c>
      <c r="F541" s="15" t="str">
        <f t="shared" si="41"/>
        <v>64</v>
      </c>
      <c r="G541" s="15" t="str">
        <f t="shared" si="42"/>
        <v>B</v>
      </c>
      <c r="H541" s="116" t="s">
        <v>495</v>
      </c>
      <c r="I541" s="15" t="str">
        <f t="shared" si="43"/>
        <v>upstream</v>
      </c>
      <c r="J541" s="100">
        <v>32.027629852294922</v>
      </c>
      <c r="K541" s="97">
        <v>3.4266239963471889E-3</v>
      </c>
      <c r="L541" s="100">
        <v>32.059383392333984</v>
      </c>
      <c r="M541" s="100">
        <v>0.2365775853395462</v>
      </c>
      <c r="N541" s="97">
        <v>3.3832096960395575E-3</v>
      </c>
      <c r="O541" s="97">
        <v>5.0127261783927679E-4</v>
      </c>
      <c r="P541" s="3"/>
    </row>
    <row r="542" spans="1:16">
      <c r="A542" s="99">
        <v>42608</v>
      </c>
      <c r="B542">
        <v>541</v>
      </c>
      <c r="C542" s="8" t="s">
        <v>32</v>
      </c>
      <c r="D542" t="s">
        <v>191</v>
      </c>
      <c r="E542" t="s">
        <v>339</v>
      </c>
      <c r="F542" s="15" t="str">
        <f t="shared" si="41"/>
        <v>65</v>
      </c>
      <c r="G542" s="15" t="str">
        <f t="shared" si="42"/>
        <v>A</v>
      </c>
      <c r="H542" s="116" t="s">
        <v>495</v>
      </c>
      <c r="I542" s="15" t="str">
        <f t="shared" si="43"/>
        <v>upstream</v>
      </c>
      <c r="J542" s="100">
        <v>31.498693466186523</v>
      </c>
      <c r="K542" s="97">
        <v>4.8009296879172325E-3</v>
      </c>
      <c r="L542" s="100">
        <v>31.657007217407227</v>
      </c>
      <c r="M542" s="100">
        <v>0.24766997992992401</v>
      </c>
      <c r="N542" s="97">
        <v>4.3750605545938015E-3</v>
      </c>
      <c r="O542" s="97">
        <v>6.574055296368897E-4</v>
      </c>
      <c r="P542" s="3"/>
    </row>
    <row r="543" spans="1:16">
      <c r="A543" s="99">
        <v>42608</v>
      </c>
      <c r="B543">
        <v>542</v>
      </c>
      <c r="C543" s="8" t="s">
        <v>32</v>
      </c>
      <c r="D543" t="s">
        <v>193</v>
      </c>
      <c r="E543" t="s">
        <v>339</v>
      </c>
      <c r="F543" s="15" t="str">
        <f t="shared" si="41"/>
        <v>65</v>
      </c>
      <c r="G543" s="15" t="str">
        <f t="shared" si="42"/>
        <v>A</v>
      </c>
      <c r="H543" s="116" t="s">
        <v>495</v>
      </c>
      <c r="I543" s="15" t="str">
        <f t="shared" si="43"/>
        <v>upstream</v>
      </c>
      <c r="J543" s="100">
        <v>31.942424774169922</v>
      </c>
      <c r="K543" s="97">
        <v>3.6179216112941504E-3</v>
      </c>
      <c r="L543" s="100">
        <v>31.657007217407227</v>
      </c>
      <c r="M543" s="100">
        <v>0.24766997992992401</v>
      </c>
      <c r="N543" s="97">
        <v>4.3750605545938015E-3</v>
      </c>
      <c r="O543" s="97">
        <v>6.574055296368897E-4</v>
      </c>
      <c r="P543" s="3"/>
    </row>
    <row r="544" spans="1:16">
      <c r="A544" s="99">
        <v>42608</v>
      </c>
      <c r="B544">
        <v>543</v>
      </c>
      <c r="C544" s="8" t="s">
        <v>32</v>
      </c>
      <c r="D544" t="s">
        <v>194</v>
      </c>
      <c r="E544" t="s">
        <v>339</v>
      </c>
      <c r="F544" s="15" t="str">
        <f t="shared" si="41"/>
        <v>65</v>
      </c>
      <c r="G544" s="15" t="str">
        <f t="shared" si="42"/>
        <v>A</v>
      </c>
      <c r="H544" s="116" t="s">
        <v>495</v>
      </c>
      <c r="I544" s="15" t="str">
        <f t="shared" si="43"/>
        <v>upstream</v>
      </c>
      <c r="J544" s="100">
        <v>31.5299072265625</v>
      </c>
      <c r="K544" s="97">
        <v>4.7063310630619526E-3</v>
      </c>
      <c r="L544" s="100">
        <v>31.657007217407227</v>
      </c>
      <c r="M544" s="100">
        <v>0.24766997992992401</v>
      </c>
      <c r="N544" s="97">
        <v>4.3750605545938015E-3</v>
      </c>
      <c r="O544" s="97">
        <v>6.574055296368897E-4</v>
      </c>
      <c r="P544" s="3"/>
    </row>
    <row r="545" spans="1:16">
      <c r="A545" s="99">
        <v>42608</v>
      </c>
      <c r="B545">
        <v>544</v>
      </c>
      <c r="C545" s="8" t="s">
        <v>32</v>
      </c>
      <c r="D545" t="s">
        <v>94</v>
      </c>
      <c r="E545" t="s">
        <v>340</v>
      </c>
      <c r="F545" s="15" t="str">
        <f t="shared" si="41"/>
        <v>65</v>
      </c>
      <c r="G545" s="15" t="str">
        <f t="shared" si="42"/>
        <v>B</v>
      </c>
      <c r="H545" s="116" t="s">
        <v>495</v>
      </c>
      <c r="I545" s="15" t="str">
        <f t="shared" si="43"/>
        <v>upstream</v>
      </c>
      <c r="J545" s="100">
        <v>31.164896011352539</v>
      </c>
      <c r="K545" s="97">
        <v>5.9395236894488335E-3</v>
      </c>
      <c r="L545" s="100">
        <v>31.15321159362793</v>
      </c>
      <c r="M545" s="100">
        <v>7.347588986158371E-2</v>
      </c>
      <c r="N545" s="97">
        <v>5.9883282519876957E-3</v>
      </c>
      <c r="O545" s="97">
        <v>2.8197449864819646E-4</v>
      </c>
      <c r="P545" s="3"/>
    </row>
    <row r="546" spans="1:16">
      <c r="A546" s="99">
        <v>42608</v>
      </c>
      <c r="B546">
        <v>545</v>
      </c>
      <c r="C546" s="8" t="s">
        <v>32</v>
      </c>
      <c r="D546" t="s">
        <v>97</v>
      </c>
      <c r="E546" t="s">
        <v>340</v>
      </c>
      <c r="F546" s="15" t="str">
        <f t="shared" si="41"/>
        <v>65</v>
      </c>
      <c r="G546" s="15" t="str">
        <f t="shared" si="42"/>
        <v>B</v>
      </c>
      <c r="H546" s="116" t="s">
        <v>495</v>
      </c>
      <c r="I546" s="15" t="str">
        <f t="shared" si="43"/>
        <v>upstream</v>
      </c>
      <c r="J546" s="100">
        <v>31.220146179199219</v>
      </c>
      <c r="K546" s="97">
        <v>5.7339412160217762E-3</v>
      </c>
      <c r="L546" s="100">
        <v>31.15321159362793</v>
      </c>
      <c r="M546" s="100">
        <v>7.347588986158371E-2</v>
      </c>
      <c r="N546" s="97">
        <v>5.9883282519876957E-3</v>
      </c>
      <c r="O546" s="97">
        <v>2.8197449864819646E-4</v>
      </c>
      <c r="P546" s="3"/>
    </row>
    <row r="547" spans="1:16">
      <c r="A547" s="99">
        <v>42608</v>
      </c>
      <c r="B547">
        <v>546</v>
      </c>
      <c r="C547" s="8" t="s">
        <v>32</v>
      </c>
      <c r="D547" t="s">
        <v>98</v>
      </c>
      <c r="E547" t="s">
        <v>340</v>
      </c>
      <c r="F547" s="15" t="str">
        <f t="shared" si="41"/>
        <v>65</v>
      </c>
      <c r="G547" s="15" t="str">
        <f t="shared" si="42"/>
        <v>B</v>
      </c>
      <c r="H547" s="116" t="s">
        <v>495</v>
      </c>
      <c r="I547" s="15" t="str">
        <f t="shared" si="43"/>
        <v>upstream</v>
      </c>
      <c r="J547" s="100">
        <v>31.074594497680664</v>
      </c>
      <c r="K547" s="97">
        <v>6.2915189191699028E-3</v>
      </c>
      <c r="L547" s="100">
        <v>31.15321159362793</v>
      </c>
      <c r="M547" s="100">
        <v>7.347588986158371E-2</v>
      </c>
      <c r="N547" s="97">
        <v>5.9883282519876957E-3</v>
      </c>
      <c r="O547" s="97">
        <v>2.8197449864819646E-4</v>
      </c>
      <c r="P547" s="3"/>
    </row>
    <row r="548" spans="1:16">
      <c r="A548" s="99">
        <v>42609</v>
      </c>
      <c r="B548">
        <v>547</v>
      </c>
      <c r="C548" s="8" t="s">
        <v>32</v>
      </c>
      <c r="D548" t="s">
        <v>99</v>
      </c>
      <c r="E548" t="s">
        <v>341</v>
      </c>
      <c r="F548" s="15" t="str">
        <f t="shared" si="41"/>
        <v>66</v>
      </c>
      <c r="G548" s="15" t="str">
        <f t="shared" si="42"/>
        <v>A</v>
      </c>
      <c r="H548" s="116" t="s">
        <v>495</v>
      </c>
      <c r="I548" s="15" t="str">
        <f t="shared" si="43"/>
        <v>upstream</v>
      </c>
      <c r="J548" s="100">
        <v>31.748624801635742</v>
      </c>
      <c r="K548" s="97">
        <v>4.0937475860118866E-3</v>
      </c>
      <c r="L548" s="100">
        <v>31.646232604980469</v>
      </c>
      <c r="M548" s="100">
        <v>0.15366899967193604</v>
      </c>
      <c r="N548" s="97">
        <v>4.3841586448252201E-3</v>
      </c>
      <c r="O548" s="97">
        <v>4.4050998985767365E-4</v>
      </c>
      <c r="P548" s="3"/>
    </row>
    <row r="549" spans="1:16">
      <c r="A549" s="99">
        <v>42609</v>
      </c>
      <c r="B549">
        <v>548</v>
      </c>
      <c r="C549" s="8" t="s">
        <v>32</v>
      </c>
      <c r="D549" t="s">
        <v>101</v>
      </c>
      <c r="E549" t="s">
        <v>341</v>
      </c>
      <c r="F549" s="15" t="str">
        <f t="shared" si="41"/>
        <v>66</v>
      </c>
      <c r="G549" s="15" t="str">
        <f t="shared" si="42"/>
        <v>A</v>
      </c>
      <c r="H549" s="116" t="s">
        <v>495</v>
      </c>
      <c r="I549" s="15" t="str">
        <f t="shared" si="43"/>
        <v>upstream</v>
      </c>
      <c r="J549" s="100">
        <v>31.720541000366211</v>
      </c>
      <c r="K549" s="97">
        <v>4.1677081026136875E-3</v>
      </c>
      <c r="L549" s="100">
        <v>31.646232604980469</v>
      </c>
      <c r="M549" s="100">
        <v>0.15366899967193604</v>
      </c>
      <c r="N549" s="97">
        <v>4.3841586448252201E-3</v>
      </c>
      <c r="O549" s="97">
        <v>4.4050998985767365E-4</v>
      </c>
      <c r="P549" s="3"/>
    </row>
    <row r="550" spans="1:16">
      <c r="A550" s="99">
        <v>42609</v>
      </c>
      <c r="B550">
        <v>549</v>
      </c>
      <c r="C550" s="8" t="s">
        <v>32</v>
      </c>
      <c r="D550" t="s">
        <v>102</v>
      </c>
      <c r="E550" t="s">
        <v>341</v>
      </c>
      <c r="F550" s="15" t="str">
        <f t="shared" si="41"/>
        <v>66</v>
      </c>
      <c r="G550" s="15" t="str">
        <f t="shared" si="42"/>
        <v>A</v>
      </c>
      <c r="H550" s="116" t="s">
        <v>495</v>
      </c>
      <c r="I550" s="15" t="str">
        <f t="shared" si="43"/>
        <v>upstream</v>
      </c>
      <c r="J550" s="100">
        <v>31.469533920288086</v>
      </c>
      <c r="K550" s="97">
        <v>4.8910202458500862E-3</v>
      </c>
      <c r="L550" s="100">
        <v>31.646232604980469</v>
      </c>
      <c r="M550" s="100">
        <v>0.15366899967193604</v>
      </c>
      <c r="N550" s="97">
        <v>4.3841586448252201E-3</v>
      </c>
      <c r="O550" s="97">
        <v>4.4050998985767365E-4</v>
      </c>
      <c r="P550" s="3"/>
    </row>
    <row r="551" spans="1:16">
      <c r="A551" s="105">
        <v>42609</v>
      </c>
      <c r="B551">
        <v>550</v>
      </c>
      <c r="C551" s="3" t="s">
        <v>34</v>
      </c>
      <c r="D551" s="3" t="s">
        <v>115</v>
      </c>
      <c r="E551" s="3" t="s">
        <v>342</v>
      </c>
      <c r="F551" s="15" t="str">
        <f t="shared" si="41"/>
        <v>66</v>
      </c>
      <c r="G551" s="15" t="str">
        <f t="shared" si="42"/>
        <v>B</v>
      </c>
      <c r="H551" s="116" t="s">
        <v>495</v>
      </c>
      <c r="I551" s="15" t="str">
        <f t="shared" si="43"/>
        <v>upstream</v>
      </c>
      <c r="J551" s="100">
        <v>31.717798233032227</v>
      </c>
      <c r="K551" s="97">
        <v>5.3455973975360394E-3</v>
      </c>
      <c r="L551" s="100">
        <v>31.864873886108398</v>
      </c>
      <c r="M551" s="100">
        <v>0.13752631843090057</v>
      </c>
      <c r="N551" s="97">
        <v>4.9217934720218182E-3</v>
      </c>
      <c r="O551" s="97">
        <v>3.930527891498059E-4</v>
      </c>
      <c r="P551" s="3"/>
    </row>
    <row r="552" spans="1:16">
      <c r="A552" s="105">
        <v>42609</v>
      </c>
      <c r="B552">
        <v>551</v>
      </c>
      <c r="C552" s="3" t="s">
        <v>34</v>
      </c>
      <c r="D552" s="3" t="s">
        <v>117</v>
      </c>
      <c r="E552" s="3" t="s">
        <v>342</v>
      </c>
      <c r="F552" s="15" t="str">
        <f t="shared" si="41"/>
        <v>66</v>
      </c>
      <c r="G552" s="15" t="str">
        <f t="shared" si="42"/>
        <v>B</v>
      </c>
      <c r="H552" s="116" t="s">
        <v>495</v>
      </c>
      <c r="I552" s="15" t="str">
        <f t="shared" si="43"/>
        <v>upstream</v>
      </c>
      <c r="J552" s="100">
        <v>31.886541366577148</v>
      </c>
      <c r="K552" s="97">
        <v>4.8505435697734356E-3</v>
      </c>
      <c r="L552" s="100">
        <v>31.864873886108398</v>
      </c>
      <c r="M552" s="100">
        <v>0.13752631843090057</v>
      </c>
      <c r="N552" s="97">
        <v>4.9217934720218182E-3</v>
      </c>
      <c r="O552" s="97">
        <v>3.930527891498059E-4</v>
      </c>
      <c r="P552" s="3"/>
    </row>
    <row r="553" spans="1:16">
      <c r="A553" s="105">
        <v>42609</v>
      </c>
      <c r="B553">
        <v>552</v>
      </c>
      <c r="C553" s="3" t="s">
        <v>34</v>
      </c>
      <c r="D553" s="3" t="s">
        <v>118</v>
      </c>
      <c r="E553" s="3" t="s">
        <v>342</v>
      </c>
      <c r="F553" s="15" t="str">
        <f t="shared" si="41"/>
        <v>66</v>
      </c>
      <c r="G553" s="15" t="str">
        <f t="shared" si="42"/>
        <v>B</v>
      </c>
      <c r="H553" s="116" t="s">
        <v>495</v>
      </c>
      <c r="I553" s="15" t="str">
        <f t="shared" si="43"/>
        <v>upstream</v>
      </c>
      <c r="J553" s="100">
        <v>31.990278244018555</v>
      </c>
      <c r="K553" s="97">
        <v>4.5692389830946922E-3</v>
      </c>
      <c r="L553" s="100">
        <v>31.864873886108398</v>
      </c>
      <c r="M553" s="100">
        <v>0.13752631843090057</v>
      </c>
      <c r="N553" s="97">
        <v>4.9217934720218182E-3</v>
      </c>
      <c r="O553" s="97">
        <v>3.930527891498059E-4</v>
      </c>
      <c r="P553" s="3"/>
    </row>
    <row r="554" spans="1:16">
      <c r="A554" s="105">
        <v>42610</v>
      </c>
      <c r="B554">
        <v>553</v>
      </c>
      <c r="C554" s="3" t="s">
        <v>34</v>
      </c>
      <c r="D554" s="3" t="s">
        <v>119</v>
      </c>
      <c r="E554" s="3" t="s">
        <v>343</v>
      </c>
      <c r="F554" s="15" t="str">
        <f t="shared" si="41"/>
        <v>67</v>
      </c>
      <c r="G554" s="15" t="str">
        <f t="shared" si="42"/>
        <v>A</v>
      </c>
      <c r="H554" s="116" t="s">
        <v>495</v>
      </c>
      <c r="I554" s="15" t="str">
        <f t="shared" si="43"/>
        <v>upstream</v>
      </c>
      <c r="J554" s="100">
        <v>31.663640975952148</v>
      </c>
      <c r="K554" s="97">
        <v>5.514955148100853E-3</v>
      </c>
      <c r="L554" s="100">
        <v>31.803062438964844</v>
      </c>
      <c r="M554" s="100">
        <v>0.13595028221607208</v>
      </c>
      <c r="N554" s="97">
        <v>5.0998716615140438E-3</v>
      </c>
      <c r="O554" s="97">
        <v>4.0023386827670038E-4</v>
      </c>
      <c r="P554" s="3"/>
    </row>
    <row r="555" spans="1:16">
      <c r="A555" s="105">
        <v>42610</v>
      </c>
      <c r="B555">
        <v>554</v>
      </c>
      <c r="C555" s="3" t="s">
        <v>34</v>
      </c>
      <c r="D555" s="3" t="s">
        <v>121</v>
      </c>
      <c r="E555" s="3" t="s">
        <v>343</v>
      </c>
      <c r="F555" s="15" t="str">
        <f t="shared" si="41"/>
        <v>67</v>
      </c>
      <c r="G555" s="15" t="str">
        <f t="shared" si="42"/>
        <v>A</v>
      </c>
      <c r="H555" s="116" t="s">
        <v>495</v>
      </c>
      <c r="I555" s="15" t="str">
        <f t="shared" si="43"/>
        <v>upstream</v>
      </c>
      <c r="J555" s="100">
        <v>31.935253143310547</v>
      </c>
      <c r="K555" s="97">
        <v>4.7163572162389755E-3</v>
      </c>
      <c r="L555" s="100">
        <v>31.803062438964844</v>
      </c>
      <c r="M555" s="100">
        <v>0.13595028221607208</v>
      </c>
      <c r="N555" s="97">
        <v>5.0998716615140438E-3</v>
      </c>
      <c r="O555" s="97">
        <v>4.0023386827670038E-4</v>
      </c>
      <c r="P555" s="3"/>
    </row>
    <row r="556" spans="1:16">
      <c r="A556" s="105">
        <v>42610</v>
      </c>
      <c r="B556">
        <v>555</v>
      </c>
      <c r="C556" s="3" t="s">
        <v>34</v>
      </c>
      <c r="D556" s="3" t="s">
        <v>122</v>
      </c>
      <c r="E556" s="3" t="s">
        <v>343</v>
      </c>
      <c r="F556" s="15" t="str">
        <f t="shared" si="41"/>
        <v>67</v>
      </c>
      <c r="G556" s="15" t="str">
        <f t="shared" si="42"/>
        <v>A</v>
      </c>
      <c r="H556" s="116" t="s">
        <v>495</v>
      </c>
      <c r="I556" s="15" t="str">
        <f t="shared" si="43"/>
        <v>upstream</v>
      </c>
      <c r="J556" s="100">
        <v>31.81028938293457</v>
      </c>
      <c r="K556" s="97">
        <v>5.0683016888797283E-3</v>
      </c>
      <c r="L556" s="100">
        <v>31.803062438964844</v>
      </c>
      <c r="M556" s="100">
        <v>0.13595028221607208</v>
      </c>
      <c r="N556" s="97">
        <v>5.0998716615140438E-3</v>
      </c>
      <c r="O556" s="97">
        <v>4.0023386827670038E-4</v>
      </c>
      <c r="P556" s="3"/>
    </row>
    <row r="557" spans="1:16">
      <c r="A557" s="105">
        <v>42610</v>
      </c>
      <c r="B557">
        <v>556</v>
      </c>
      <c r="C557" s="3" t="s">
        <v>34</v>
      </c>
      <c r="D557" s="3" t="s">
        <v>123</v>
      </c>
      <c r="E557" s="3" t="s">
        <v>344</v>
      </c>
      <c r="F557" s="15" t="str">
        <f t="shared" si="41"/>
        <v>67</v>
      </c>
      <c r="G557" s="15" t="str">
        <f t="shared" si="42"/>
        <v>B</v>
      </c>
      <c r="H557" s="116" t="s">
        <v>495</v>
      </c>
      <c r="I557" s="15" t="str">
        <f t="shared" si="43"/>
        <v>upstream</v>
      </c>
      <c r="J557" s="100">
        <v>30.997959136962891</v>
      </c>
      <c r="K557" s="97">
        <v>8.0917328596115112E-3</v>
      </c>
      <c r="L557" s="100">
        <v>31.144014358520508</v>
      </c>
      <c r="M557" s="100">
        <v>0.15981495380401611</v>
      </c>
      <c r="N557" s="97">
        <v>7.4598006904125214E-3</v>
      </c>
      <c r="O557" s="97">
        <v>6.7873136140406132E-4</v>
      </c>
      <c r="P557" s="3"/>
    </row>
    <row r="558" spans="1:16">
      <c r="A558" s="105">
        <v>42610</v>
      </c>
      <c r="B558">
        <v>557</v>
      </c>
      <c r="C558" s="3" t="s">
        <v>34</v>
      </c>
      <c r="D558" s="3" t="s">
        <v>125</v>
      </c>
      <c r="E558" s="3" t="s">
        <v>344</v>
      </c>
      <c r="F558" s="15" t="str">
        <f t="shared" si="41"/>
        <v>67</v>
      </c>
      <c r="G558" s="15" t="str">
        <f t="shared" si="42"/>
        <v>B</v>
      </c>
      <c r="H558" s="116" t="s">
        <v>495</v>
      </c>
      <c r="I558" s="15" t="str">
        <f t="shared" si="43"/>
        <v>upstream</v>
      </c>
      <c r="J558" s="100">
        <v>31.314723968505859</v>
      </c>
      <c r="K558" s="97">
        <v>6.7423717118799686E-3</v>
      </c>
      <c r="L558" s="100">
        <v>31.144014358520508</v>
      </c>
      <c r="M558" s="100">
        <v>0.15981495380401611</v>
      </c>
      <c r="N558" s="97">
        <v>7.4598006904125214E-3</v>
      </c>
      <c r="O558" s="97">
        <v>6.7873136140406132E-4</v>
      </c>
      <c r="P558" s="3"/>
    </row>
    <row r="559" spans="1:16">
      <c r="A559" s="105">
        <v>42610</v>
      </c>
      <c r="B559">
        <v>558</v>
      </c>
      <c r="C559" s="3" t="s">
        <v>34</v>
      </c>
      <c r="D559" s="3" t="s">
        <v>126</v>
      </c>
      <c r="E559" s="3" t="s">
        <v>344</v>
      </c>
      <c r="F559" s="15" t="str">
        <f t="shared" si="41"/>
        <v>67</v>
      </c>
      <c r="G559" s="15" t="str">
        <f t="shared" si="42"/>
        <v>B</v>
      </c>
      <c r="H559" s="116" t="s">
        <v>495</v>
      </c>
      <c r="I559" s="15" t="str">
        <f t="shared" si="43"/>
        <v>upstream</v>
      </c>
      <c r="J559" s="100">
        <v>31.119361877441406</v>
      </c>
      <c r="K559" s="97">
        <v>7.5452984310686588E-3</v>
      </c>
      <c r="L559" s="100">
        <v>31.144014358520508</v>
      </c>
      <c r="M559" s="100">
        <v>0.15981495380401611</v>
      </c>
      <c r="N559" s="97">
        <v>7.4598006904125214E-3</v>
      </c>
      <c r="O559" s="97">
        <v>6.7873136140406132E-4</v>
      </c>
      <c r="P559" s="3"/>
    </row>
    <row r="560" spans="1:16">
      <c r="A560" s="105">
        <v>42611</v>
      </c>
      <c r="B560">
        <v>559</v>
      </c>
      <c r="C560" s="3" t="s">
        <v>34</v>
      </c>
      <c r="D560" s="3" t="s">
        <v>127</v>
      </c>
      <c r="E560" s="3" t="s">
        <v>345</v>
      </c>
      <c r="F560" s="15" t="str">
        <f t="shared" si="41"/>
        <v>68</v>
      </c>
      <c r="G560" s="15" t="str">
        <f t="shared" si="42"/>
        <v>A</v>
      </c>
      <c r="H560" s="116" t="s">
        <v>495</v>
      </c>
      <c r="I560" s="15" t="str">
        <f t="shared" si="43"/>
        <v>upstream</v>
      </c>
      <c r="J560" s="100">
        <v>32.747951507568359</v>
      </c>
      <c r="K560" s="97">
        <v>2.9534902423620224E-3</v>
      </c>
      <c r="L560" s="100">
        <v>32.9864501953125</v>
      </c>
      <c r="M560" s="100">
        <v>0.21288232505321503</v>
      </c>
      <c r="N560" s="97">
        <v>2.5875840801745653E-3</v>
      </c>
      <c r="O560" s="97">
        <v>3.2482505775988102E-4</v>
      </c>
      <c r="P560" s="3"/>
    </row>
    <row r="561" spans="1:16">
      <c r="A561" s="105">
        <v>42611</v>
      </c>
      <c r="B561">
        <v>560</v>
      </c>
      <c r="C561" s="3" t="s">
        <v>34</v>
      </c>
      <c r="D561" s="3" t="s">
        <v>129</v>
      </c>
      <c r="E561" s="3" t="s">
        <v>345</v>
      </c>
      <c r="F561" s="15" t="str">
        <f t="shared" si="41"/>
        <v>68</v>
      </c>
      <c r="G561" s="15" t="str">
        <f t="shared" si="42"/>
        <v>A</v>
      </c>
      <c r="H561" s="116" t="s">
        <v>495</v>
      </c>
      <c r="I561" s="15" t="str">
        <f t="shared" si="43"/>
        <v>upstream</v>
      </c>
      <c r="J561" s="100">
        <v>33.054134368896484</v>
      </c>
      <c r="K561" s="97">
        <v>2.4760160595178604E-3</v>
      </c>
      <c r="L561" s="100">
        <v>32.9864501953125</v>
      </c>
      <c r="M561" s="100">
        <v>0.21288232505321503</v>
      </c>
      <c r="N561" s="97">
        <v>2.5875840801745653E-3</v>
      </c>
      <c r="O561" s="97">
        <v>3.2482505775988102E-4</v>
      </c>
      <c r="P561" s="3"/>
    </row>
    <row r="562" spans="1:16">
      <c r="A562" s="105">
        <v>42611</v>
      </c>
      <c r="B562">
        <v>561</v>
      </c>
      <c r="C562" s="3" t="s">
        <v>34</v>
      </c>
      <c r="D562" s="3" t="s">
        <v>81</v>
      </c>
      <c r="E562" s="3" t="s">
        <v>345</v>
      </c>
      <c r="F562" s="15" t="str">
        <f t="shared" si="41"/>
        <v>68</v>
      </c>
      <c r="G562" s="15" t="str">
        <f t="shared" si="42"/>
        <v>A</v>
      </c>
      <c r="H562" s="116" t="s">
        <v>495</v>
      </c>
      <c r="I562" s="15" t="str">
        <f t="shared" si="43"/>
        <v>upstream</v>
      </c>
      <c r="J562" s="100">
        <v>33.157257080078125</v>
      </c>
      <c r="K562" s="97">
        <v>2.3332459386438131E-3</v>
      </c>
      <c r="L562" s="100">
        <v>32.9864501953125</v>
      </c>
      <c r="M562" s="100">
        <v>0.21288232505321503</v>
      </c>
      <c r="N562" s="97">
        <v>2.5875840801745653E-3</v>
      </c>
      <c r="O562" s="97">
        <v>3.2482505775988102E-4</v>
      </c>
      <c r="P562" s="3"/>
    </row>
    <row r="563" spans="1:16">
      <c r="A563" s="105">
        <v>42611</v>
      </c>
      <c r="B563">
        <v>562</v>
      </c>
      <c r="C563" s="3" t="s">
        <v>34</v>
      </c>
      <c r="D563" s="3" t="s">
        <v>130</v>
      </c>
      <c r="E563" s="3" t="s">
        <v>346</v>
      </c>
      <c r="F563" s="15" t="str">
        <f t="shared" si="41"/>
        <v>68</v>
      </c>
      <c r="G563" s="15" t="str">
        <f t="shared" si="42"/>
        <v>B</v>
      </c>
      <c r="H563" s="116" t="s">
        <v>495</v>
      </c>
      <c r="I563" s="15" t="str">
        <f t="shared" si="43"/>
        <v>upstream</v>
      </c>
      <c r="J563" s="100">
        <v>32.730709075927734</v>
      </c>
      <c r="K563" s="97">
        <v>2.9829652048647404E-3</v>
      </c>
      <c r="L563" s="100">
        <v>32.983028411865234</v>
      </c>
      <c r="M563" s="100">
        <v>0.21856476366519928</v>
      </c>
      <c r="N563" s="97">
        <v>2.5934905279427767E-3</v>
      </c>
      <c r="O563" s="97">
        <v>3.3735798206180334E-4</v>
      </c>
      <c r="P563" s="3"/>
    </row>
    <row r="564" spans="1:16">
      <c r="A564" s="105">
        <v>42611</v>
      </c>
      <c r="B564">
        <v>563</v>
      </c>
      <c r="C564" s="3" t="s">
        <v>34</v>
      </c>
      <c r="D564" s="3" t="s">
        <v>132</v>
      </c>
      <c r="E564" s="3" t="s">
        <v>346</v>
      </c>
      <c r="F564" s="15" t="str">
        <f t="shared" si="41"/>
        <v>68</v>
      </c>
      <c r="G564" s="15" t="str">
        <f t="shared" si="42"/>
        <v>B</v>
      </c>
      <c r="H564" s="116" t="s">
        <v>495</v>
      </c>
      <c r="I564" s="15" t="str">
        <f t="shared" si="43"/>
        <v>upstream</v>
      </c>
      <c r="J564" s="100">
        <v>33.104469299316406</v>
      </c>
      <c r="K564" s="97">
        <v>2.4052693042904139E-3</v>
      </c>
      <c r="L564" s="100">
        <v>32.983028411865234</v>
      </c>
      <c r="M564" s="100">
        <v>0.21856476366519928</v>
      </c>
      <c r="N564" s="97">
        <v>2.5934905279427767E-3</v>
      </c>
      <c r="O564" s="97">
        <v>3.3735798206180334E-4</v>
      </c>
      <c r="P564" s="3"/>
    </row>
    <row r="565" spans="1:16">
      <c r="A565" s="105">
        <v>42611</v>
      </c>
      <c r="B565">
        <v>564</v>
      </c>
      <c r="C565" s="3" t="s">
        <v>34</v>
      </c>
      <c r="D565" s="3" t="s">
        <v>85</v>
      </c>
      <c r="E565" s="3" t="s">
        <v>346</v>
      </c>
      <c r="F565" s="15" t="str">
        <f t="shared" si="41"/>
        <v>68</v>
      </c>
      <c r="G565" s="15" t="str">
        <f t="shared" si="42"/>
        <v>B</v>
      </c>
      <c r="H565" s="116" t="s">
        <v>495</v>
      </c>
      <c r="I565" s="15" t="str">
        <f t="shared" si="43"/>
        <v>upstream</v>
      </c>
      <c r="J565" s="100">
        <v>33.113903045654297</v>
      </c>
      <c r="K565" s="97">
        <v>2.3922368418425322E-3</v>
      </c>
      <c r="L565" s="100">
        <v>32.983028411865234</v>
      </c>
      <c r="M565" s="100">
        <v>0.21856476366519928</v>
      </c>
      <c r="N565" s="97">
        <v>2.5934905279427767E-3</v>
      </c>
      <c r="O565" s="97">
        <v>3.3735798206180334E-4</v>
      </c>
      <c r="P565" s="3"/>
    </row>
    <row r="566" spans="1:16">
      <c r="A566" s="105">
        <v>42612</v>
      </c>
      <c r="B566">
        <v>565</v>
      </c>
      <c r="C566" s="3" t="s">
        <v>34</v>
      </c>
      <c r="D566" s="3" t="s">
        <v>133</v>
      </c>
      <c r="E566" s="3" t="s">
        <v>347</v>
      </c>
      <c r="F566" s="15" t="str">
        <f t="shared" si="41"/>
        <v>69</v>
      </c>
      <c r="G566" s="15" t="str">
        <f t="shared" si="42"/>
        <v>A</v>
      </c>
      <c r="H566" s="116" t="s">
        <v>495</v>
      </c>
      <c r="I566" s="15" t="str">
        <f t="shared" si="43"/>
        <v>upstream</v>
      </c>
      <c r="J566" s="100">
        <v>32.425556182861328</v>
      </c>
      <c r="K566" s="97">
        <v>3.5560894757509232E-3</v>
      </c>
      <c r="L566" s="100">
        <v>32.47149658203125</v>
      </c>
      <c r="M566" s="100">
        <v>4.0136255323886871E-2</v>
      </c>
      <c r="N566" s="97">
        <v>3.4638505894690752E-3</v>
      </c>
      <c r="O566" s="97">
        <v>8.0553923908155411E-5</v>
      </c>
      <c r="P566" s="3"/>
    </row>
    <row r="567" spans="1:16">
      <c r="A567" s="105">
        <v>42612</v>
      </c>
      <c r="B567">
        <v>566</v>
      </c>
      <c r="C567" s="3" t="s">
        <v>34</v>
      </c>
      <c r="D567" s="3" t="s">
        <v>88</v>
      </c>
      <c r="E567" s="3" t="s">
        <v>347</v>
      </c>
      <c r="F567" s="15" t="str">
        <f t="shared" si="41"/>
        <v>69</v>
      </c>
      <c r="G567" s="15" t="str">
        <f t="shared" si="42"/>
        <v>A</v>
      </c>
      <c r="H567" s="116" t="s">
        <v>495</v>
      </c>
      <c r="I567" s="15" t="str">
        <f t="shared" si="43"/>
        <v>upstream</v>
      </c>
      <c r="J567" s="100">
        <v>32.489192962646484</v>
      </c>
      <c r="K567" s="97">
        <v>3.4281192347407341E-3</v>
      </c>
      <c r="L567" s="100">
        <v>32.47149658203125</v>
      </c>
      <c r="M567" s="100">
        <v>4.0136255323886871E-2</v>
      </c>
      <c r="N567" s="97">
        <v>3.4638505894690752E-3</v>
      </c>
      <c r="O567" s="97">
        <v>8.0553923908155411E-5</v>
      </c>
      <c r="P567" s="3"/>
    </row>
    <row r="568" spans="1:16">
      <c r="A568" s="105">
        <v>42612</v>
      </c>
      <c r="B568">
        <v>567</v>
      </c>
      <c r="C568" s="3" t="s">
        <v>34</v>
      </c>
      <c r="D568" s="3" t="s">
        <v>89</v>
      </c>
      <c r="E568" s="3" t="s">
        <v>347</v>
      </c>
      <c r="F568" s="15" t="str">
        <f t="shared" si="41"/>
        <v>69</v>
      </c>
      <c r="G568" s="15" t="str">
        <f t="shared" si="42"/>
        <v>A</v>
      </c>
      <c r="H568" s="116" t="s">
        <v>495</v>
      </c>
      <c r="I568" s="15" t="str">
        <f t="shared" si="43"/>
        <v>upstream</v>
      </c>
      <c r="J568" s="100">
        <v>32.499748229980469</v>
      </c>
      <c r="K568" s="97">
        <v>3.4073428250849247E-3</v>
      </c>
      <c r="L568" s="100">
        <v>32.47149658203125</v>
      </c>
      <c r="M568" s="100">
        <v>4.0136255323886871E-2</v>
      </c>
      <c r="N568" s="97">
        <v>3.4638505894690752E-3</v>
      </c>
      <c r="O568" s="97">
        <v>8.0553923908155411E-5</v>
      </c>
      <c r="P568" s="3"/>
    </row>
    <row r="569" spans="1:16">
      <c r="A569" s="105">
        <v>42612</v>
      </c>
      <c r="B569">
        <v>568</v>
      </c>
      <c r="C569" s="3" t="s">
        <v>34</v>
      </c>
      <c r="D569" s="3" t="s">
        <v>135</v>
      </c>
      <c r="E569" s="3" t="s">
        <v>348</v>
      </c>
      <c r="F569" s="15" t="str">
        <f t="shared" si="41"/>
        <v>69</v>
      </c>
      <c r="G569" s="15" t="str">
        <f t="shared" si="42"/>
        <v>B</v>
      </c>
      <c r="H569" s="116" t="s">
        <v>495</v>
      </c>
      <c r="I569" s="15" t="str">
        <f t="shared" si="43"/>
        <v>upstream</v>
      </c>
      <c r="J569" s="100">
        <v>32.604667663574219</v>
      </c>
      <c r="K569" s="97">
        <v>3.2075506169348955E-3</v>
      </c>
      <c r="L569" s="100">
        <v>32.669219970703125</v>
      </c>
      <c r="M569" s="100">
        <v>0.11623607575893402</v>
      </c>
      <c r="N569" s="97">
        <v>3.0950519721955061E-3</v>
      </c>
      <c r="O569" s="97">
        <v>2.0304860663600266E-4</v>
      </c>
      <c r="P569" s="3"/>
    </row>
    <row r="570" spans="1:16">
      <c r="A570" s="105">
        <v>42612</v>
      </c>
      <c r="B570">
        <v>569</v>
      </c>
      <c r="C570" s="3" t="s">
        <v>34</v>
      </c>
      <c r="D570" s="3" t="s">
        <v>137</v>
      </c>
      <c r="E570" s="3" t="s">
        <v>348</v>
      </c>
      <c r="F570" s="15" t="str">
        <f t="shared" si="41"/>
        <v>69</v>
      </c>
      <c r="G570" s="15" t="str">
        <f t="shared" si="42"/>
        <v>B</v>
      </c>
      <c r="H570" s="116" t="s">
        <v>495</v>
      </c>
      <c r="I570" s="15" t="str">
        <f t="shared" si="43"/>
        <v>upstream</v>
      </c>
      <c r="J570" s="100">
        <v>32.80340576171875</v>
      </c>
      <c r="K570" s="97">
        <v>2.8606543783098459E-3</v>
      </c>
      <c r="L570" s="100">
        <v>32.669219970703125</v>
      </c>
      <c r="M570" s="100">
        <v>0.11623607575893402</v>
      </c>
      <c r="N570" s="97">
        <v>3.0950519721955061E-3</v>
      </c>
      <c r="O570" s="97">
        <v>2.0304860663600266E-4</v>
      </c>
      <c r="P570" s="3"/>
    </row>
    <row r="571" spans="1:16">
      <c r="A571" s="105">
        <v>42612</v>
      </c>
      <c r="B571">
        <v>570</v>
      </c>
      <c r="C571" s="3" t="s">
        <v>34</v>
      </c>
      <c r="D571" s="3" t="s">
        <v>93</v>
      </c>
      <c r="E571" s="3" t="s">
        <v>348</v>
      </c>
      <c r="F571" s="15" t="str">
        <f t="shared" si="41"/>
        <v>69</v>
      </c>
      <c r="G571" s="15" t="str">
        <f t="shared" si="42"/>
        <v>B</v>
      </c>
      <c r="H571" s="116" t="s">
        <v>495</v>
      </c>
      <c r="I571" s="15" t="str">
        <f t="shared" si="43"/>
        <v>upstream</v>
      </c>
      <c r="J571" s="100">
        <v>32.599586486816406</v>
      </c>
      <c r="K571" s="97">
        <v>3.2169506885111332E-3</v>
      </c>
      <c r="L571" s="100">
        <v>32.669219970703125</v>
      </c>
      <c r="M571" s="100">
        <v>0.11623607575893402</v>
      </c>
      <c r="N571" s="97">
        <v>3.0950519721955061E-3</v>
      </c>
      <c r="O571" s="97">
        <v>2.0304860663600266E-4</v>
      </c>
      <c r="P571" s="3"/>
    </row>
    <row r="572" spans="1:16">
      <c r="A572" s="105">
        <v>42613</v>
      </c>
      <c r="B572">
        <v>571</v>
      </c>
      <c r="C572" s="3" t="s">
        <v>34</v>
      </c>
      <c r="D572" s="3" t="s">
        <v>138</v>
      </c>
      <c r="E572" s="5" t="s">
        <v>349</v>
      </c>
      <c r="F572" s="15" t="str">
        <f t="shared" si="41"/>
        <v>70</v>
      </c>
      <c r="G572" s="15" t="str">
        <f t="shared" si="42"/>
        <v>A</v>
      </c>
      <c r="H572" s="8" t="s">
        <v>495</v>
      </c>
      <c r="I572" s="15" t="str">
        <f t="shared" si="43"/>
        <v>upstream</v>
      </c>
      <c r="J572" s="100">
        <v>34.088363647460938</v>
      </c>
      <c r="K572" s="97">
        <v>1.3648133026435971E-3</v>
      </c>
      <c r="L572" s="100">
        <v>34.1424560546875</v>
      </c>
      <c r="M572" s="100">
        <v>6.4462117850780487E-2</v>
      </c>
      <c r="N572" s="97">
        <v>1.3235568767413497E-3</v>
      </c>
      <c r="O572" s="97">
        <v>4.8787969717523083E-5</v>
      </c>
      <c r="P572" s="3"/>
    </row>
    <row r="573" spans="1:16">
      <c r="A573" s="105">
        <v>42613</v>
      </c>
      <c r="B573">
        <v>572</v>
      </c>
      <c r="C573" s="3" t="s">
        <v>34</v>
      </c>
      <c r="D573" s="3" t="s">
        <v>140</v>
      </c>
      <c r="E573" s="5" t="s">
        <v>349</v>
      </c>
      <c r="F573" s="15" t="str">
        <f t="shared" si="41"/>
        <v>70</v>
      </c>
      <c r="G573" s="15" t="str">
        <f t="shared" si="42"/>
        <v>A</v>
      </c>
      <c r="H573" s="8" t="s">
        <v>495</v>
      </c>
      <c r="I573" s="15" t="str">
        <f t="shared" si="43"/>
        <v>upstream</v>
      </c>
      <c r="J573" s="100">
        <v>34.125217437744141</v>
      </c>
      <c r="K573" s="97">
        <v>1.3361506862565875E-3</v>
      </c>
      <c r="L573" s="100">
        <v>34.1424560546875</v>
      </c>
      <c r="M573" s="100">
        <v>6.4462117850780487E-2</v>
      </c>
      <c r="N573" s="97">
        <v>1.3235568767413497E-3</v>
      </c>
      <c r="O573" s="97">
        <v>4.8787969717523083E-5</v>
      </c>
      <c r="P573" s="3"/>
    </row>
    <row r="574" spans="1:16">
      <c r="A574" s="105">
        <v>42613</v>
      </c>
      <c r="B574">
        <v>573</v>
      </c>
      <c r="C574" s="3" t="s">
        <v>34</v>
      </c>
      <c r="D574" s="3" t="s">
        <v>141</v>
      </c>
      <c r="E574" s="5" t="s">
        <v>349</v>
      </c>
      <c r="F574" s="15" t="str">
        <f t="shared" si="41"/>
        <v>70</v>
      </c>
      <c r="G574" s="15" t="str">
        <f t="shared" si="42"/>
        <v>A</v>
      </c>
      <c r="H574" s="8" t="s">
        <v>495</v>
      </c>
      <c r="I574" s="15" t="str">
        <f t="shared" si="43"/>
        <v>upstream</v>
      </c>
      <c r="J574" s="100">
        <v>34.213783264160156</v>
      </c>
      <c r="K574" s="97">
        <v>1.2697067577391863E-3</v>
      </c>
      <c r="L574" s="100">
        <v>34.1424560546875</v>
      </c>
      <c r="M574" s="100">
        <v>6.4462117850780487E-2</v>
      </c>
      <c r="N574" s="97">
        <v>1.3235568767413497E-3</v>
      </c>
      <c r="O574" s="97">
        <v>4.8787969717523083E-5</v>
      </c>
      <c r="P574" s="3"/>
    </row>
    <row r="575" spans="1:16">
      <c r="A575" s="105">
        <v>42613</v>
      </c>
      <c r="B575">
        <v>574</v>
      </c>
      <c r="C575" s="3" t="s">
        <v>34</v>
      </c>
      <c r="D575" s="3" t="s">
        <v>142</v>
      </c>
      <c r="E575" s="3" t="s">
        <v>350</v>
      </c>
      <c r="F575" s="15" t="str">
        <f t="shared" si="41"/>
        <v>70</v>
      </c>
      <c r="G575" s="15" t="str">
        <f t="shared" si="42"/>
        <v>B</v>
      </c>
      <c r="H575" s="8" t="s">
        <v>495</v>
      </c>
      <c r="I575" s="15" t="str">
        <f t="shared" si="43"/>
        <v>upstream</v>
      </c>
      <c r="J575" s="100">
        <v>33.801464080810547</v>
      </c>
      <c r="K575" s="97">
        <v>1.610023551620543E-3</v>
      </c>
      <c r="L575" s="100">
        <v>33.810420989990234</v>
      </c>
      <c r="M575" s="100">
        <v>0.45681864023208618</v>
      </c>
      <c r="N575" s="97">
        <v>1.6388132935389876E-3</v>
      </c>
      <c r="O575" s="97">
        <v>4.2585108894854784E-4</v>
      </c>
      <c r="P575" s="3"/>
    </row>
    <row r="576" spans="1:16">
      <c r="A576" s="105">
        <v>42613</v>
      </c>
      <c r="B576">
        <v>575</v>
      </c>
      <c r="C576" s="3" t="s">
        <v>34</v>
      </c>
      <c r="D576" s="3" t="s">
        <v>144</v>
      </c>
      <c r="E576" s="3" t="s">
        <v>350</v>
      </c>
      <c r="F576" s="15" t="str">
        <f t="shared" si="41"/>
        <v>70</v>
      </c>
      <c r="G576" s="15" t="str">
        <f t="shared" si="42"/>
        <v>B</v>
      </c>
      <c r="H576" s="8" t="s">
        <v>495</v>
      </c>
      <c r="I576" s="15" t="str">
        <f t="shared" si="43"/>
        <v>upstream</v>
      </c>
      <c r="J576" s="100">
        <v>33.358146667480469</v>
      </c>
      <c r="K576" s="97">
        <v>2.0783287473022938E-3</v>
      </c>
      <c r="L576" s="100">
        <v>33.810420989990234</v>
      </c>
      <c r="M576" s="100">
        <v>0.45681864023208618</v>
      </c>
      <c r="N576" s="97">
        <v>1.6388132935389876E-3</v>
      </c>
      <c r="O576" s="97">
        <v>4.2585108894854784E-4</v>
      </c>
      <c r="P576" s="3"/>
    </row>
    <row r="577" spans="1:16">
      <c r="A577" s="105">
        <v>42613</v>
      </c>
      <c r="B577">
        <v>576</v>
      </c>
      <c r="C577" s="3" t="s">
        <v>34</v>
      </c>
      <c r="D577" s="3" t="s">
        <v>145</v>
      </c>
      <c r="E577" s="3" t="s">
        <v>350</v>
      </c>
      <c r="F577" s="15" t="str">
        <f t="shared" si="41"/>
        <v>70</v>
      </c>
      <c r="G577" s="15" t="str">
        <f t="shared" si="42"/>
        <v>B</v>
      </c>
      <c r="H577" s="8" t="s">
        <v>495</v>
      </c>
      <c r="I577" s="15" t="str">
        <f t="shared" si="43"/>
        <v>upstream</v>
      </c>
      <c r="J577" s="100">
        <v>34.271652221679688</v>
      </c>
      <c r="K577" s="97">
        <v>1.2280875816941261E-3</v>
      </c>
      <c r="L577" s="100">
        <v>33.810420989990234</v>
      </c>
      <c r="M577" s="100">
        <v>0.45681864023208618</v>
      </c>
      <c r="N577" s="97">
        <v>1.6388132935389876E-3</v>
      </c>
      <c r="O577" s="97">
        <v>4.2585108894854784E-4</v>
      </c>
      <c r="P577" s="3"/>
    </row>
    <row r="578" spans="1:16">
      <c r="A578" s="105">
        <v>42614</v>
      </c>
      <c r="B578">
        <v>577</v>
      </c>
      <c r="C578" s="3" t="s">
        <v>34</v>
      </c>
      <c r="D578" s="3" t="s">
        <v>146</v>
      </c>
      <c r="E578" s="3" t="s">
        <v>351</v>
      </c>
      <c r="F578" s="15" t="str">
        <f t="shared" si="41"/>
        <v>71</v>
      </c>
      <c r="G578" s="15" t="str">
        <f t="shared" si="42"/>
        <v>A</v>
      </c>
      <c r="H578" s="8" t="s">
        <v>495</v>
      </c>
      <c r="I578" s="15" t="str">
        <f t="shared" si="43"/>
        <v>upstream</v>
      </c>
      <c r="J578" s="100">
        <v>33.507373809814453</v>
      </c>
      <c r="K578" s="97">
        <v>1.9071714486926794E-3</v>
      </c>
      <c r="L578" s="100">
        <v>33.498950958251953</v>
      </c>
      <c r="M578" s="100">
        <v>0.20777739584445953</v>
      </c>
      <c r="N578" s="97">
        <v>1.9256286323070526E-3</v>
      </c>
      <c r="O578" s="97">
        <v>2.3084551503416151E-4</v>
      </c>
      <c r="P578" s="3"/>
    </row>
    <row r="579" spans="1:16">
      <c r="A579" s="105">
        <v>42614</v>
      </c>
      <c r="B579">
        <v>578</v>
      </c>
      <c r="C579" s="3" t="s">
        <v>34</v>
      </c>
      <c r="D579" s="3" t="s">
        <v>148</v>
      </c>
      <c r="E579" s="3" t="s">
        <v>351</v>
      </c>
      <c r="F579" s="15" t="str">
        <f t="shared" ref="F579:F642" si="44">IF(RIGHT(E579,1)="d", LEFT(E579,LEN(E579)-2), LEFT(E579,LEN(E579)-1))</f>
        <v>71</v>
      </c>
      <c r="G579" s="15" t="str">
        <f t="shared" ref="G579:G642" si="45">IF(RIGHT(E579,1)="d", MID(E579,LEN(E579)-1,1), MID(E579,LEN(E579),1))</f>
        <v>A</v>
      </c>
      <c r="H579" s="8" t="s">
        <v>495</v>
      </c>
      <c r="I579" s="15" t="str">
        <f t="shared" ref="I579:I642" si="46">IF(RIGHT(E579,1)="d","downstream","upstream")</f>
        <v>upstream</v>
      </c>
      <c r="J579" s="100">
        <v>33.287086486816406</v>
      </c>
      <c r="K579" s="97">
        <v>2.1651487331837416E-3</v>
      </c>
      <c r="L579" s="100">
        <v>33.498950958251953</v>
      </c>
      <c r="M579" s="100">
        <v>0.20777739584445953</v>
      </c>
      <c r="N579" s="97">
        <v>1.9256286323070526E-3</v>
      </c>
      <c r="O579" s="97">
        <v>2.3084551503416151E-4</v>
      </c>
      <c r="P579" s="3"/>
    </row>
    <row r="580" spans="1:16">
      <c r="A580" s="105">
        <v>42614</v>
      </c>
      <c r="B580">
        <v>579</v>
      </c>
      <c r="C580" s="3" t="s">
        <v>34</v>
      </c>
      <c r="D580" s="3" t="s">
        <v>149</v>
      </c>
      <c r="E580" s="3" t="s">
        <v>351</v>
      </c>
      <c r="F580" s="15" t="str">
        <f t="shared" si="44"/>
        <v>71</v>
      </c>
      <c r="G580" s="15" t="str">
        <f t="shared" si="45"/>
        <v>A</v>
      </c>
      <c r="H580" s="8" t="s">
        <v>495</v>
      </c>
      <c r="I580" s="15" t="str">
        <f t="shared" si="46"/>
        <v>upstream</v>
      </c>
      <c r="J580" s="100">
        <v>33.702384948730469</v>
      </c>
      <c r="K580" s="97">
        <v>1.7045658314600587E-3</v>
      </c>
      <c r="L580" s="100">
        <v>33.498950958251953</v>
      </c>
      <c r="M580" s="100">
        <v>0.20777739584445953</v>
      </c>
      <c r="N580" s="97">
        <v>1.9256286323070526E-3</v>
      </c>
      <c r="O580" s="97">
        <v>2.3084551503416151E-4</v>
      </c>
      <c r="P580" s="3"/>
    </row>
    <row r="581" spans="1:16">
      <c r="A581" s="105">
        <v>42614</v>
      </c>
      <c r="B581">
        <v>580</v>
      </c>
      <c r="C581" s="3" t="s">
        <v>34</v>
      </c>
      <c r="D581" s="3" t="s">
        <v>150</v>
      </c>
      <c r="E581" s="3" t="s">
        <v>352</v>
      </c>
      <c r="F581" s="15" t="str">
        <f t="shared" si="44"/>
        <v>71</v>
      </c>
      <c r="G581" s="15" t="str">
        <f t="shared" si="45"/>
        <v>B</v>
      </c>
      <c r="H581" s="8" t="s">
        <v>495</v>
      </c>
      <c r="I581" s="15" t="str">
        <f t="shared" si="46"/>
        <v>upstream</v>
      </c>
      <c r="J581" s="100">
        <v>33.427112579345703</v>
      </c>
      <c r="K581" s="97">
        <v>1.9973977468907833E-3</v>
      </c>
      <c r="L581" s="100">
        <v>33.323352813720703</v>
      </c>
      <c r="M581" s="100">
        <v>0.1878502368927002</v>
      </c>
      <c r="N581" s="97">
        <v>2.1288464777171612E-3</v>
      </c>
      <c r="O581" s="97">
        <v>2.37002779613249E-4</v>
      </c>
      <c r="P581" s="3"/>
    </row>
    <row r="582" spans="1:16">
      <c r="A582" s="105">
        <v>42614</v>
      </c>
      <c r="B582">
        <v>581</v>
      </c>
      <c r="C582" s="3" t="s">
        <v>34</v>
      </c>
      <c r="D582" s="3" t="s">
        <v>152</v>
      </c>
      <c r="E582" s="3" t="s">
        <v>352</v>
      </c>
      <c r="F582" s="15" t="str">
        <f t="shared" si="44"/>
        <v>71</v>
      </c>
      <c r="G582" s="15" t="str">
        <f t="shared" si="45"/>
        <v>B</v>
      </c>
      <c r="H582" s="8" t="s">
        <v>495</v>
      </c>
      <c r="I582" s="15" t="str">
        <f t="shared" si="46"/>
        <v>upstream</v>
      </c>
      <c r="J582" s="100">
        <v>33.106510162353516</v>
      </c>
      <c r="K582" s="97">
        <v>2.4024439044296741E-3</v>
      </c>
      <c r="L582" s="100">
        <v>33.323352813720703</v>
      </c>
      <c r="M582" s="100">
        <v>0.1878502368927002</v>
      </c>
      <c r="N582" s="97">
        <v>2.1288464777171612E-3</v>
      </c>
      <c r="O582" s="97">
        <v>2.37002779613249E-4</v>
      </c>
      <c r="P582" s="3"/>
    </row>
    <row r="583" spans="1:16">
      <c r="A583" s="105">
        <v>42614</v>
      </c>
      <c r="B583">
        <v>582</v>
      </c>
      <c r="C583" s="3" t="s">
        <v>34</v>
      </c>
      <c r="D583" s="3" t="s">
        <v>153</v>
      </c>
      <c r="E583" s="3" t="s">
        <v>352</v>
      </c>
      <c r="F583" s="15" t="str">
        <f t="shared" si="44"/>
        <v>71</v>
      </c>
      <c r="G583" s="15" t="str">
        <f t="shared" si="45"/>
        <v>B</v>
      </c>
      <c r="H583" s="8" t="s">
        <v>495</v>
      </c>
      <c r="I583" s="15" t="str">
        <f t="shared" si="46"/>
        <v>upstream</v>
      </c>
      <c r="J583" s="100">
        <v>33.436439514160156</v>
      </c>
      <c r="K583" s="97">
        <v>1.9866975490003824E-3</v>
      </c>
      <c r="L583" s="100">
        <v>33.323352813720703</v>
      </c>
      <c r="M583" s="100">
        <v>0.1878502368927002</v>
      </c>
      <c r="N583" s="97">
        <v>2.1288464777171612E-3</v>
      </c>
      <c r="O583" s="97">
        <v>2.37002779613249E-4</v>
      </c>
      <c r="P583" s="3"/>
    </row>
    <row r="584" spans="1:16">
      <c r="A584" s="105">
        <v>42615</v>
      </c>
      <c r="B584">
        <v>583</v>
      </c>
      <c r="C584" s="3" t="s">
        <v>34</v>
      </c>
      <c r="D584" s="3" t="s">
        <v>154</v>
      </c>
      <c r="E584" s="3" t="s">
        <v>353</v>
      </c>
      <c r="F584" s="15" t="str">
        <f t="shared" si="44"/>
        <v>72</v>
      </c>
      <c r="G584" s="15" t="str">
        <f t="shared" si="45"/>
        <v>A</v>
      </c>
      <c r="H584" s="8" t="s">
        <v>495</v>
      </c>
      <c r="I584" s="15" t="str">
        <f t="shared" si="46"/>
        <v>upstream</v>
      </c>
      <c r="J584" s="100">
        <v>33.878406524658203</v>
      </c>
      <c r="K584" s="97">
        <v>1.5402367571368814E-3</v>
      </c>
      <c r="L584" s="100">
        <v>34.098209381103516</v>
      </c>
      <c r="M584" s="100">
        <v>0.37917014956474304</v>
      </c>
      <c r="N584" s="97">
        <v>1.377845648676157E-3</v>
      </c>
      <c r="O584" s="97">
        <v>2.7990882517769933E-4</v>
      </c>
      <c r="P584" s="3"/>
    </row>
    <row r="585" spans="1:16">
      <c r="A585" s="105">
        <v>42615</v>
      </c>
      <c r="B585">
        <v>584</v>
      </c>
      <c r="C585" s="3" t="s">
        <v>34</v>
      </c>
      <c r="D585" s="3" t="s">
        <v>80</v>
      </c>
      <c r="E585" s="3" t="s">
        <v>353</v>
      </c>
      <c r="F585" s="15" t="str">
        <f t="shared" si="44"/>
        <v>72</v>
      </c>
      <c r="G585" s="15" t="str">
        <f t="shared" si="45"/>
        <v>A</v>
      </c>
      <c r="H585" s="8" t="s">
        <v>495</v>
      </c>
      <c r="I585" s="15" t="str">
        <f t="shared" si="46"/>
        <v>upstream</v>
      </c>
      <c r="J585" s="100">
        <v>33.880180358886719</v>
      </c>
      <c r="K585" s="97">
        <v>1.5386639861389995E-3</v>
      </c>
      <c r="L585" s="100">
        <v>34.098209381103516</v>
      </c>
      <c r="M585" s="100">
        <v>0.37917014956474304</v>
      </c>
      <c r="N585" s="97">
        <v>1.377845648676157E-3</v>
      </c>
      <c r="O585" s="97">
        <v>2.7990882517769933E-4</v>
      </c>
      <c r="P585" s="3"/>
    </row>
    <row r="586" spans="1:16">
      <c r="A586" s="105">
        <v>42615</v>
      </c>
      <c r="B586">
        <v>585</v>
      </c>
      <c r="C586" s="3" t="s">
        <v>34</v>
      </c>
      <c r="D586" s="3" t="s">
        <v>156</v>
      </c>
      <c r="E586" s="3" t="s">
        <v>353</v>
      </c>
      <c r="F586" s="15" t="str">
        <f t="shared" si="44"/>
        <v>72</v>
      </c>
      <c r="G586" s="15" t="str">
        <f t="shared" si="45"/>
        <v>A</v>
      </c>
      <c r="H586" s="8" t="s">
        <v>495</v>
      </c>
      <c r="I586" s="15" t="str">
        <f t="shared" si="46"/>
        <v>upstream</v>
      </c>
      <c r="J586" s="100">
        <v>34.536033630371094</v>
      </c>
      <c r="K586" s="97">
        <v>1.0546359699219465E-3</v>
      </c>
      <c r="L586" s="100">
        <v>34.098209381103516</v>
      </c>
      <c r="M586" s="100">
        <v>0.37917014956474304</v>
      </c>
      <c r="N586" s="97">
        <v>1.377845648676157E-3</v>
      </c>
      <c r="O586" s="97">
        <v>2.7990882517769933E-4</v>
      </c>
      <c r="P586" s="3"/>
    </row>
    <row r="587" spans="1:16">
      <c r="A587" s="105">
        <v>42615</v>
      </c>
      <c r="B587">
        <v>586</v>
      </c>
      <c r="C587" s="3" t="s">
        <v>34</v>
      </c>
      <c r="D587" s="3" t="s">
        <v>157</v>
      </c>
      <c r="E587" s="3" t="s">
        <v>354</v>
      </c>
      <c r="F587" s="15" t="str">
        <f t="shared" si="44"/>
        <v>72</v>
      </c>
      <c r="G587" s="15" t="str">
        <f t="shared" si="45"/>
        <v>B</v>
      </c>
      <c r="H587" s="8" t="s">
        <v>495</v>
      </c>
      <c r="I587" s="15" t="str">
        <f t="shared" si="46"/>
        <v>upstream</v>
      </c>
      <c r="J587" s="100">
        <v>33.809215545654297</v>
      </c>
      <c r="K587" s="97">
        <v>1.6028520185500383E-3</v>
      </c>
      <c r="L587" s="100">
        <v>33.806484222412109</v>
      </c>
      <c r="M587" s="100">
        <v>2.9373198747634888E-2</v>
      </c>
      <c r="N587" s="97">
        <v>1.6055285232141614E-3</v>
      </c>
      <c r="O587" s="97">
        <v>2.7190864784643054E-5</v>
      </c>
      <c r="P587" s="3"/>
    </row>
    <row r="588" spans="1:16">
      <c r="A588" s="105">
        <v>42615</v>
      </c>
      <c r="B588">
        <v>587</v>
      </c>
      <c r="C588" s="3" t="s">
        <v>34</v>
      </c>
      <c r="D588" s="3" t="s">
        <v>84</v>
      </c>
      <c r="E588" s="3" t="s">
        <v>354</v>
      </c>
      <c r="F588" s="15" t="str">
        <f t="shared" si="44"/>
        <v>72</v>
      </c>
      <c r="G588" s="15" t="str">
        <f t="shared" si="45"/>
        <v>B</v>
      </c>
      <c r="H588" s="8" t="s">
        <v>495</v>
      </c>
      <c r="I588" s="15" t="str">
        <f t="shared" si="46"/>
        <v>upstream</v>
      </c>
      <c r="J588" s="100">
        <v>33.834396362304688</v>
      </c>
      <c r="K588" s="97">
        <v>1.579775009304285E-3</v>
      </c>
      <c r="L588" s="100">
        <v>33.806484222412109</v>
      </c>
      <c r="M588" s="100">
        <v>2.9373198747634888E-2</v>
      </c>
      <c r="N588" s="97">
        <v>1.6055285232141614E-3</v>
      </c>
      <c r="O588" s="97">
        <v>2.7190864784643054E-5</v>
      </c>
      <c r="P588" s="3"/>
    </row>
    <row r="589" spans="1:16">
      <c r="A589" s="105">
        <v>42615</v>
      </c>
      <c r="B589">
        <v>588</v>
      </c>
      <c r="C589" s="3" t="s">
        <v>34</v>
      </c>
      <c r="D589" s="3" t="s">
        <v>159</v>
      </c>
      <c r="E589" s="3" t="s">
        <v>354</v>
      </c>
      <c r="F589" s="15" t="str">
        <f t="shared" si="44"/>
        <v>72</v>
      </c>
      <c r="G589" s="15" t="str">
        <f t="shared" si="45"/>
        <v>B</v>
      </c>
      <c r="H589" s="8" t="s">
        <v>495</v>
      </c>
      <c r="I589" s="15" t="str">
        <f t="shared" si="46"/>
        <v>upstream</v>
      </c>
      <c r="J589" s="100">
        <v>33.775840759277344</v>
      </c>
      <c r="K589" s="97">
        <v>1.6339587746188045E-3</v>
      </c>
      <c r="L589" s="100">
        <v>33.806484222412109</v>
      </c>
      <c r="M589" s="100">
        <v>2.9373198747634888E-2</v>
      </c>
      <c r="N589" s="97">
        <v>1.6055285232141614E-3</v>
      </c>
      <c r="O589" s="97">
        <v>2.7190864784643054E-5</v>
      </c>
      <c r="P589" s="3"/>
    </row>
    <row r="590" spans="1:16">
      <c r="A590" s="105">
        <v>42616</v>
      </c>
      <c r="B590">
        <v>589</v>
      </c>
      <c r="C590" s="3" t="s">
        <v>34</v>
      </c>
      <c r="D590" s="3" t="s">
        <v>160</v>
      </c>
      <c r="E590" s="3" t="s">
        <v>355</v>
      </c>
      <c r="F590" s="15" t="str">
        <f t="shared" si="44"/>
        <v>73</v>
      </c>
      <c r="G590" s="15" t="str">
        <f t="shared" si="45"/>
        <v>A</v>
      </c>
      <c r="H590" s="8" t="s">
        <v>495</v>
      </c>
      <c r="I590" s="15" t="str">
        <f t="shared" si="46"/>
        <v>upstream</v>
      </c>
      <c r="J590" s="100">
        <v>34.698493957519531</v>
      </c>
      <c r="K590" s="97">
        <v>9.6043542725965381E-4</v>
      </c>
      <c r="L590" s="100">
        <v>34.567134857177734</v>
      </c>
      <c r="M590" s="100">
        <v>0.1582597941160202</v>
      </c>
      <c r="N590" s="97">
        <v>1.0388180380687118E-3</v>
      </c>
      <c r="O590" s="97">
        <v>9.6235111413989216E-5</v>
      </c>
      <c r="P590" s="3"/>
    </row>
    <row r="591" spans="1:16">
      <c r="A591" s="105">
        <v>42616</v>
      </c>
      <c r="B591">
        <v>590</v>
      </c>
      <c r="C591" s="3" t="s">
        <v>34</v>
      </c>
      <c r="D591" s="3" t="s">
        <v>162</v>
      </c>
      <c r="E591" s="3" t="s">
        <v>355</v>
      </c>
      <c r="F591" s="15" t="str">
        <f t="shared" si="44"/>
        <v>73</v>
      </c>
      <c r="G591" s="15" t="str">
        <f t="shared" si="45"/>
        <v>A</v>
      </c>
      <c r="H591" s="8" t="s">
        <v>495</v>
      </c>
      <c r="I591" s="15" t="str">
        <f t="shared" si="46"/>
        <v>upstream</v>
      </c>
      <c r="J591" s="100">
        <v>34.391433715820312</v>
      </c>
      <c r="K591" s="97">
        <v>1.1462245602160692E-3</v>
      </c>
      <c r="L591" s="100">
        <v>34.567134857177734</v>
      </c>
      <c r="M591" s="100">
        <v>0.1582597941160202</v>
      </c>
      <c r="N591" s="97">
        <v>1.0388180380687118E-3</v>
      </c>
      <c r="O591" s="97">
        <v>9.6235111413989216E-5</v>
      </c>
      <c r="P591" s="3"/>
    </row>
    <row r="592" spans="1:16">
      <c r="A592" s="105">
        <v>42616</v>
      </c>
      <c r="B592">
        <v>591</v>
      </c>
      <c r="C592" s="3" t="s">
        <v>34</v>
      </c>
      <c r="D592" s="3" t="s">
        <v>163</v>
      </c>
      <c r="E592" s="3" t="s">
        <v>355</v>
      </c>
      <c r="F592" s="15" t="str">
        <f t="shared" si="44"/>
        <v>73</v>
      </c>
      <c r="G592" s="15" t="str">
        <f t="shared" si="45"/>
        <v>A</v>
      </c>
      <c r="H592" s="8" t="s">
        <v>495</v>
      </c>
      <c r="I592" s="15" t="str">
        <f t="shared" si="46"/>
        <v>upstream</v>
      </c>
      <c r="J592" s="100">
        <v>34.611476898193359</v>
      </c>
      <c r="K592" s="97">
        <v>1.0097939521074295E-3</v>
      </c>
      <c r="L592" s="100">
        <v>34.567134857177734</v>
      </c>
      <c r="M592" s="100">
        <v>0.1582597941160202</v>
      </c>
      <c r="N592" s="97">
        <v>1.0388180380687118E-3</v>
      </c>
      <c r="O592" s="97">
        <v>9.6235111413989216E-5</v>
      </c>
      <c r="P592" s="3"/>
    </row>
    <row r="593" spans="1:16">
      <c r="A593" s="105">
        <v>42616</v>
      </c>
      <c r="B593">
        <v>592</v>
      </c>
      <c r="C593" s="3" t="s">
        <v>34</v>
      </c>
      <c r="D593" s="3" t="s">
        <v>164</v>
      </c>
      <c r="E593" s="3" t="s">
        <v>356</v>
      </c>
      <c r="F593" s="15" t="str">
        <f t="shared" si="44"/>
        <v>73</v>
      </c>
      <c r="G593" s="15" t="str">
        <f t="shared" si="45"/>
        <v>B</v>
      </c>
      <c r="H593" s="8" t="s">
        <v>495</v>
      </c>
      <c r="I593" s="15" t="str">
        <f t="shared" si="46"/>
        <v>upstream</v>
      </c>
      <c r="J593" s="100">
        <v>34.993015289306641</v>
      </c>
      <c r="K593" s="97">
        <v>8.1059301737695932E-4</v>
      </c>
      <c r="L593" s="100">
        <v>35.08026123046875</v>
      </c>
      <c r="M593" s="100">
        <v>0.38666525483131409</v>
      </c>
      <c r="N593" s="97">
        <v>7.8336050501093268E-4</v>
      </c>
      <c r="O593" s="97">
        <v>1.6715798119548708E-4</v>
      </c>
      <c r="P593" s="3"/>
    </row>
    <row r="594" spans="1:16">
      <c r="A594" s="105">
        <v>42616</v>
      </c>
      <c r="B594">
        <v>593</v>
      </c>
      <c r="C594" s="3" t="s">
        <v>34</v>
      </c>
      <c r="D594" s="3" t="s">
        <v>92</v>
      </c>
      <c r="E594" s="3" t="s">
        <v>356</v>
      </c>
      <c r="F594" s="15" t="str">
        <f t="shared" si="44"/>
        <v>73</v>
      </c>
      <c r="G594" s="15" t="str">
        <f t="shared" si="45"/>
        <v>B</v>
      </c>
      <c r="H594" s="8" t="s">
        <v>495</v>
      </c>
      <c r="I594" s="15" t="str">
        <f t="shared" si="46"/>
        <v>upstream</v>
      </c>
      <c r="J594" s="100">
        <v>34.744670867919922</v>
      </c>
      <c r="K594" s="97">
        <v>9.352301131002605E-4</v>
      </c>
      <c r="L594" s="100">
        <v>35.08026123046875</v>
      </c>
      <c r="M594" s="100">
        <v>0.38666525483131409</v>
      </c>
      <c r="N594" s="97">
        <v>7.8336050501093268E-4</v>
      </c>
      <c r="O594" s="97">
        <v>1.6715798119548708E-4</v>
      </c>
      <c r="P594" s="3"/>
    </row>
    <row r="595" spans="1:16">
      <c r="A595" s="105">
        <v>42616</v>
      </c>
      <c r="B595">
        <v>594</v>
      </c>
      <c r="C595" s="3" t="s">
        <v>34</v>
      </c>
      <c r="D595" s="3" t="s">
        <v>166</v>
      </c>
      <c r="E595" s="5" t="s">
        <v>356</v>
      </c>
      <c r="F595" s="15" t="str">
        <f t="shared" si="44"/>
        <v>73</v>
      </c>
      <c r="G595" s="15" t="str">
        <f t="shared" si="45"/>
        <v>B</v>
      </c>
      <c r="H595" s="8" t="s">
        <v>495</v>
      </c>
      <c r="I595" s="15" t="str">
        <f t="shared" si="46"/>
        <v>upstream</v>
      </c>
      <c r="J595" s="100">
        <v>35.503093719482422</v>
      </c>
      <c r="K595" s="97">
        <v>6.0425832634791732E-4</v>
      </c>
      <c r="L595" s="100">
        <v>35.08026123046875</v>
      </c>
      <c r="M595" s="100">
        <v>0.38666525483131409</v>
      </c>
      <c r="N595" s="97">
        <v>7.8336050501093268E-4</v>
      </c>
      <c r="O595" s="97">
        <v>1.6715798119548708E-4</v>
      </c>
      <c r="P595" s="3"/>
    </row>
    <row r="596" spans="1:16">
      <c r="A596" s="105">
        <v>42617</v>
      </c>
      <c r="B596">
        <v>595</v>
      </c>
      <c r="C596" s="3" t="s">
        <v>34</v>
      </c>
      <c r="D596" s="3" t="s">
        <v>167</v>
      </c>
      <c r="E596" s="5" t="s">
        <v>357</v>
      </c>
      <c r="F596" s="15" t="str">
        <f t="shared" si="44"/>
        <v>74</v>
      </c>
      <c r="G596" s="15" t="str">
        <f t="shared" si="45"/>
        <v>A</v>
      </c>
      <c r="H596" s="8" t="s">
        <v>495</v>
      </c>
      <c r="I596" s="15" t="str">
        <f t="shared" si="46"/>
        <v>upstream</v>
      </c>
      <c r="J596" s="100">
        <v>33.619842529296875</v>
      </c>
      <c r="K596" s="97">
        <v>1.7875541234388947E-3</v>
      </c>
      <c r="L596" s="100">
        <v>33.805385589599609</v>
      </c>
      <c r="M596" s="100">
        <v>0.32422080636024475</v>
      </c>
      <c r="N596" s="97">
        <v>1.6244449652731419E-3</v>
      </c>
      <c r="O596" s="97">
        <v>2.8545610257424414E-4</v>
      </c>
      <c r="P596" s="3"/>
    </row>
    <row r="597" spans="1:16">
      <c r="A597" s="105">
        <v>42617</v>
      </c>
      <c r="B597">
        <v>596</v>
      </c>
      <c r="C597" s="3" t="s">
        <v>34</v>
      </c>
      <c r="D597" s="3" t="s">
        <v>169</v>
      </c>
      <c r="E597" s="5" t="s">
        <v>357</v>
      </c>
      <c r="F597" s="15" t="str">
        <f t="shared" si="44"/>
        <v>74</v>
      </c>
      <c r="G597" s="15" t="str">
        <f t="shared" si="45"/>
        <v>A</v>
      </c>
      <c r="H597" s="8" t="s">
        <v>495</v>
      </c>
      <c r="I597" s="15" t="str">
        <f t="shared" si="46"/>
        <v>upstream</v>
      </c>
      <c r="J597" s="100">
        <v>33.616550445556641</v>
      </c>
      <c r="K597" s="97">
        <v>1.7909464659169316E-3</v>
      </c>
      <c r="L597" s="100">
        <v>33.805385589599609</v>
      </c>
      <c r="M597" s="100">
        <v>0.32422080636024475</v>
      </c>
      <c r="N597" s="97">
        <v>1.6244449652731419E-3</v>
      </c>
      <c r="O597" s="97">
        <v>2.8545610257424414E-4</v>
      </c>
      <c r="P597" s="3"/>
    </row>
    <row r="598" spans="1:16">
      <c r="A598" s="105">
        <v>42617</v>
      </c>
      <c r="B598">
        <v>597</v>
      </c>
      <c r="C598" s="3" t="s">
        <v>34</v>
      </c>
      <c r="D598" s="3" t="s">
        <v>170</v>
      </c>
      <c r="E598" s="5" t="s">
        <v>357</v>
      </c>
      <c r="F598" s="15" t="str">
        <f t="shared" si="44"/>
        <v>74</v>
      </c>
      <c r="G598" s="15" t="str">
        <f t="shared" si="45"/>
        <v>A</v>
      </c>
      <c r="H598" s="8" t="s">
        <v>495</v>
      </c>
      <c r="I598" s="15" t="str">
        <f t="shared" si="46"/>
        <v>upstream</v>
      </c>
      <c r="J598" s="100">
        <v>34.179756164550781</v>
      </c>
      <c r="K598" s="97">
        <v>1.2948345392942429E-3</v>
      </c>
      <c r="L598" s="100">
        <v>33.805385589599609</v>
      </c>
      <c r="M598" s="100">
        <v>0.32422080636024475</v>
      </c>
      <c r="N598" s="97">
        <v>1.6244449652731419E-3</v>
      </c>
      <c r="O598" s="97">
        <v>2.8545610257424414E-4</v>
      </c>
      <c r="P598" s="3"/>
    </row>
    <row r="599" spans="1:16">
      <c r="A599" s="105">
        <v>42617</v>
      </c>
      <c r="B599">
        <v>598</v>
      </c>
      <c r="C599" s="3" t="s">
        <v>34</v>
      </c>
      <c r="D599" s="3" t="s">
        <v>171</v>
      </c>
      <c r="E599" s="3" t="s">
        <v>358</v>
      </c>
      <c r="F599" s="15" t="str">
        <f t="shared" si="44"/>
        <v>74</v>
      </c>
      <c r="G599" s="15" t="str">
        <f t="shared" si="45"/>
        <v>B</v>
      </c>
      <c r="H599" s="8" t="s">
        <v>495</v>
      </c>
      <c r="I599" s="15" t="str">
        <f t="shared" si="46"/>
        <v>upstream</v>
      </c>
      <c r="J599" s="100">
        <v>33.434909820556641</v>
      </c>
      <c r="K599" s="97">
        <v>1.9884484354406595E-3</v>
      </c>
      <c r="L599" s="100">
        <v>33.778678894042969</v>
      </c>
      <c r="M599" s="100">
        <v>0.35023707151412964</v>
      </c>
      <c r="N599" s="97">
        <v>1.6534086316823959E-3</v>
      </c>
      <c r="O599" s="97">
        <v>3.300383104942739E-4</v>
      </c>
      <c r="P599" s="3"/>
    </row>
    <row r="600" spans="1:16">
      <c r="A600" s="105">
        <v>42617</v>
      </c>
      <c r="B600">
        <v>599</v>
      </c>
      <c r="C600" s="3" t="s">
        <v>34</v>
      </c>
      <c r="D600" s="3" t="s">
        <v>173</v>
      </c>
      <c r="E600" s="3" t="s">
        <v>358</v>
      </c>
      <c r="F600" s="15" t="str">
        <f t="shared" si="44"/>
        <v>74</v>
      </c>
      <c r="G600" s="15" t="str">
        <f t="shared" si="45"/>
        <v>B</v>
      </c>
      <c r="H600" s="8" t="s">
        <v>495</v>
      </c>
      <c r="I600" s="15" t="str">
        <f t="shared" si="46"/>
        <v>upstream</v>
      </c>
      <c r="J600" s="100">
        <v>33.766082763671875</v>
      </c>
      <c r="K600" s="97">
        <v>1.643167226575315E-3</v>
      </c>
      <c r="L600" s="100">
        <v>33.778678894042969</v>
      </c>
      <c r="M600" s="100">
        <v>0.35023707151412964</v>
      </c>
      <c r="N600" s="97">
        <v>1.6534086316823959E-3</v>
      </c>
      <c r="O600" s="97">
        <v>3.300383104942739E-4</v>
      </c>
      <c r="P600" s="3"/>
    </row>
    <row r="601" spans="1:16">
      <c r="A601" s="105">
        <v>42617</v>
      </c>
      <c r="B601">
        <v>600</v>
      </c>
      <c r="C601" s="3" t="s">
        <v>34</v>
      </c>
      <c r="D601" s="3" t="s">
        <v>174</v>
      </c>
      <c r="E601" s="3" t="s">
        <v>358</v>
      </c>
      <c r="F601" s="15" t="str">
        <f t="shared" si="44"/>
        <v>74</v>
      </c>
      <c r="G601" s="15" t="str">
        <f t="shared" si="45"/>
        <v>B</v>
      </c>
      <c r="H601" s="8" t="s">
        <v>495</v>
      </c>
      <c r="I601" s="15" t="str">
        <f t="shared" si="46"/>
        <v>upstream</v>
      </c>
      <c r="J601" s="100">
        <v>34.135044097900391</v>
      </c>
      <c r="K601" s="97">
        <v>1.3286102330312133E-3</v>
      </c>
      <c r="L601" s="100">
        <v>33.778678894042969</v>
      </c>
      <c r="M601" s="100">
        <v>0.35023707151412964</v>
      </c>
      <c r="N601" s="97">
        <v>1.6534086316823959E-3</v>
      </c>
      <c r="O601" s="97">
        <v>3.300383104942739E-4</v>
      </c>
      <c r="P601" s="3"/>
    </row>
    <row r="602" spans="1:16">
      <c r="A602" s="99">
        <v>42618</v>
      </c>
      <c r="B602">
        <v>601</v>
      </c>
      <c r="C602" s="3" t="s">
        <v>34</v>
      </c>
      <c r="D602" s="3" t="s">
        <v>195</v>
      </c>
      <c r="E602" s="3" t="s">
        <v>359</v>
      </c>
      <c r="F602" s="15" t="str">
        <f t="shared" si="44"/>
        <v>75</v>
      </c>
      <c r="G602" s="15" t="str">
        <f t="shared" si="45"/>
        <v>A</v>
      </c>
      <c r="H602" s="8" t="s">
        <v>495</v>
      </c>
      <c r="I602" s="15" t="str">
        <f t="shared" si="46"/>
        <v>upstream</v>
      </c>
      <c r="J602" s="100">
        <v>34.981895446777344</v>
      </c>
      <c r="K602" s="97">
        <v>8.1580079859122634E-4</v>
      </c>
      <c r="L602" s="100">
        <v>35.008968353271484</v>
      </c>
      <c r="M602" s="100">
        <v>0.31073847413063049</v>
      </c>
      <c r="N602" s="97">
        <v>8.1170984776690602E-4</v>
      </c>
      <c r="O602" s="97">
        <v>1.4301433111540973E-4</v>
      </c>
      <c r="P602" s="3"/>
    </row>
    <row r="603" spans="1:16">
      <c r="A603" s="99">
        <v>42618</v>
      </c>
      <c r="B603">
        <v>602</v>
      </c>
      <c r="C603" s="3" t="s">
        <v>34</v>
      </c>
      <c r="D603" s="3" t="s">
        <v>223</v>
      </c>
      <c r="E603" s="3" t="s">
        <v>359</v>
      </c>
      <c r="F603" s="15" t="str">
        <f t="shared" si="44"/>
        <v>75</v>
      </c>
      <c r="G603" s="15" t="str">
        <f t="shared" si="45"/>
        <v>A</v>
      </c>
      <c r="H603" s="8" t="s">
        <v>495</v>
      </c>
      <c r="I603" s="15" t="str">
        <f t="shared" si="46"/>
        <v>upstream</v>
      </c>
      <c r="J603" s="100">
        <v>34.712654113769531</v>
      </c>
      <c r="K603" s="97">
        <v>9.526348439976573E-4</v>
      </c>
      <c r="L603" s="100">
        <v>35.008968353271484</v>
      </c>
      <c r="M603" s="100">
        <v>0.31073847413063049</v>
      </c>
      <c r="N603" s="97">
        <v>8.1170984776690602E-4</v>
      </c>
      <c r="O603" s="97">
        <v>1.4301433111540973E-4</v>
      </c>
      <c r="P603" s="3"/>
    </row>
    <row r="604" spans="1:16">
      <c r="A604" s="99">
        <v>42618</v>
      </c>
      <c r="B604">
        <v>603</v>
      </c>
      <c r="C604" s="3" t="s">
        <v>34</v>
      </c>
      <c r="D604" s="3" t="s">
        <v>224</v>
      </c>
      <c r="E604" s="3" t="s">
        <v>359</v>
      </c>
      <c r="F604" s="15" t="str">
        <f t="shared" si="44"/>
        <v>75</v>
      </c>
      <c r="G604" s="15" t="str">
        <f t="shared" si="45"/>
        <v>A</v>
      </c>
      <c r="H604" s="8" t="s">
        <v>495</v>
      </c>
      <c r="I604" s="15" t="str">
        <f t="shared" si="46"/>
        <v>upstream</v>
      </c>
      <c r="J604" s="100">
        <v>35.332359313964844</v>
      </c>
      <c r="K604" s="97">
        <v>6.6669395891949534E-4</v>
      </c>
      <c r="L604" s="100">
        <v>35.008968353271484</v>
      </c>
      <c r="M604" s="100">
        <v>0.31073847413063049</v>
      </c>
      <c r="N604" s="97">
        <v>8.1170984776690602E-4</v>
      </c>
      <c r="O604" s="97">
        <v>1.4301433111540973E-4</v>
      </c>
      <c r="P604" s="3"/>
    </row>
    <row r="605" spans="1:16">
      <c r="A605" s="99">
        <v>42618</v>
      </c>
      <c r="B605">
        <v>604</v>
      </c>
      <c r="C605" s="3" t="s">
        <v>34</v>
      </c>
      <c r="D605" s="3" t="s">
        <v>175</v>
      </c>
      <c r="E605" s="3" t="s">
        <v>360</v>
      </c>
      <c r="F605" s="15" t="str">
        <f t="shared" si="44"/>
        <v>75</v>
      </c>
      <c r="G605" s="15" t="str">
        <f t="shared" si="45"/>
        <v>B</v>
      </c>
      <c r="H605" s="8" t="s">
        <v>495</v>
      </c>
      <c r="I605" s="15" t="str">
        <f t="shared" si="46"/>
        <v>upstream</v>
      </c>
      <c r="J605" s="100">
        <v>34.624576568603516</v>
      </c>
      <c r="K605" s="97">
        <v>1.0022043716162443E-3</v>
      </c>
      <c r="L605" s="100">
        <v>34.485996246337891</v>
      </c>
      <c r="M605" s="100">
        <v>0.24240294098854065</v>
      </c>
      <c r="N605" s="97">
        <v>1.0927213588729501E-3</v>
      </c>
      <c r="O605" s="97">
        <v>1.5815199003554881E-4</v>
      </c>
      <c r="P605" s="3"/>
    </row>
    <row r="606" spans="1:16">
      <c r="A606" s="99">
        <v>42618</v>
      </c>
      <c r="B606">
        <v>605</v>
      </c>
      <c r="C606" s="3" t="s">
        <v>34</v>
      </c>
      <c r="D606" s="3" t="s">
        <v>177</v>
      </c>
      <c r="E606" s="3" t="s">
        <v>360</v>
      </c>
      <c r="F606" s="15" t="str">
        <f t="shared" si="44"/>
        <v>75</v>
      </c>
      <c r="G606" s="15" t="str">
        <f t="shared" si="45"/>
        <v>B</v>
      </c>
      <c r="H606" s="8" t="s">
        <v>495</v>
      </c>
      <c r="I606" s="15" t="str">
        <f t="shared" si="46"/>
        <v>upstream</v>
      </c>
      <c r="J606" s="100">
        <v>34.206100463867188</v>
      </c>
      <c r="K606" s="97">
        <v>1.2753373011946678E-3</v>
      </c>
      <c r="L606" s="100">
        <v>34.485996246337891</v>
      </c>
      <c r="M606" s="100">
        <v>0.24240294098854065</v>
      </c>
      <c r="N606" s="97">
        <v>1.0927213588729501E-3</v>
      </c>
      <c r="O606" s="97">
        <v>1.5815199003554881E-4</v>
      </c>
      <c r="P606" s="3"/>
    </row>
    <row r="607" spans="1:16">
      <c r="A607" s="99">
        <v>42618</v>
      </c>
      <c r="B607">
        <v>606</v>
      </c>
      <c r="C607" s="3" t="s">
        <v>34</v>
      </c>
      <c r="D607" s="3" t="s">
        <v>178</v>
      </c>
      <c r="E607" s="3" t="s">
        <v>360</v>
      </c>
      <c r="F607" s="15" t="str">
        <f t="shared" si="44"/>
        <v>75</v>
      </c>
      <c r="G607" s="15" t="str">
        <f t="shared" si="45"/>
        <v>B</v>
      </c>
      <c r="H607" s="8" t="s">
        <v>495</v>
      </c>
      <c r="I607" s="15" t="str">
        <f t="shared" si="46"/>
        <v>upstream</v>
      </c>
      <c r="J607" s="100">
        <v>34.6273193359375</v>
      </c>
      <c r="K607" s="97">
        <v>1.0006225202232599E-3</v>
      </c>
      <c r="L607" s="100">
        <v>34.485996246337891</v>
      </c>
      <c r="M607" s="100">
        <v>0.24240294098854065</v>
      </c>
      <c r="N607" s="97">
        <v>1.0927213588729501E-3</v>
      </c>
      <c r="O607" s="97">
        <v>1.5815199003554881E-4</v>
      </c>
      <c r="P607" s="3"/>
    </row>
    <row r="608" spans="1:16">
      <c r="A608" s="99">
        <v>42619</v>
      </c>
      <c r="B608">
        <v>607</v>
      </c>
      <c r="C608" s="3" t="s">
        <v>34</v>
      </c>
      <c r="D608" s="3" t="s">
        <v>77</v>
      </c>
      <c r="E608" s="3" t="s">
        <v>361</v>
      </c>
      <c r="F608" s="15" t="str">
        <f t="shared" si="44"/>
        <v>76</v>
      </c>
      <c r="G608" s="15" t="str">
        <f t="shared" si="45"/>
        <v>A</v>
      </c>
      <c r="H608" s="8" t="s">
        <v>495</v>
      </c>
      <c r="I608" s="15" t="str">
        <f t="shared" si="46"/>
        <v>upstream</v>
      </c>
      <c r="J608" s="100">
        <v>32.749385833740234</v>
      </c>
      <c r="K608" s="97">
        <v>2.9510513413697481E-3</v>
      </c>
      <c r="L608" s="100">
        <v>32.676662445068359</v>
      </c>
      <c r="M608" s="100">
        <v>0.12683707475662231</v>
      </c>
      <c r="N608" s="97">
        <v>3.0828274320811033E-3</v>
      </c>
      <c r="O608" s="97">
        <v>2.2973210434429348E-4</v>
      </c>
      <c r="P608" s="3"/>
    </row>
    <row r="609" spans="1:16">
      <c r="A609" s="99">
        <v>42619</v>
      </c>
      <c r="B609">
        <v>608</v>
      </c>
      <c r="C609" s="3" t="s">
        <v>34</v>
      </c>
      <c r="D609" s="3" t="s">
        <v>180</v>
      </c>
      <c r="E609" s="3" t="s">
        <v>361</v>
      </c>
      <c r="F609" s="15" t="str">
        <f t="shared" si="44"/>
        <v>76</v>
      </c>
      <c r="G609" s="15" t="str">
        <f t="shared" si="45"/>
        <v>A</v>
      </c>
      <c r="H609" s="8" t="s">
        <v>495</v>
      </c>
      <c r="I609" s="15" t="str">
        <f t="shared" si="46"/>
        <v>upstream</v>
      </c>
      <c r="J609" s="100">
        <v>32.530204772949219</v>
      </c>
      <c r="K609" s="97">
        <v>3.348097437992692E-3</v>
      </c>
      <c r="L609" s="100">
        <v>32.676662445068359</v>
      </c>
      <c r="M609" s="100">
        <v>0.12683707475662231</v>
      </c>
      <c r="N609" s="97">
        <v>3.0828274320811033E-3</v>
      </c>
      <c r="O609" s="97">
        <v>2.2973210434429348E-4</v>
      </c>
      <c r="P609" s="3"/>
    </row>
    <row r="610" spans="1:16">
      <c r="A610" s="99">
        <v>42619</v>
      </c>
      <c r="B610">
        <v>609</v>
      </c>
      <c r="C610" s="3" t="s">
        <v>34</v>
      </c>
      <c r="D610" s="3" t="s">
        <v>181</v>
      </c>
      <c r="E610" s="3" t="s">
        <v>361</v>
      </c>
      <c r="F610" s="15" t="str">
        <f t="shared" si="44"/>
        <v>76</v>
      </c>
      <c r="G610" s="15" t="str">
        <f t="shared" si="45"/>
        <v>A</v>
      </c>
      <c r="H610" s="8" t="s">
        <v>495</v>
      </c>
      <c r="I610" s="15" t="str">
        <f t="shared" si="46"/>
        <v>upstream</v>
      </c>
      <c r="J610" s="100">
        <v>32.750396728515625</v>
      </c>
      <c r="K610" s="97">
        <v>2.9493337497115135E-3</v>
      </c>
      <c r="L610" s="100">
        <v>32.676662445068359</v>
      </c>
      <c r="M610" s="100">
        <v>0.12683707475662231</v>
      </c>
      <c r="N610" s="97">
        <v>3.0828274320811033E-3</v>
      </c>
      <c r="O610" s="97">
        <v>2.2973210434429348E-4</v>
      </c>
      <c r="P610" s="3"/>
    </row>
    <row r="611" spans="1:16">
      <c r="A611" s="99">
        <v>42619</v>
      </c>
      <c r="B611">
        <v>610</v>
      </c>
      <c r="C611" s="3" t="s">
        <v>34</v>
      </c>
      <c r="D611" s="3" t="s">
        <v>82</v>
      </c>
      <c r="E611" s="3" t="s">
        <v>362</v>
      </c>
      <c r="F611" s="15" t="str">
        <f t="shared" si="44"/>
        <v>76</v>
      </c>
      <c r="G611" s="15" t="str">
        <f t="shared" si="45"/>
        <v>B</v>
      </c>
      <c r="H611" s="8" t="s">
        <v>495</v>
      </c>
      <c r="I611" s="15" t="str">
        <f t="shared" si="46"/>
        <v>upstream</v>
      </c>
      <c r="J611" s="100">
        <v>32.476345062255859</v>
      </c>
      <c r="K611" s="97">
        <v>3.4535790327936411E-3</v>
      </c>
      <c r="L611" s="100">
        <v>32.542518615722656</v>
      </c>
      <c r="M611" s="100">
        <v>0.16772548854351044</v>
      </c>
      <c r="N611" s="97">
        <v>3.3346165437251329E-3</v>
      </c>
      <c r="O611" s="97">
        <v>3.1390017829835415E-4</v>
      </c>
      <c r="P611" s="3"/>
    </row>
    <row r="612" spans="1:16">
      <c r="A612" s="99">
        <v>42619</v>
      </c>
      <c r="B612">
        <v>611</v>
      </c>
      <c r="C612" s="3" t="s">
        <v>34</v>
      </c>
      <c r="D612" s="3" t="s">
        <v>183</v>
      </c>
      <c r="E612" s="3" t="s">
        <v>362</v>
      </c>
      <c r="F612" s="15" t="str">
        <f t="shared" si="44"/>
        <v>76</v>
      </c>
      <c r="G612" s="15" t="str">
        <f t="shared" si="45"/>
        <v>B</v>
      </c>
      <c r="H612" s="8" t="s">
        <v>495</v>
      </c>
      <c r="I612" s="15" t="str">
        <f t="shared" si="46"/>
        <v>upstream</v>
      </c>
      <c r="J612" s="100">
        <v>32.417976379394531</v>
      </c>
      <c r="K612" s="97">
        <v>3.5716469865292311E-3</v>
      </c>
      <c r="L612" s="100">
        <v>32.542518615722656</v>
      </c>
      <c r="M612" s="100">
        <v>0.16772548854351044</v>
      </c>
      <c r="N612" s="97">
        <v>3.3346165437251329E-3</v>
      </c>
      <c r="O612" s="97">
        <v>3.1390017829835415E-4</v>
      </c>
      <c r="P612" s="3"/>
    </row>
    <row r="613" spans="1:16">
      <c r="A613" s="99">
        <v>42619</v>
      </c>
      <c r="B613">
        <v>612</v>
      </c>
      <c r="C613" s="3" t="s">
        <v>34</v>
      </c>
      <c r="D613" s="3" t="s">
        <v>184</v>
      </c>
      <c r="E613" s="3" t="s">
        <v>362</v>
      </c>
      <c r="F613" s="15" t="str">
        <f t="shared" si="44"/>
        <v>76</v>
      </c>
      <c r="G613" s="15" t="str">
        <f t="shared" si="45"/>
        <v>B</v>
      </c>
      <c r="H613" s="8" t="s">
        <v>495</v>
      </c>
      <c r="I613" s="15" t="str">
        <f t="shared" si="46"/>
        <v>upstream</v>
      </c>
      <c r="J613" s="100">
        <v>32.733238220214844</v>
      </c>
      <c r="K613" s="97">
        <v>2.978623379021883E-3</v>
      </c>
      <c r="L613" s="100">
        <v>32.542518615722656</v>
      </c>
      <c r="M613" s="100">
        <v>0.16772548854351044</v>
      </c>
      <c r="N613" s="97">
        <v>3.3346165437251329E-3</v>
      </c>
      <c r="O613" s="97">
        <v>3.1390017829835415E-4</v>
      </c>
      <c r="P613" s="3"/>
    </row>
    <row r="614" spans="1:16">
      <c r="A614" s="99">
        <v>42620</v>
      </c>
      <c r="B614">
        <v>613</v>
      </c>
      <c r="C614" s="3" t="s">
        <v>34</v>
      </c>
      <c r="D614" s="3" t="s">
        <v>86</v>
      </c>
      <c r="E614" s="3" t="s">
        <v>363</v>
      </c>
      <c r="F614" s="15" t="str">
        <f t="shared" si="44"/>
        <v>77</v>
      </c>
      <c r="G614" s="15" t="str">
        <f t="shared" si="45"/>
        <v>A</v>
      </c>
      <c r="H614" s="8" t="s">
        <v>495</v>
      </c>
      <c r="I614" s="15" t="str">
        <f t="shared" si="46"/>
        <v>upstream</v>
      </c>
      <c r="J614" s="100">
        <v>34.008144378662109</v>
      </c>
      <c r="K614" s="97">
        <v>1.4293467393144965E-3</v>
      </c>
      <c r="L614" s="100">
        <v>34.028049468994141</v>
      </c>
      <c r="M614" s="100">
        <v>0.30668863654136658</v>
      </c>
      <c r="N614" s="97">
        <v>1.4277044683694839E-3</v>
      </c>
      <c r="O614" s="97">
        <v>2.4905684404075146E-4</v>
      </c>
      <c r="P614" s="3"/>
    </row>
    <row r="615" spans="1:16">
      <c r="A615" s="99">
        <v>42620</v>
      </c>
      <c r="B615">
        <v>614</v>
      </c>
      <c r="C615" s="3" t="s">
        <v>34</v>
      </c>
      <c r="D615" s="3" t="s">
        <v>186</v>
      </c>
      <c r="E615" s="3" t="s">
        <v>363</v>
      </c>
      <c r="F615" s="15" t="str">
        <f t="shared" si="44"/>
        <v>77</v>
      </c>
      <c r="G615" s="15" t="str">
        <f t="shared" si="45"/>
        <v>A</v>
      </c>
      <c r="H615" s="8" t="s">
        <v>495</v>
      </c>
      <c r="I615" s="15" t="str">
        <f t="shared" si="46"/>
        <v>upstream</v>
      </c>
      <c r="J615" s="100">
        <v>33.731796264648438</v>
      </c>
      <c r="K615" s="97">
        <v>1.6759360441938043E-3</v>
      </c>
      <c r="L615" s="100">
        <v>34.028049468994141</v>
      </c>
      <c r="M615" s="100">
        <v>0.30668863654136658</v>
      </c>
      <c r="N615" s="97">
        <v>1.4277044683694839E-3</v>
      </c>
      <c r="O615" s="97">
        <v>2.4905684404075146E-4</v>
      </c>
      <c r="P615" s="3"/>
    </row>
    <row r="616" spans="1:16">
      <c r="A616" s="99">
        <v>42620</v>
      </c>
      <c r="B616">
        <v>615</v>
      </c>
      <c r="C616" s="3" t="s">
        <v>34</v>
      </c>
      <c r="D616" s="3" t="s">
        <v>187</v>
      </c>
      <c r="E616" s="3" t="s">
        <v>363</v>
      </c>
      <c r="F616" s="15" t="str">
        <f t="shared" si="44"/>
        <v>77</v>
      </c>
      <c r="G616" s="15" t="str">
        <f t="shared" si="45"/>
        <v>A</v>
      </c>
      <c r="H616" s="8" t="s">
        <v>495</v>
      </c>
      <c r="I616" s="15" t="str">
        <f t="shared" si="46"/>
        <v>upstream</v>
      </c>
      <c r="J616" s="100">
        <v>34.344203948974609</v>
      </c>
      <c r="K616" s="97">
        <v>1.1778305051848292E-3</v>
      </c>
      <c r="L616" s="100">
        <v>34.028049468994141</v>
      </c>
      <c r="M616" s="100">
        <v>0.30668863654136658</v>
      </c>
      <c r="N616" s="97">
        <v>1.4277044683694839E-3</v>
      </c>
      <c r="O616" s="97">
        <v>2.4905684404075146E-4</v>
      </c>
      <c r="P616" s="3"/>
    </row>
    <row r="617" spans="1:16">
      <c r="A617" s="99">
        <v>42620</v>
      </c>
      <c r="B617">
        <v>616</v>
      </c>
      <c r="C617" s="3" t="s">
        <v>34</v>
      </c>
      <c r="D617" s="3" t="s">
        <v>90</v>
      </c>
      <c r="E617" s="3" t="s">
        <v>364</v>
      </c>
      <c r="F617" s="15" t="str">
        <f t="shared" si="44"/>
        <v>77</v>
      </c>
      <c r="G617" s="15" t="str">
        <f t="shared" si="45"/>
        <v>B</v>
      </c>
      <c r="H617" s="8" t="s">
        <v>495</v>
      </c>
      <c r="I617" s="15" t="str">
        <f t="shared" si="46"/>
        <v>upstream</v>
      </c>
      <c r="J617" s="100">
        <v>33.527385711669922</v>
      </c>
      <c r="K617" s="97">
        <v>1.8853170331567526E-3</v>
      </c>
      <c r="L617" s="100">
        <v>33.888904571533203</v>
      </c>
      <c r="M617" s="100">
        <v>0.34029695391654968</v>
      </c>
      <c r="N617" s="97">
        <v>1.5508808428421617E-3</v>
      </c>
      <c r="O617" s="97">
        <v>3.0843561398796737E-4</v>
      </c>
      <c r="P617" s="3"/>
    </row>
    <row r="618" spans="1:16">
      <c r="A618" s="99">
        <v>42620</v>
      </c>
      <c r="B618">
        <v>617</v>
      </c>
      <c r="C618" s="3" t="s">
        <v>34</v>
      </c>
      <c r="D618" s="3" t="s">
        <v>189</v>
      </c>
      <c r="E618" s="3" t="s">
        <v>364</v>
      </c>
      <c r="F618" s="15" t="str">
        <f t="shared" si="44"/>
        <v>77</v>
      </c>
      <c r="G618" s="15" t="str">
        <f t="shared" si="45"/>
        <v>B</v>
      </c>
      <c r="H618" s="8" t="s">
        <v>495</v>
      </c>
      <c r="I618" s="15" t="str">
        <f t="shared" si="46"/>
        <v>upstream</v>
      </c>
      <c r="J618" s="100">
        <v>33.936317443847656</v>
      </c>
      <c r="K618" s="97">
        <v>1.4897139044478536E-3</v>
      </c>
      <c r="L618" s="100">
        <v>33.888904571533203</v>
      </c>
      <c r="M618" s="100">
        <v>0.34029695391654968</v>
      </c>
      <c r="N618" s="97">
        <v>1.5508808428421617E-3</v>
      </c>
      <c r="O618" s="97">
        <v>3.0843561398796737E-4</v>
      </c>
      <c r="P618" s="3"/>
    </row>
    <row r="619" spans="1:16">
      <c r="A619" s="99">
        <v>42620</v>
      </c>
      <c r="B619">
        <v>618</v>
      </c>
      <c r="C619" s="3" t="s">
        <v>34</v>
      </c>
      <c r="D619" s="3" t="s">
        <v>190</v>
      </c>
      <c r="E619" s="5" t="s">
        <v>364</v>
      </c>
      <c r="F619" s="15" t="str">
        <f t="shared" si="44"/>
        <v>77</v>
      </c>
      <c r="G619" s="15" t="str">
        <f t="shared" si="45"/>
        <v>B</v>
      </c>
      <c r="H619" s="8" t="s">
        <v>495</v>
      </c>
      <c r="I619" s="15" t="str">
        <f t="shared" si="46"/>
        <v>upstream</v>
      </c>
      <c r="J619" s="100">
        <v>34.203006744384766</v>
      </c>
      <c r="K619" s="97">
        <v>1.2776115909218788E-3</v>
      </c>
      <c r="L619" s="100">
        <v>33.888904571533203</v>
      </c>
      <c r="M619" s="100">
        <v>0.34029695391654968</v>
      </c>
      <c r="N619" s="97">
        <v>1.5508808428421617E-3</v>
      </c>
      <c r="O619" s="97">
        <v>3.0843561398796737E-4</v>
      </c>
      <c r="P619" s="3"/>
    </row>
    <row r="620" spans="1:16">
      <c r="A620" s="99">
        <v>42621</v>
      </c>
      <c r="B620">
        <v>619</v>
      </c>
      <c r="C620" s="3" t="s">
        <v>34</v>
      </c>
      <c r="D620" s="3" t="s">
        <v>191</v>
      </c>
      <c r="E620" s="5" t="s">
        <v>365</v>
      </c>
      <c r="F620" s="15" t="str">
        <f t="shared" si="44"/>
        <v>78</v>
      </c>
      <c r="G620" s="15" t="str">
        <f t="shared" si="45"/>
        <v>A</v>
      </c>
      <c r="H620" s="8" t="s">
        <v>495</v>
      </c>
      <c r="I620" s="15" t="str">
        <f t="shared" si="46"/>
        <v>upstream</v>
      </c>
      <c r="J620" s="100">
        <v>34.574993133544922</v>
      </c>
      <c r="K620" s="97">
        <v>1.0312360245734453E-3</v>
      </c>
      <c r="L620" s="100">
        <v>34.597675323486328</v>
      </c>
      <c r="M620" s="100">
        <v>0.2097364217042923</v>
      </c>
      <c r="N620" s="97">
        <v>1.0227775201201439E-3</v>
      </c>
      <c r="O620" s="97">
        <v>1.2212390720378608E-4</v>
      </c>
      <c r="P620" s="3"/>
    </row>
    <row r="621" spans="1:16">
      <c r="A621" s="99">
        <v>42621</v>
      </c>
      <c r="B621">
        <v>620</v>
      </c>
      <c r="C621" s="3" t="s">
        <v>34</v>
      </c>
      <c r="D621" s="3" t="s">
        <v>193</v>
      </c>
      <c r="E621" s="5" t="s">
        <v>365</v>
      </c>
      <c r="F621" s="15" t="str">
        <f t="shared" si="44"/>
        <v>78</v>
      </c>
      <c r="G621" s="15" t="str">
        <f t="shared" si="45"/>
        <v>A</v>
      </c>
      <c r="H621" s="8" t="s">
        <v>495</v>
      </c>
      <c r="I621" s="15" t="str">
        <f t="shared" si="46"/>
        <v>upstream</v>
      </c>
      <c r="J621" s="100">
        <v>34.400199890136719</v>
      </c>
      <c r="K621" s="97">
        <v>1.1404523393139243E-3</v>
      </c>
      <c r="L621" s="100">
        <v>34.597675323486328</v>
      </c>
      <c r="M621" s="100">
        <v>0.2097364217042923</v>
      </c>
      <c r="N621" s="97">
        <v>1.0227775201201439E-3</v>
      </c>
      <c r="O621" s="97">
        <v>1.2212390720378608E-4</v>
      </c>
      <c r="P621" s="3"/>
    </row>
    <row r="622" spans="1:16">
      <c r="A622" s="99">
        <v>42621</v>
      </c>
      <c r="B622">
        <v>621</v>
      </c>
      <c r="C622" s="3" t="s">
        <v>34</v>
      </c>
      <c r="D622" s="3" t="s">
        <v>194</v>
      </c>
      <c r="E622" s="5" t="s">
        <v>365</v>
      </c>
      <c r="F622" s="15" t="str">
        <f t="shared" si="44"/>
        <v>78</v>
      </c>
      <c r="G622" s="15" t="str">
        <f t="shared" si="45"/>
        <v>A</v>
      </c>
      <c r="H622" s="8" t="s">
        <v>495</v>
      </c>
      <c r="I622" s="15" t="str">
        <f t="shared" si="46"/>
        <v>upstream</v>
      </c>
      <c r="J622" s="100">
        <v>34.817829132080078</v>
      </c>
      <c r="K622" s="97">
        <v>8.9664431288838387E-4</v>
      </c>
      <c r="L622" s="100">
        <v>34.597675323486328</v>
      </c>
      <c r="M622" s="100">
        <v>0.2097364217042923</v>
      </c>
      <c r="N622" s="97">
        <v>1.0227775201201439E-3</v>
      </c>
      <c r="O622" s="97">
        <v>1.2212390720378608E-4</v>
      </c>
      <c r="P622" s="3"/>
    </row>
    <row r="623" spans="1:16">
      <c r="A623" s="99">
        <v>42621</v>
      </c>
      <c r="B623">
        <v>622</v>
      </c>
      <c r="C623" s="3" t="s">
        <v>34</v>
      </c>
      <c r="D623" s="3" t="s">
        <v>94</v>
      </c>
      <c r="E623" s="3" t="s">
        <v>366</v>
      </c>
      <c r="F623" s="15" t="str">
        <f t="shared" si="44"/>
        <v>78</v>
      </c>
      <c r="G623" s="15" t="str">
        <f t="shared" si="45"/>
        <v>B</v>
      </c>
      <c r="H623" s="8" t="s">
        <v>495</v>
      </c>
      <c r="I623" s="15" t="str">
        <f t="shared" si="46"/>
        <v>upstream</v>
      </c>
      <c r="J623" s="100">
        <v>33.795948028564453</v>
      </c>
      <c r="K623" s="97">
        <v>1.6151464078575373E-3</v>
      </c>
      <c r="L623" s="100">
        <v>33.760482788085938</v>
      </c>
      <c r="M623" s="100">
        <v>3.093789704144001E-2</v>
      </c>
      <c r="N623" s="97">
        <v>1.6486503882333636E-3</v>
      </c>
      <c r="O623" s="97">
        <v>2.9232336601126008E-5</v>
      </c>
      <c r="P623" s="3"/>
    </row>
    <row r="624" spans="1:16">
      <c r="A624" s="99">
        <v>42621</v>
      </c>
      <c r="B624">
        <v>623</v>
      </c>
      <c r="C624" s="3" t="s">
        <v>34</v>
      </c>
      <c r="D624" s="3" t="s">
        <v>97</v>
      </c>
      <c r="E624" s="3" t="s">
        <v>366</v>
      </c>
      <c r="F624" s="15" t="str">
        <f t="shared" si="44"/>
        <v>78</v>
      </c>
      <c r="G624" s="15" t="str">
        <f t="shared" si="45"/>
        <v>B</v>
      </c>
      <c r="H624" s="8" t="s">
        <v>495</v>
      </c>
      <c r="I624" s="15" t="str">
        <f t="shared" si="46"/>
        <v>upstream</v>
      </c>
      <c r="J624" s="100">
        <v>33.746456146240234</v>
      </c>
      <c r="K624" s="97">
        <v>1.661845832131803E-3</v>
      </c>
      <c r="L624" s="100">
        <v>33.760482788085938</v>
      </c>
      <c r="M624" s="100">
        <v>3.093789704144001E-2</v>
      </c>
      <c r="N624" s="97">
        <v>1.6486503882333636E-3</v>
      </c>
      <c r="O624" s="97">
        <v>2.9232336601126008E-5</v>
      </c>
      <c r="P624" s="3"/>
    </row>
    <row r="625" spans="1:16">
      <c r="A625" s="99">
        <v>42621</v>
      </c>
      <c r="B625">
        <v>624</v>
      </c>
      <c r="C625" s="3" t="s">
        <v>34</v>
      </c>
      <c r="D625" s="3" t="s">
        <v>98</v>
      </c>
      <c r="E625" s="3" t="s">
        <v>366</v>
      </c>
      <c r="F625" s="15" t="str">
        <f t="shared" si="44"/>
        <v>78</v>
      </c>
      <c r="G625" s="15" t="str">
        <f t="shared" si="45"/>
        <v>B</v>
      </c>
      <c r="H625" s="8" t="s">
        <v>495</v>
      </c>
      <c r="I625" s="15" t="str">
        <f t="shared" si="46"/>
        <v>upstream</v>
      </c>
      <c r="J625" s="100">
        <v>33.739040374755859</v>
      </c>
      <c r="K625" s="97">
        <v>1.6689585754647851E-3</v>
      </c>
      <c r="L625" s="100">
        <v>33.760482788085938</v>
      </c>
      <c r="M625" s="100">
        <v>3.093789704144001E-2</v>
      </c>
      <c r="N625" s="97">
        <v>1.6486503882333636E-3</v>
      </c>
      <c r="O625" s="97">
        <v>2.9232336601126008E-5</v>
      </c>
      <c r="P625" s="3"/>
    </row>
    <row r="626" spans="1:16">
      <c r="A626" s="99">
        <v>42622</v>
      </c>
      <c r="B626">
        <v>625</v>
      </c>
      <c r="C626" s="3" t="s">
        <v>34</v>
      </c>
      <c r="D626" s="3" t="s">
        <v>99</v>
      </c>
      <c r="E626" s="3" t="s">
        <v>367</v>
      </c>
      <c r="F626" s="15" t="str">
        <f t="shared" si="44"/>
        <v>79</v>
      </c>
      <c r="G626" s="15" t="str">
        <f t="shared" si="45"/>
        <v>A</v>
      </c>
      <c r="H626" s="8" t="s">
        <v>495</v>
      </c>
      <c r="I626" s="15" t="str">
        <f t="shared" si="46"/>
        <v>upstream</v>
      </c>
      <c r="J626" s="100">
        <v>33.750259399414062</v>
      </c>
      <c r="K626" s="97">
        <v>1.6582098323851824E-3</v>
      </c>
      <c r="L626" s="100">
        <v>33.840549468994141</v>
      </c>
      <c r="M626" s="100">
        <v>0.24676105380058289</v>
      </c>
      <c r="N626" s="97">
        <v>1.5867684269323945E-3</v>
      </c>
      <c r="O626" s="97">
        <v>2.0770241098944098E-4</v>
      </c>
      <c r="P626" s="3"/>
    </row>
    <row r="627" spans="1:16">
      <c r="A627" s="99">
        <v>42622</v>
      </c>
      <c r="B627">
        <v>626</v>
      </c>
      <c r="C627" s="3" t="s">
        <v>34</v>
      </c>
      <c r="D627" s="3" t="s">
        <v>101</v>
      </c>
      <c r="E627" s="3" t="s">
        <v>367</v>
      </c>
      <c r="F627" s="15" t="str">
        <f t="shared" si="44"/>
        <v>79</v>
      </c>
      <c r="G627" s="15" t="str">
        <f t="shared" si="45"/>
        <v>A</v>
      </c>
      <c r="H627" s="8" t="s">
        <v>495</v>
      </c>
      <c r="I627" s="15" t="str">
        <f t="shared" si="46"/>
        <v>upstream</v>
      </c>
      <c r="J627" s="100">
        <v>33.614360809326172</v>
      </c>
      <c r="K627" s="97">
        <v>1.7932063201442361E-3</v>
      </c>
      <c r="L627" s="100">
        <v>33.840549468994141</v>
      </c>
      <c r="M627" s="100">
        <v>0.24676105380058289</v>
      </c>
      <c r="N627" s="97">
        <v>1.5867684269323945E-3</v>
      </c>
      <c r="O627" s="97">
        <v>2.0770241098944098E-4</v>
      </c>
      <c r="P627" s="3"/>
    </row>
    <row r="628" spans="1:16">
      <c r="A628" s="99">
        <v>42622</v>
      </c>
      <c r="B628">
        <v>627</v>
      </c>
      <c r="C628" s="3" t="s">
        <v>34</v>
      </c>
      <c r="D628" s="3" t="s">
        <v>102</v>
      </c>
      <c r="E628" s="3" t="s">
        <v>367</v>
      </c>
      <c r="F628" s="15" t="str">
        <f t="shared" si="44"/>
        <v>79</v>
      </c>
      <c r="G628" s="15" t="str">
        <f t="shared" si="45"/>
        <v>A</v>
      </c>
      <c r="H628" s="8" t="s">
        <v>495</v>
      </c>
      <c r="I628" s="15" t="str">
        <f t="shared" si="46"/>
        <v>upstream</v>
      </c>
      <c r="J628" s="100">
        <v>33.867877960205078</v>
      </c>
      <c r="K628" s="97">
        <v>1.5496044652536511E-3</v>
      </c>
      <c r="L628" s="100">
        <v>33.840549468994141</v>
      </c>
      <c r="M628" s="100">
        <v>0.24676105380058289</v>
      </c>
      <c r="N628" s="97">
        <v>1.5867684269323945E-3</v>
      </c>
      <c r="O628" s="97">
        <v>2.0770241098944098E-4</v>
      </c>
      <c r="P628" s="3"/>
    </row>
    <row r="629" spans="1:16">
      <c r="A629" s="111">
        <v>42622</v>
      </c>
      <c r="B629">
        <v>628</v>
      </c>
      <c r="C629" s="3" t="s">
        <v>34</v>
      </c>
      <c r="D629" s="30" t="s">
        <v>103</v>
      </c>
      <c r="E629" s="30" t="s">
        <v>433</v>
      </c>
      <c r="F629" s="15" t="str">
        <f t="shared" si="44"/>
        <v>79</v>
      </c>
      <c r="G629" s="15" t="str">
        <f t="shared" si="45"/>
        <v>B</v>
      </c>
      <c r="H629" s="116" t="s">
        <v>495</v>
      </c>
      <c r="I629" s="15" t="str">
        <f t="shared" si="46"/>
        <v>upstream</v>
      </c>
      <c r="J629" s="100">
        <v>33.683872222900391</v>
      </c>
      <c r="K629" s="97">
        <v>1.7228368669748306E-3</v>
      </c>
      <c r="L629" s="100">
        <v>33.840549468994098</v>
      </c>
      <c r="M629" s="100">
        <v>0.24676105380058289</v>
      </c>
      <c r="N629" s="97">
        <v>1.5867684269323945E-3</v>
      </c>
      <c r="O629" s="97">
        <v>2.0770241098944098E-4</v>
      </c>
      <c r="P629" s="3"/>
    </row>
    <row r="630" spans="1:16">
      <c r="A630" s="111">
        <v>42622</v>
      </c>
      <c r="B630">
        <v>629</v>
      </c>
      <c r="C630" s="3" t="s">
        <v>34</v>
      </c>
      <c r="D630" s="30" t="s">
        <v>105</v>
      </c>
      <c r="E630" s="30" t="s">
        <v>433</v>
      </c>
      <c r="F630" s="15" t="str">
        <f t="shared" si="44"/>
        <v>79</v>
      </c>
      <c r="G630" s="15" t="str">
        <f t="shared" si="45"/>
        <v>B</v>
      </c>
      <c r="H630" s="116" t="s">
        <v>495</v>
      </c>
      <c r="I630" s="15" t="str">
        <f t="shared" si="46"/>
        <v>upstream</v>
      </c>
      <c r="J630" s="100">
        <v>33.818046569824219</v>
      </c>
      <c r="K630" s="97">
        <v>1.5947207575663924E-3</v>
      </c>
      <c r="L630" s="100">
        <v>33.840549468994141</v>
      </c>
      <c r="M630" s="100">
        <v>0.24676105380058289</v>
      </c>
      <c r="N630" s="97">
        <v>1.5867684269323945E-3</v>
      </c>
      <c r="O630" s="97">
        <v>2.0770241098944098E-4</v>
      </c>
      <c r="P630" s="3"/>
    </row>
    <row r="631" spans="1:16">
      <c r="A631" s="111">
        <v>42622</v>
      </c>
      <c r="B631">
        <v>630</v>
      </c>
      <c r="C631" s="3" t="s">
        <v>34</v>
      </c>
      <c r="D631" s="30" t="s">
        <v>106</v>
      </c>
      <c r="E631" s="30" t="s">
        <v>433</v>
      </c>
      <c r="F631" s="15" t="str">
        <f t="shared" si="44"/>
        <v>79</v>
      </c>
      <c r="G631" s="15" t="str">
        <f t="shared" si="45"/>
        <v>B</v>
      </c>
      <c r="H631" s="116" t="s">
        <v>495</v>
      </c>
      <c r="I631" s="15" t="str">
        <f t="shared" si="46"/>
        <v>upstream</v>
      </c>
      <c r="J631" s="100">
        <v>34.308887481689453</v>
      </c>
      <c r="K631" s="97">
        <v>1.2020322028547525E-3</v>
      </c>
      <c r="L631" s="100">
        <v>33.840549468994141</v>
      </c>
      <c r="M631" s="100">
        <v>0.24676105380058289</v>
      </c>
      <c r="N631" s="97">
        <v>1.5867684269323945E-3</v>
      </c>
      <c r="O631" s="97">
        <v>2.0770241098944098E-4</v>
      </c>
      <c r="P631" s="3"/>
    </row>
    <row r="632" spans="1:16">
      <c r="A632" s="99">
        <v>42623</v>
      </c>
      <c r="B632">
        <v>631</v>
      </c>
      <c r="C632" s="9" t="s">
        <v>36</v>
      </c>
      <c r="D632" t="s">
        <v>115</v>
      </c>
      <c r="E632" t="s">
        <v>368</v>
      </c>
      <c r="F632" s="15" t="str">
        <f t="shared" si="44"/>
        <v>80</v>
      </c>
      <c r="G632" s="15" t="str">
        <f t="shared" si="45"/>
        <v>A</v>
      </c>
      <c r="H632" s="116" t="s">
        <v>495</v>
      </c>
      <c r="I632" s="15" t="str">
        <f t="shared" si="46"/>
        <v>upstream</v>
      </c>
      <c r="J632" s="100">
        <v>32.701892852783203</v>
      </c>
      <c r="K632" s="97">
        <v>2.3414166644215584E-3</v>
      </c>
      <c r="L632" s="100">
        <v>32.627857208251953</v>
      </c>
      <c r="M632" s="100">
        <v>0.2891438901424408</v>
      </c>
      <c r="N632" s="97">
        <v>2.4678448680788279E-3</v>
      </c>
      <c r="O632" s="97">
        <v>4.2530515929684043E-4</v>
      </c>
      <c r="P632" s="3"/>
    </row>
    <row r="633" spans="1:16">
      <c r="A633" s="99">
        <v>42623</v>
      </c>
      <c r="B633">
        <v>632</v>
      </c>
      <c r="C633" s="9" t="s">
        <v>36</v>
      </c>
      <c r="D633" t="s">
        <v>117</v>
      </c>
      <c r="E633" t="s">
        <v>368</v>
      </c>
      <c r="F633" s="15" t="str">
        <f t="shared" si="44"/>
        <v>80</v>
      </c>
      <c r="G633" s="15" t="str">
        <f t="shared" si="45"/>
        <v>A</v>
      </c>
      <c r="H633" s="116" t="s">
        <v>495</v>
      </c>
      <c r="I633" s="15" t="str">
        <f t="shared" si="46"/>
        <v>upstream</v>
      </c>
      <c r="J633" s="100">
        <v>32.872791290283203</v>
      </c>
      <c r="K633" s="97">
        <v>2.1200890187174082E-3</v>
      </c>
      <c r="L633" s="100">
        <v>32.627857208251953</v>
      </c>
      <c r="M633" s="100">
        <v>0.2891438901424408</v>
      </c>
      <c r="N633" s="97">
        <v>2.4678448680788279E-3</v>
      </c>
      <c r="O633" s="97">
        <v>4.2530515929684043E-4</v>
      </c>
      <c r="P633" s="3"/>
    </row>
    <row r="634" spans="1:16">
      <c r="A634" s="99">
        <v>42623</v>
      </c>
      <c r="B634">
        <v>633</v>
      </c>
      <c r="C634" s="9" t="s">
        <v>36</v>
      </c>
      <c r="D634" t="s">
        <v>118</v>
      </c>
      <c r="E634" t="s">
        <v>368</v>
      </c>
      <c r="F634" s="15" t="str">
        <f t="shared" si="44"/>
        <v>80</v>
      </c>
      <c r="G634" s="15" t="str">
        <f t="shared" si="45"/>
        <v>A</v>
      </c>
      <c r="H634" s="116" t="s">
        <v>495</v>
      </c>
      <c r="I634" s="15" t="str">
        <f t="shared" si="46"/>
        <v>upstream</v>
      </c>
      <c r="J634" s="100">
        <v>32.30889892578125</v>
      </c>
      <c r="K634" s="97">
        <v>2.9420291539281607E-3</v>
      </c>
      <c r="L634" s="100">
        <v>32.627857208251953</v>
      </c>
      <c r="M634" s="100">
        <v>0.2891438901424408</v>
      </c>
      <c r="N634" s="97">
        <v>2.4678448680788279E-3</v>
      </c>
      <c r="O634" s="97">
        <v>4.2530515929684043E-4</v>
      </c>
      <c r="P634" s="3"/>
    </row>
    <row r="635" spans="1:16">
      <c r="A635" s="99">
        <v>42623</v>
      </c>
      <c r="B635">
        <v>634</v>
      </c>
      <c r="C635" s="9" t="s">
        <v>36</v>
      </c>
      <c r="D635" t="s">
        <v>119</v>
      </c>
      <c r="E635" t="s">
        <v>369</v>
      </c>
      <c r="F635" s="15" t="str">
        <f t="shared" si="44"/>
        <v>80</v>
      </c>
      <c r="G635" s="15" t="str">
        <f t="shared" si="45"/>
        <v>B</v>
      </c>
      <c r="H635" s="116" t="s">
        <v>495</v>
      </c>
      <c r="I635" s="15" t="str">
        <f t="shared" si="46"/>
        <v>upstream</v>
      </c>
      <c r="J635" s="100">
        <v>32.7978515625</v>
      </c>
      <c r="K635" s="97">
        <v>2.2144427057355642E-3</v>
      </c>
      <c r="L635" s="100">
        <v>32.851375579833984</v>
      </c>
      <c r="M635" s="100">
        <v>9.8291821777820587E-2</v>
      </c>
      <c r="N635" s="97">
        <v>2.1489439532160759E-3</v>
      </c>
      <c r="O635" s="97">
        <v>1.2065086048096418E-4</v>
      </c>
      <c r="P635" s="3"/>
    </row>
    <row r="636" spans="1:16">
      <c r="A636" s="99">
        <v>42623</v>
      </c>
      <c r="B636">
        <v>635</v>
      </c>
      <c r="C636" s="9" t="s">
        <v>36</v>
      </c>
      <c r="D636" t="s">
        <v>121</v>
      </c>
      <c r="E636" t="s">
        <v>369</v>
      </c>
      <c r="F636" s="15" t="str">
        <f t="shared" si="44"/>
        <v>80</v>
      </c>
      <c r="G636" s="15" t="str">
        <f t="shared" si="45"/>
        <v>B</v>
      </c>
      <c r="H636" s="116" t="s">
        <v>495</v>
      </c>
      <c r="I636" s="15" t="str">
        <f t="shared" si="46"/>
        <v>upstream</v>
      </c>
      <c r="J636" s="100">
        <v>32.964813232421875</v>
      </c>
      <c r="K636" s="97">
        <v>2.0097093656659126E-3</v>
      </c>
      <c r="L636" s="100">
        <v>32.851375579833984</v>
      </c>
      <c r="M636" s="100">
        <v>9.8291821777820587E-2</v>
      </c>
      <c r="N636" s="97">
        <v>2.1489439532160759E-3</v>
      </c>
      <c r="O636" s="97">
        <v>1.2065086048096418E-4</v>
      </c>
      <c r="P636" s="3"/>
    </row>
    <row r="637" spans="1:16">
      <c r="A637" s="99">
        <v>42623</v>
      </c>
      <c r="B637">
        <v>636</v>
      </c>
      <c r="C637" s="9" t="s">
        <v>36</v>
      </c>
      <c r="D637" t="s">
        <v>122</v>
      </c>
      <c r="E637" t="s">
        <v>369</v>
      </c>
      <c r="F637" s="15" t="str">
        <f t="shared" si="44"/>
        <v>80</v>
      </c>
      <c r="G637" s="15" t="str">
        <f t="shared" si="45"/>
        <v>B</v>
      </c>
      <c r="H637" s="116" t="s">
        <v>495</v>
      </c>
      <c r="I637" s="15" t="str">
        <f t="shared" si="46"/>
        <v>upstream</v>
      </c>
      <c r="J637" s="100">
        <v>32.791461944580078</v>
      </c>
      <c r="K637" s="97">
        <v>2.2226793225854635E-3</v>
      </c>
      <c r="L637" s="100">
        <v>32.851375579833984</v>
      </c>
      <c r="M637" s="100">
        <v>9.8291821777820587E-2</v>
      </c>
      <c r="N637" s="97">
        <v>2.1489439532160759E-3</v>
      </c>
      <c r="O637" s="97">
        <v>1.2065086048096418E-4</v>
      </c>
      <c r="P637" s="3"/>
    </row>
    <row r="638" spans="1:16">
      <c r="A638" s="99">
        <v>42624</v>
      </c>
      <c r="B638">
        <v>637</v>
      </c>
      <c r="C638" s="9" t="s">
        <v>36</v>
      </c>
      <c r="D638" t="s">
        <v>123</v>
      </c>
      <c r="E638" t="s">
        <v>370</v>
      </c>
      <c r="F638" s="15" t="str">
        <f t="shared" si="44"/>
        <v>81</v>
      </c>
      <c r="G638" s="15" t="str">
        <f t="shared" si="45"/>
        <v>A</v>
      </c>
      <c r="H638" s="116" t="s">
        <v>495</v>
      </c>
      <c r="I638" s="15" t="str">
        <f t="shared" si="46"/>
        <v>upstream</v>
      </c>
      <c r="J638" s="100">
        <v>32.674922943115234</v>
      </c>
      <c r="K638" s="97">
        <v>2.3783966898918152E-3</v>
      </c>
      <c r="L638" s="100">
        <v>32.577762603759766</v>
      </c>
      <c r="M638" s="100">
        <v>0.10969007760286331</v>
      </c>
      <c r="N638" s="97">
        <v>2.5199593510478735E-3</v>
      </c>
      <c r="O638" s="97">
        <v>1.6198052617255598E-4</v>
      </c>
      <c r="P638" s="3"/>
    </row>
    <row r="639" spans="1:16">
      <c r="A639" s="99">
        <v>42624</v>
      </c>
      <c r="B639">
        <v>638</v>
      </c>
      <c r="C639" s="9" t="s">
        <v>36</v>
      </c>
      <c r="D639" t="s">
        <v>125</v>
      </c>
      <c r="E639" t="s">
        <v>370</v>
      </c>
      <c r="F639" s="15" t="str">
        <f t="shared" si="44"/>
        <v>81</v>
      </c>
      <c r="G639" s="15" t="str">
        <f t="shared" si="45"/>
        <v>A</v>
      </c>
      <c r="H639" s="116" t="s">
        <v>495</v>
      </c>
      <c r="I639" s="15" t="str">
        <f t="shared" si="46"/>
        <v>upstream</v>
      </c>
      <c r="J639" s="100">
        <v>32.458812713623047</v>
      </c>
      <c r="K639" s="97">
        <v>2.6966070290654898E-3</v>
      </c>
      <c r="L639" s="100">
        <v>32.577762603759766</v>
      </c>
      <c r="M639" s="100">
        <v>0.10969007760286331</v>
      </c>
      <c r="N639" s="97">
        <v>2.5199593510478735E-3</v>
      </c>
      <c r="O639" s="97">
        <v>1.6198052617255598E-4</v>
      </c>
      <c r="P639" s="3"/>
    </row>
    <row r="640" spans="1:16">
      <c r="A640" s="99">
        <v>42624</v>
      </c>
      <c r="B640">
        <v>639</v>
      </c>
      <c r="C640" s="9" t="s">
        <v>36</v>
      </c>
      <c r="D640" t="s">
        <v>126</v>
      </c>
      <c r="E640" t="s">
        <v>370</v>
      </c>
      <c r="F640" s="15" t="str">
        <f t="shared" si="44"/>
        <v>81</v>
      </c>
      <c r="G640" s="15" t="str">
        <f t="shared" si="45"/>
        <v>A</v>
      </c>
      <c r="H640" s="116" t="s">
        <v>495</v>
      </c>
      <c r="I640" s="15" t="str">
        <f t="shared" si="46"/>
        <v>upstream</v>
      </c>
      <c r="J640" s="100">
        <v>32.59954833984375</v>
      </c>
      <c r="K640" s="97">
        <v>2.4848738685250282E-3</v>
      </c>
      <c r="L640" s="100">
        <v>32.577762603759766</v>
      </c>
      <c r="M640" s="100">
        <v>0.10969007760286331</v>
      </c>
      <c r="N640" s="97">
        <v>2.5199593510478735E-3</v>
      </c>
      <c r="O640" s="97">
        <v>1.6198052617255598E-4</v>
      </c>
      <c r="P640" s="3"/>
    </row>
    <row r="641" spans="1:16">
      <c r="A641" s="99">
        <v>42624</v>
      </c>
      <c r="B641">
        <v>640</v>
      </c>
      <c r="C641" s="9" t="s">
        <v>36</v>
      </c>
      <c r="D641" t="s">
        <v>127</v>
      </c>
      <c r="E641" t="s">
        <v>371</v>
      </c>
      <c r="F641" s="15" t="str">
        <f t="shared" si="44"/>
        <v>81</v>
      </c>
      <c r="G641" s="15" t="str">
        <f t="shared" si="45"/>
        <v>B</v>
      </c>
      <c r="H641" s="116" t="s">
        <v>495</v>
      </c>
      <c r="I641" s="15" t="str">
        <f t="shared" si="46"/>
        <v>upstream</v>
      </c>
      <c r="J641" s="100">
        <v>32.971439361572266</v>
      </c>
      <c r="K641" s="97">
        <v>2.0019868388772011E-3</v>
      </c>
      <c r="L641" s="100">
        <v>33.230937957763672</v>
      </c>
      <c r="M641" s="100">
        <v>0.22484348714351654</v>
      </c>
      <c r="N641" s="97">
        <v>1.7318398458883166E-3</v>
      </c>
      <c r="O641" s="97">
        <v>2.3404511739499867E-4</v>
      </c>
      <c r="P641" s="3"/>
    </row>
    <row r="642" spans="1:16">
      <c r="A642" s="99">
        <v>42624</v>
      </c>
      <c r="B642">
        <v>641</v>
      </c>
      <c r="C642" s="9" t="s">
        <v>36</v>
      </c>
      <c r="D642" t="s">
        <v>129</v>
      </c>
      <c r="E642" t="s">
        <v>371</v>
      </c>
      <c r="F642" s="15" t="str">
        <f t="shared" si="44"/>
        <v>81</v>
      </c>
      <c r="G642" s="15" t="str">
        <f t="shared" si="45"/>
        <v>B</v>
      </c>
      <c r="H642" s="116" t="s">
        <v>495</v>
      </c>
      <c r="I642" s="15" t="str">
        <f t="shared" si="46"/>
        <v>upstream</v>
      </c>
      <c r="J642" s="100">
        <v>33.367721557617188</v>
      </c>
      <c r="K642" s="97">
        <v>1.5902419108897448E-3</v>
      </c>
      <c r="L642" s="100">
        <v>33.230937957763672</v>
      </c>
      <c r="M642" s="100">
        <v>0.22484348714351654</v>
      </c>
      <c r="N642" s="97">
        <v>1.7318398458883166E-3</v>
      </c>
      <c r="O642" s="97">
        <v>2.3404511739499867E-4</v>
      </c>
      <c r="P642" s="3"/>
    </row>
    <row r="643" spans="1:16">
      <c r="A643" s="99">
        <v>42624</v>
      </c>
      <c r="B643">
        <v>642</v>
      </c>
      <c r="C643" s="9" t="s">
        <v>36</v>
      </c>
      <c r="D643" t="s">
        <v>81</v>
      </c>
      <c r="E643" t="s">
        <v>371</v>
      </c>
      <c r="F643" s="15" t="str">
        <f t="shared" ref="F643:F706" si="47">IF(RIGHT(E643,1)="d", LEFT(E643,LEN(E643)-2), LEFT(E643,LEN(E643)-1))</f>
        <v>81</v>
      </c>
      <c r="G643" s="15" t="str">
        <f t="shared" ref="G643:G706" si="48">IF(RIGHT(E643,1)="d", MID(E643,LEN(E643)-1,1), MID(E643,LEN(E643),1))</f>
        <v>B</v>
      </c>
      <c r="H643" s="116" t="s">
        <v>495</v>
      </c>
      <c r="I643" s="15" t="str">
        <f t="shared" ref="I643:I706" si="49">IF(RIGHT(E643,1)="d","downstream","upstream")</f>
        <v>upstream</v>
      </c>
      <c r="J643" s="100">
        <v>33.353656768798828</v>
      </c>
      <c r="K643" s="97">
        <v>1.6032907878980041E-3</v>
      </c>
      <c r="L643" s="100">
        <v>33.230937957763672</v>
      </c>
      <c r="M643" s="100">
        <v>0.22484348714351654</v>
      </c>
      <c r="N643" s="97">
        <v>1.7318398458883166E-3</v>
      </c>
      <c r="O643" s="97">
        <v>2.3404511739499867E-4</v>
      </c>
      <c r="P643" s="3"/>
    </row>
    <row r="644" spans="1:16">
      <c r="A644" s="99">
        <v>42625</v>
      </c>
      <c r="B644">
        <v>643</v>
      </c>
      <c r="C644" s="9" t="s">
        <v>36</v>
      </c>
      <c r="D644" t="s">
        <v>130</v>
      </c>
      <c r="E644" t="s">
        <v>372</v>
      </c>
      <c r="F644" s="15" t="str">
        <f t="shared" si="47"/>
        <v>82</v>
      </c>
      <c r="G644" s="15" t="str">
        <f t="shared" si="48"/>
        <v>A</v>
      </c>
      <c r="H644" s="116" t="s">
        <v>495</v>
      </c>
      <c r="I644" s="15" t="str">
        <f t="shared" si="49"/>
        <v>upstream</v>
      </c>
      <c r="J644" s="100">
        <v>33.836688995361328</v>
      </c>
      <c r="K644" s="97">
        <v>1.2109430972486734E-3</v>
      </c>
      <c r="L644" s="100">
        <v>33.965091705322266</v>
      </c>
      <c r="M644" s="100">
        <v>0.14076812565326691</v>
      </c>
      <c r="N644" s="97">
        <v>1.1263777269050479E-3</v>
      </c>
      <c r="O644" s="97">
        <v>9.1183654149062932E-5</v>
      </c>
      <c r="P644" s="3"/>
    </row>
    <row r="645" spans="1:16">
      <c r="A645" s="99">
        <v>42625</v>
      </c>
      <c r="B645">
        <v>644</v>
      </c>
      <c r="C645" s="9" t="s">
        <v>36</v>
      </c>
      <c r="D645" t="s">
        <v>132</v>
      </c>
      <c r="E645" t="s">
        <v>372</v>
      </c>
      <c r="F645" s="15" t="str">
        <f t="shared" si="47"/>
        <v>82</v>
      </c>
      <c r="G645" s="15" t="str">
        <f t="shared" si="48"/>
        <v>A</v>
      </c>
      <c r="H645" s="116" t="s">
        <v>495</v>
      </c>
      <c r="I645" s="15" t="str">
        <f t="shared" si="49"/>
        <v>upstream</v>
      </c>
      <c r="J645" s="100">
        <v>34.115608215332031</v>
      </c>
      <c r="K645" s="97">
        <v>1.0297721019014716E-3</v>
      </c>
      <c r="L645" s="100">
        <v>33.965091705322266</v>
      </c>
      <c r="M645" s="100">
        <v>0.14076812565326691</v>
      </c>
      <c r="N645" s="97">
        <v>1.1263777269050479E-3</v>
      </c>
      <c r="O645" s="97">
        <v>9.1183654149062932E-5</v>
      </c>
      <c r="P645" s="3"/>
    </row>
    <row r="646" spans="1:16">
      <c r="A646" s="99">
        <v>42625</v>
      </c>
      <c r="B646">
        <v>645</v>
      </c>
      <c r="C646" s="9" t="s">
        <v>36</v>
      </c>
      <c r="D646" t="s">
        <v>85</v>
      </c>
      <c r="E646" t="s">
        <v>372</v>
      </c>
      <c r="F646" s="15" t="str">
        <f t="shared" si="47"/>
        <v>82</v>
      </c>
      <c r="G646" s="15" t="str">
        <f t="shared" si="48"/>
        <v>A</v>
      </c>
      <c r="H646" s="116" t="s">
        <v>495</v>
      </c>
      <c r="I646" s="15" t="str">
        <f t="shared" si="49"/>
        <v>upstream</v>
      </c>
      <c r="J646" s="100">
        <v>33.942981719970703</v>
      </c>
      <c r="K646" s="97">
        <v>1.1384179815649986E-3</v>
      </c>
      <c r="L646" s="100">
        <v>33.965091705322266</v>
      </c>
      <c r="M646" s="100">
        <v>0.14076812565326691</v>
      </c>
      <c r="N646" s="97">
        <v>1.1263777269050479E-3</v>
      </c>
      <c r="O646" s="97">
        <v>9.1183654149062932E-5</v>
      </c>
      <c r="P646" s="3"/>
    </row>
    <row r="647" spans="1:16">
      <c r="A647" s="99">
        <v>42625</v>
      </c>
      <c r="B647">
        <v>646</v>
      </c>
      <c r="C647" s="9" t="s">
        <v>36</v>
      </c>
      <c r="D647" t="s">
        <v>133</v>
      </c>
      <c r="E647" t="s">
        <v>373</v>
      </c>
      <c r="F647" s="15" t="str">
        <f t="shared" si="47"/>
        <v>82</v>
      </c>
      <c r="G647" s="15" t="str">
        <f t="shared" si="48"/>
        <v>B</v>
      </c>
      <c r="H647" s="116" t="s">
        <v>495</v>
      </c>
      <c r="I647" s="15" t="str">
        <f t="shared" si="49"/>
        <v>upstream</v>
      </c>
      <c r="J647" s="100">
        <v>33.729194641113281</v>
      </c>
      <c r="K647" s="97">
        <v>1.2889880454167724E-3</v>
      </c>
      <c r="L647" s="100">
        <v>33.855354309082031</v>
      </c>
      <c r="M647" s="100">
        <v>0.11654013395309448</v>
      </c>
      <c r="N647" s="97">
        <v>1.1997232213616371E-3</v>
      </c>
      <c r="O647" s="97">
        <v>8.1954116467386484E-5</v>
      </c>
      <c r="P647" s="3"/>
    </row>
    <row r="648" spans="1:16">
      <c r="A648" s="99">
        <v>42625</v>
      </c>
      <c r="B648">
        <v>647</v>
      </c>
      <c r="C648" s="9" t="s">
        <v>36</v>
      </c>
      <c r="D648" t="s">
        <v>88</v>
      </c>
      <c r="E648" t="s">
        <v>373</v>
      </c>
      <c r="F648" s="15" t="str">
        <f t="shared" si="47"/>
        <v>82</v>
      </c>
      <c r="G648" s="15" t="str">
        <f t="shared" si="48"/>
        <v>B</v>
      </c>
      <c r="H648" s="116" t="s">
        <v>495</v>
      </c>
      <c r="I648" s="15" t="str">
        <f t="shared" si="49"/>
        <v>upstream</v>
      </c>
      <c r="J648" s="100">
        <v>33.877887725830078</v>
      </c>
      <c r="K648" s="97">
        <v>1.1822998058050871E-3</v>
      </c>
      <c r="L648" s="100">
        <v>33.855354309082031</v>
      </c>
      <c r="M648" s="100">
        <v>0.11654013395309448</v>
      </c>
      <c r="N648" s="97">
        <v>1.1997232213616371E-3</v>
      </c>
      <c r="O648" s="97">
        <v>8.1954116467386484E-5</v>
      </c>
      <c r="P648" s="3"/>
    </row>
    <row r="649" spans="1:16">
      <c r="A649" s="99">
        <v>42625</v>
      </c>
      <c r="B649">
        <v>648</v>
      </c>
      <c r="C649" s="9" t="s">
        <v>36</v>
      </c>
      <c r="D649" t="s">
        <v>89</v>
      </c>
      <c r="E649" t="s">
        <v>373</v>
      </c>
      <c r="F649" s="15" t="str">
        <f t="shared" si="47"/>
        <v>82</v>
      </c>
      <c r="G649" s="15" t="str">
        <f t="shared" si="48"/>
        <v>B</v>
      </c>
      <c r="H649" s="116" t="s">
        <v>495</v>
      </c>
      <c r="I649" s="15" t="str">
        <f t="shared" si="49"/>
        <v>upstream</v>
      </c>
      <c r="J649" s="100">
        <v>33.958984375</v>
      </c>
      <c r="K649" s="97">
        <v>1.1278819292783737E-3</v>
      </c>
      <c r="L649" s="100">
        <v>33.855354309082031</v>
      </c>
      <c r="M649" s="100">
        <v>0.11654013395309448</v>
      </c>
      <c r="N649" s="97">
        <v>1.1997232213616371E-3</v>
      </c>
      <c r="O649" s="97">
        <v>8.1954116467386484E-5</v>
      </c>
      <c r="P649" s="3"/>
    </row>
    <row r="650" spans="1:16">
      <c r="A650" s="99">
        <v>42626</v>
      </c>
      <c r="B650">
        <v>649</v>
      </c>
      <c r="C650" s="9" t="s">
        <v>36</v>
      </c>
      <c r="D650" t="s">
        <v>135</v>
      </c>
      <c r="E650" t="s">
        <v>374</v>
      </c>
      <c r="F650" s="15" t="str">
        <f t="shared" si="47"/>
        <v>83</v>
      </c>
      <c r="G650" s="15" t="str">
        <f t="shared" si="48"/>
        <v>A</v>
      </c>
      <c r="H650" s="116" t="s">
        <v>495</v>
      </c>
      <c r="I650" s="15" t="str">
        <f t="shared" si="49"/>
        <v>upstream</v>
      </c>
      <c r="J650" s="100">
        <v>33.768321990966797</v>
      </c>
      <c r="K650" s="97">
        <v>1.2600143672898412E-3</v>
      </c>
      <c r="L650" s="100">
        <v>33.769149780273438</v>
      </c>
      <c r="M650" s="100">
        <v>9.6813946962356567E-2</v>
      </c>
      <c r="N650" s="97">
        <v>1.2607368407770991E-3</v>
      </c>
      <c r="O650" s="97">
        <v>7.086576079018414E-5</v>
      </c>
      <c r="P650" s="3"/>
    </row>
    <row r="651" spans="1:16">
      <c r="A651" s="99">
        <v>42626</v>
      </c>
      <c r="B651">
        <v>650</v>
      </c>
      <c r="C651" s="9" t="s">
        <v>36</v>
      </c>
      <c r="D651" t="s">
        <v>137</v>
      </c>
      <c r="E651" t="s">
        <v>374</v>
      </c>
      <c r="F651" s="15" t="str">
        <f t="shared" si="47"/>
        <v>83</v>
      </c>
      <c r="G651" s="15" t="str">
        <f t="shared" si="48"/>
        <v>A</v>
      </c>
      <c r="H651" s="116" t="s">
        <v>495</v>
      </c>
      <c r="I651" s="15" t="str">
        <f t="shared" si="49"/>
        <v>upstream</v>
      </c>
      <c r="J651" s="100">
        <v>33.672752380371094</v>
      </c>
      <c r="K651" s="97">
        <v>1.3319611316546798E-3</v>
      </c>
      <c r="L651" s="100">
        <v>33.769149780273438</v>
      </c>
      <c r="M651" s="100">
        <v>9.6813946962356567E-2</v>
      </c>
      <c r="N651" s="97">
        <v>1.2607368407770991E-3</v>
      </c>
      <c r="O651" s="97">
        <v>7.086576079018414E-5</v>
      </c>
      <c r="P651" s="3"/>
    </row>
    <row r="652" spans="1:16">
      <c r="A652" s="99">
        <v>42626</v>
      </c>
      <c r="B652">
        <v>651</v>
      </c>
      <c r="C652" s="9" t="s">
        <v>36</v>
      </c>
      <c r="D652" t="s">
        <v>93</v>
      </c>
      <c r="E652" t="s">
        <v>374</v>
      </c>
      <c r="F652" s="15" t="str">
        <f t="shared" si="47"/>
        <v>83</v>
      </c>
      <c r="G652" s="15" t="str">
        <f t="shared" si="48"/>
        <v>A</v>
      </c>
      <c r="H652" s="116" t="s">
        <v>495</v>
      </c>
      <c r="I652" s="15" t="str">
        <f t="shared" si="49"/>
        <v>upstream</v>
      </c>
      <c r="J652" s="100">
        <v>33.866374969482422</v>
      </c>
      <c r="K652" s="97">
        <v>1.1902351398020983E-3</v>
      </c>
      <c r="L652" s="100">
        <v>33.769149780273438</v>
      </c>
      <c r="M652" s="100">
        <v>9.6813946962356567E-2</v>
      </c>
      <c r="N652" s="97">
        <v>1.2607368407770991E-3</v>
      </c>
      <c r="O652" s="97">
        <v>7.086576079018414E-5</v>
      </c>
      <c r="P652" s="3"/>
    </row>
    <row r="653" spans="1:16">
      <c r="A653" s="99">
        <v>42626</v>
      </c>
      <c r="B653">
        <v>652</v>
      </c>
      <c r="C653" s="9" t="s">
        <v>36</v>
      </c>
      <c r="D653" t="s">
        <v>142</v>
      </c>
      <c r="E653" t="s">
        <v>375</v>
      </c>
      <c r="F653" s="15" t="str">
        <f t="shared" si="47"/>
        <v>83</v>
      </c>
      <c r="G653" s="15" t="str">
        <f t="shared" si="48"/>
        <v>B</v>
      </c>
      <c r="H653" s="116" t="s">
        <v>495</v>
      </c>
      <c r="I653" s="15" t="str">
        <f t="shared" si="49"/>
        <v>upstream</v>
      </c>
      <c r="J653" s="100">
        <v>33.8736572265625</v>
      </c>
      <c r="K653" s="97">
        <v>1.1852096067741513E-3</v>
      </c>
      <c r="L653" s="100">
        <v>34.123165130615234</v>
      </c>
      <c r="M653" s="100">
        <v>0.56451958417892456</v>
      </c>
      <c r="N653" s="97">
        <v>1.0601961985230446E-3</v>
      </c>
      <c r="O653" s="97">
        <v>3.1273785862140357E-4</v>
      </c>
      <c r="P653" s="3"/>
    </row>
    <row r="654" spans="1:16">
      <c r="A654" s="99">
        <v>42626</v>
      </c>
      <c r="B654">
        <v>653</v>
      </c>
      <c r="C654" s="9" t="s">
        <v>36</v>
      </c>
      <c r="D654" t="s">
        <v>144</v>
      </c>
      <c r="E654" t="s">
        <v>375</v>
      </c>
      <c r="F654" s="15" t="str">
        <f t="shared" si="47"/>
        <v>83</v>
      </c>
      <c r="G654" s="15" t="str">
        <f t="shared" si="48"/>
        <v>B</v>
      </c>
      <c r="H654" s="116" t="s">
        <v>495</v>
      </c>
      <c r="I654" s="15" t="str">
        <f t="shared" si="49"/>
        <v>upstream</v>
      </c>
      <c r="J654" s="100">
        <v>34.769447326660156</v>
      </c>
      <c r="K654" s="97">
        <v>7.042892393656075E-4</v>
      </c>
      <c r="L654" s="100">
        <v>34.123165130615234</v>
      </c>
      <c r="M654" s="100">
        <v>0.56451958417892456</v>
      </c>
      <c r="N654" s="97">
        <v>1.0601961985230446E-3</v>
      </c>
      <c r="O654" s="97">
        <v>3.1273785862140357E-4</v>
      </c>
      <c r="P654" s="3"/>
    </row>
    <row r="655" spans="1:16">
      <c r="A655" s="99">
        <v>42626</v>
      </c>
      <c r="B655">
        <v>654</v>
      </c>
      <c r="C655" s="9" t="s">
        <v>36</v>
      </c>
      <c r="D655" t="s">
        <v>145</v>
      </c>
      <c r="E655" t="s">
        <v>375</v>
      </c>
      <c r="F655" s="15" t="str">
        <f t="shared" si="47"/>
        <v>83</v>
      </c>
      <c r="G655" s="15" t="str">
        <f t="shared" si="48"/>
        <v>B</v>
      </c>
      <c r="H655" s="116" t="s">
        <v>495</v>
      </c>
      <c r="I655" s="15" t="str">
        <f t="shared" si="49"/>
        <v>upstream</v>
      </c>
      <c r="J655" s="100">
        <v>33.726390838623047</v>
      </c>
      <c r="K655" s="97">
        <v>1.291089691221714E-3</v>
      </c>
      <c r="L655" s="100">
        <v>34.123165130615234</v>
      </c>
      <c r="M655" s="100">
        <v>0.56451958417892456</v>
      </c>
      <c r="N655" s="97">
        <v>1.0601961985230446E-3</v>
      </c>
      <c r="O655" s="97">
        <v>3.1273785862140357E-4</v>
      </c>
      <c r="P655" s="3"/>
    </row>
    <row r="656" spans="1:16">
      <c r="A656" s="99">
        <v>42627</v>
      </c>
      <c r="B656">
        <v>655</v>
      </c>
      <c r="C656" s="9" t="s">
        <v>36</v>
      </c>
      <c r="D656" t="s">
        <v>146</v>
      </c>
      <c r="E656" t="s">
        <v>376</v>
      </c>
      <c r="F656" s="15" t="str">
        <f t="shared" si="47"/>
        <v>84</v>
      </c>
      <c r="G656" s="15" t="str">
        <f t="shared" si="48"/>
        <v>A</v>
      </c>
      <c r="H656" s="116" t="s">
        <v>495</v>
      </c>
      <c r="I656" s="15" t="str">
        <f t="shared" si="49"/>
        <v>upstream</v>
      </c>
      <c r="J656" s="100">
        <v>33.595405578613281</v>
      </c>
      <c r="K656" s="97">
        <v>1.3931866269558668E-3</v>
      </c>
      <c r="L656" s="100">
        <v>33.741977691650391</v>
      </c>
      <c r="M656" s="100">
        <v>0.32294410467147827</v>
      </c>
      <c r="N656" s="97">
        <v>1.2939999578520656E-3</v>
      </c>
      <c r="O656" s="97">
        <v>2.293004363309592E-4</v>
      </c>
      <c r="P656" s="3"/>
    </row>
    <row r="657" spans="1:16">
      <c r="A657" s="99">
        <v>42627</v>
      </c>
      <c r="B657">
        <v>656</v>
      </c>
      <c r="C657" s="9" t="s">
        <v>36</v>
      </c>
      <c r="D657" t="s">
        <v>148</v>
      </c>
      <c r="E657" t="s">
        <v>376</v>
      </c>
      <c r="F657" s="15" t="str">
        <f t="shared" si="47"/>
        <v>84</v>
      </c>
      <c r="G657" s="15" t="str">
        <f t="shared" si="48"/>
        <v>A</v>
      </c>
      <c r="H657" s="116" t="s">
        <v>495</v>
      </c>
      <c r="I657" s="15" t="str">
        <f t="shared" si="49"/>
        <v>upstream</v>
      </c>
      <c r="J657" s="100">
        <v>34.112216949462891</v>
      </c>
      <c r="K657" s="97">
        <v>1.0318032000213861E-3</v>
      </c>
      <c r="L657" s="100">
        <v>33.741977691650391</v>
      </c>
      <c r="M657" s="100">
        <v>0.32294410467147827</v>
      </c>
      <c r="N657" s="97">
        <v>1.2939999578520656E-3</v>
      </c>
      <c r="O657" s="97">
        <v>2.293004363309592E-4</v>
      </c>
      <c r="P657" s="3"/>
    </row>
    <row r="658" spans="1:16">
      <c r="A658" s="99">
        <v>42627</v>
      </c>
      <c r="B658">
        <v>657</v>
      </c>
      <c r="C658" s="9" t="s">
        <v>36</v>
      </c>
      <c r="D658" t="s">
        <v>149</v>
      </c>
      <c r="E658" t="s">
        <v>376</v>
      </c>
      <c r="F658" s="15" t="str">
        <f t="shared" si="47"/>
        <v>84</v>
      </c>
      <c r="G658" s="15" t="str">
        <f t="shared" si="48"/>
        <v>A</v>
      </c>
      <c r="H658" s="116" t="s">
        <v>495</v>
      </c>
      <c r="I658" s="15" t="str">
        <f t="shared" si="49"/>
        <v>upstream</v>
      </c>
      <c r="J658" s="100">
        <v>33.518314361572266</v>
      </c>
      <c r="K658" s="97">
        <v>1.4570099301636219E-3</v>
      </c>
      <c r="L658" s="100">
        <v>33.741977691650391</v>
      </c>
      <c r="M658" s="100">
        <v>0.32294410467147827</v>
      </c>
      <c r="N658" s="97">
        <v>1.2939999578520656E-3</v>
      </c>
      <c r="O658" s="97">
        <v>2.293004363309592E-4</v>
      </c>
      <c r="P658" s="3"/>
    </row>
    <row r="659" spans="1:16">
      <c r="A659" s="99">
        <v>42627</v>
      </c>
      <c r="B659">
        <v>658</v>
      </c>
      <c r="C659" s="9" t="s">
        <v>36</v>
      </c>
      <c r="D659" t="s">
        <v>150</v>
      </c>
      <c r="E659" t="s">
        <v>377</v>
      </c>
      <c r="F659" s="15" t="str">
        <f t="shared" si="47"/>
        <v>84</v>
      </c>
      <c r="G659" s="15" t="str">
        <f t="shared" si="48"/>
        <v>B</v>
      </c>
      <c r="H659" s="116" t="s">
        <v>495</v>
      </c>
      <c r="I659" s="15" t="str">
        <f t="shared" si="49"/>
        <v>upstream</v>
      </c>
      <c r="J659" s="100">
        <v>33.385494232177734</v>
      </c>
      <c r="K659" s="97">
        <v>1.57390465028584E-3</v>
      </c>
      <c r="L659" s="100">
        <v>33.473339080810547</v>
      </c>
      <c r="M659" s="100">
        <v>0.3881523609161377</v>
      </c>
      <c r="N659" s="97">
        <v>1.5204384690150619E-3</v>
      </c>
      <c r="O659" s="97">
        <v>3.2834146986715496E-4</v>
      </c>
      <c r="P659" s="3"/>
    </row>
    <row r="660" spans="1:16">
      <c r="A660" s="99">
        <v>42627</v>
      </c>
      <c r="B660">
        <v>659</v>
      </c>
      <c r="C660" s="9" t="s">
        <v>36</v>
      </c>
      <c r="D660" t="s">
        <v>152</v>
      </c>
      <c r="E660" t="s">
        <v>377</v>
      </c>
      <c r="F660" s="15" t="str">
        <f t="shared" si="47"/>
        <v>84</v>
      </c>
      <c r="G660" s="15" t="str">
        <f t="shared" si="48"/>
        <v>B</v>
      </c>
      <c r="H660" s="116" t="s">
        <v>495</v>
      </c>
      <c r="I660" s="15" t="str">
        <f t="shared" si="49"/>
        <v>upstream</v>
      </c>
      <c r="J660" s="100">
        <v>33.136631011962891</v>
      </c>
      <c r="K660" s="97">
        <v>1.8187654204666615E-3</v>
      </c>
      <c r="L660" s="100">
        <v>33.473339080810547</v>
      </c>
      <c r="M660" s="100">
        <v>0.3881523609161377</v>
      </c>
      <c r="N660" s="97">
        <v>1.5204384690150619E-3</v>
      </c>
      <c r="O660" s="97">
        <v>3.2834146986715496E-4</v>
      </c>
      <c r="P660" s="3"/>
    </row>
    <row r="661" spans="1:16">
      <c r="A661" s="99">
        <v>42627</v>
      </c>
      <c r="B661">
        <v>660</v>
      </c>
      <c r="C661" s="9" t="s">
        <v>36</v>
      </c>
      <c r="D661" t="s">
        <v>153</v>
      </c>
      <c r="E661" t="s">
        <v>377</v>
      </c>
      <c r="F661" s="15" t="str">
        <f t="shared" si="47"/>
        <v>84</v>
      </c>
      <c r="G661" s="15" t="str">
        <f t="shared" si="48"/>
        <v>B</v>
      </c>
      <c r="H661" s="116" t="s">
        <v>495</v>
      </c>
      <c r="I661" s="15" t="str">
        <f t="shared" si="49"/>
        <v>upstream</v>
      </c>
      <c r="J661" s="100">
        <v>33.897880554199219</v>
      </c>
      <c r="K661" s="97">
        <v>1.1686449870467186E-3</v>
      </c>
      <c r="L661" s="100">
        <v>33.473339080810547</v>
      </c>
      <c r="M661" s="100">
        <v>0.3881523609161377</v>
      </c>
      <c r="N661" s="97">
        <v>1.5204384690150619E-3</v>
      </c>
      <c r="O661" s="97">
        <v>3.2834146986715496E-4</v>
      </c>
      <c r="P661" s="3"/>
    </row>
    <row r="662" spans="1:16">
      <c r="A662" s="99">
        <v>42628</v>
      </c>
      <c r="B662">
        <v>661</v>
      </c>
      <c r="C662" s="9" t="s">
        <v>36</v>
      </c>
      <c r="D662" t="s">
        <v>154</v>
      </c>
      <c r="E662" t="s">
        <v>378</v>
      </c>
      <c r="F662" s="15" t="str">
        <f t="shared" si="47"/>
        <v>85</v>
      </c>
      <c r="G662" s="15" t="str">
        <f t="shared" si="48"/>
        <v>A</v>
      </c>
      <c r="H662" s="116" t="s">
        <v>495</v>
      </c>
      <c r="I662" s="15" t="str">
        <f t="shared" si="49"/>
        <v>upstream</v>
      </c>
      <c r="J662" s="100">
        <v>32.561771392822266</v>
      </c>
      <c r="K662" s="97">
        <v>2.5400193408131599E-3</v>
      </c>
      <c r="L662" s="100">
        <v>32.639495849609375</v>
      </c>
      <c r="M662" s="100">
        <v>7.6026834547519684E-2</v>
      </c>
      <c r="N662" s="97">
        <v>2.4294450413435698E-3</v>
      </c>
      <c r="O662" s="97">
        <v>1.0745654435595497E-4</v>
      </c>
      <c r="P662" s="3"/>
    </row>
    <row r="663" spans="1:16">
      <c r="A663" s="99">
        <v>42628</v>
      </c>
      <c r="B663">
        <v>662</v>
      </c>
      <c r="C663" s="9" t="s">
        <v>36</v>
      </c>
      <c r="D663" t="s">
        <v>80</v>
      </c>
      <c r="E663" t="s">
        <v>378</v>
      </c>
      <c r="F663" s="15" t="str">
        <f t="shared" si="47"/>
        <v>85</v>
      </c>
      <c r="G663" s="15" t="str">
        <f t="shared" si="48"/>
        <v>A</v>
      </c>
      <c r="H663" s="116" t="s">
        <v>495</v>
      </c>
      <c r="I663" s="15" t="str">
        <f t="shared" si="49"/>
        <v>upstream</v>
      </c>
      <c r="J663" s="100">
        <v>32.643009185791016</v>
      </c>
      <c r="K663" s="97">
        <v>2.4229108821600676E-3</v>
      </c>
      <c r="L663" s="100">
        <v>32.639495849609375</v>
      </c>
      <c r="M663" s="100">
        <v>7.6026834547519684E-2</v>
      </c>
      <c r="N663" s="97">
        <v>2.4294450413435698E-3</v>
      </c>
      <c r="O663" s="97">
        <v>1.0745654435595497E-4</v>
      </c>
      <c r="P663" s="3"/>
    </row>
    <row r="664" spans="1:16">
      <c r="A664" s="99">
        <v>42628</v>
      </c>
      <c r="B664">
        <v>663</v>
      </c>
      <c r="C664" s="9" t="s">
        <v>36</v>
      </c>
      <c r="D664" t="s">
        <v>156</v>
      </c>
      <c r="E664" t="s">
        <v>378</v>
      </c>
      <c r="F664" s="15" t="str">
        <f t="shared" si="47"/>
        <v>85</v>
      </c>
      <c r="G664" s="15" t="str">
        <f t="shared" si="48"/>
        <v>A</v>
      </c>
      <c r="H664" s="116" t="s">
        <v>495</v>
      </c>
      <c r="I664" s="15" t="str">
        <f t="shared" si="49"/>
        <v>upstream</v>
      </c>
      <c r="J664" s="100">
        <v>32.713703155517578</v>
      </c>
      <c r="K664" s="97">
        <v>2.3254044353961945E-3</v>
      </c>
      <c r="L664" s="100">
        <v>32.639495849609375</v>
      </c>
      <c r="M664" s="100">
        <v>7.6026834547519684E-2</v>
      </c>
      <c r="N664" s="97">
        <v>2.4294450413435698E-3</v>
      </c>
      <c r="O664" s="97">
        <v>1.0745654435595497E-4</v>
      </c>
      <c r="P664" s="3"/>
    </row>
    <row r="665" spans="1:16">
      <c r="A665" s="99">
        <v>42628</v>
      </c>
      <c r="B665">
        <v>664</v>
      </c>
      <c r="C665" s="9" t="s">
        <v>36</v>
      </c>
      <c r="D665" t="s">
        <v>157</v>
      </c>
      <c r="E665" t="s">
        <v>379</v>
      </c>
      <c r="F665" s="15" t="str">
        <f t="shared" si="47"/>
        <v>85</v>
      </c>
      <c r="G665" s="15" t="str">
        <f t="shared" si="48"/>
        <v>B</v>
      </c>
      <c r="H665" s="116" t="s">
        <v>495</v>
      </c>
      <c r="I665" s="15" t="str">
        <f t="shared" si="49"/>
        <v>upstream</v>
      </c>
      <c r="J665" s="100">
        <v>32.6856689453125</v>
      </c>
      <c r="K665" s="97">
        <v>2.3635928519070148E-3</v>
      </c>
      <c r="L665" s="100">
        <v>32.706409454345703</v>
      </c>
      <c r="M665" s="100">
        <v>4.7534003853797913E-2</v>
      </c>
      <c r="N665" s="97">
        <v>2.3358727339655161E-3</v>
      </c>
      <c r="O665" s="97">
        <v>6.4034582464955747E-5</v>
      </c>
      <c r="P665" s="3"/>
    </row>
    <row r="666" spans="1:16">
      <c r="A666" s="99">
        <v>42628</v>
      </c>
      <c r="B666">
        <v>665</v>
      </c>
      <c r="C666" s="9" t="s">
        <v>36</v>
      </c>
      <c r="D666" t="s">
        <v>84</v>
      </c>
      <c r="E666" t="s">
        <v>379</v>
      </c>
      <c r="F666" s="15" t="str">
        <f t="shared" si="47"/>
        <v>85</v>
      </c>
      <c r="G666" s="15" t="str">
        <f t="shared" si="48"/>
        <v>B</v>
      </c>
      <c r="H666" s="116" t="s">
        <v>495</v>
      </c>
      <c r="I666" s="15" t="str">
        <f t="shared" si="49"/>
        <v>upstream</v>
      </c>
      <c r="J666" s="100">
        <v>32.672767639160156</v>
      </c>
      <c r="K666" s="97">
        <v>2.3813771549612284E-3</v>
      </c>
      <c r="L666" s="100">
        <v>32.706409454345703</v>
      </c>
      <c r="M666" s="100">
        <v>4.7534003853797913E-2</v>
      </c>
      <c r="N666" s="97">
        <v>2.3358727339655161E-3</v>
      </c>
      <c r="O666" s="97">
        <v>6.4034582464955747E-5</v>
      </c>
      <c r="P666" s="3"/>
    </row>
    <row r="667" spans="1:16">
      <c r="A667" s="99">
        <v>42628</v>
      </c>
      <c r="B667">
        <v>666</v>
      </c>
      <c r="C667" s="9" t="s">
        <v>36</v>
      </c>
      <c r="D667" t="s">
        <v>159</v>
      </c>
      <c r="E667" t="s">
        <v>379</v>
      </c>
      <c r="F667" s="15" t="str">
        <f t="shared" si="47"/>
        <v>85</v>
      </c>
      <c r="G667" s="15" t="str">
        <f t="shared" si="48"/>
        <v>B</v>
      </c>
      <c r="H667" s="116" t="s">
        <v>495</v>
      </c>
      <c r="I667" s="15" t="str">
        <f t="shared" si="49"/>
        <v>upstream</v>
      </c>
      <c r="J667" s="100">
        <v>32.760787963867188</v>
      </c>
      <c r="K667" s="97">
        <v>2.2626484278589487E-3</v>
      </c>
      <c r="L667" s="100">
        <v>32.706409454345703</v>
      </c>
      <c r="M667" s="100">
        <v>4.7534003853797913E-2</v>
      </c>
      <c r="N667" s="97">
        <v>2.3358727339655161E-3</v>
      </c>
      <c r="O667" s="97">
        <v>6.4034582464955747E-5</v>
      </c>
      <c r="P667" s="3"/>
    </row>
    <row r="668" spans="1:16">
      <c r="A668" s="99">
        <v>42629</v>
      </c>
      <c r="B668">
        <v>667</v>
      </c>
      <c r="C668" s="9" t="s">
        <v>36</v>
      </c>
      <c r="D668" t="s">
        <v>160</v>
      </c>
      <c r="E668" t="s">
        <v>380</v>
      </c>
      <c r="F668" s="15" t="str">
        <f t="shared" si="47"/>
        <v>86</v>
      </c>
      <c r="G668" s="15" t="str">
        <f t="shared" si="48"/>
        <v>A</v>
      </c>
      <c r="H668" s="116" t="s">
        <v>495</v>
      </c>
      <c r="I668" s="15" t="str">
        <f t="shared" si="49"/>
        <v>upstream</v>
      </c>
      <c r="J668" s="100">
        <v>33.457485198974609</v>
      </c>
      <c r="K668" s="97">
        <v>1.5094272093847394E-3</v>
      </c>
      <c r="L668" s="100">
        <v>33.611358642578125</v>
      </c>
      <c r="M668" s="100">
        <v>0.14205268025398254</v>
      </c>
      <c r="N668" s="97">
        <v>1.3834950514137745E-3</v>
      </c>
      <c r="O668" s="97">
        <v>1.1540851119207218E-4</v>
      </c>
      <c r="P668" s="3"/>
    </row>
    <row r="669" spans="1:16">
      <c r="A669" s="99">
        <v>42629</v>
      </c>
      <c r="B669">
        <v>668</v>
      </c>
      <c r="C669" s="9" t="s">
        <v>36</v>
      </c>
      <c r="D669" t="s">
        <v>162</v>
      </c>
      <c r="E669" t="s">
        <v>380</v>
      </c>
      <c r="F669" s="15" t="str">
        <f t="shared" si="47"/>
        <v>86</v>
      </c>
      <c r="G669" s="15" t="str">
        <f t="shared" si="48"/>
        <v>A</v>
      </c>
      <c r="H669" s="116" t="s">
        <v>495</v>
      </c>
      <c r="I669" s="15" t="str">
        <f t="shared" si="49"/>
        <v>upstream</v>
      </c>
      <c r="J669" s="100">
        <v>33.737503051757812</v>
      </c>
      <c r="K669" s="97">
        <v>1.2827805476263165E-3</v>
      </c>
      <c r="L669" s="100">
        <v>33.611358642578125</v>
      </c>
      <c r="M669" s="100">
        <v>0.14205268025398254</v>
      </c>
      <c r="N669" s="97">
        <v>1.3834950514137745E-3</v>
      </c>
      <c r="O669" s="97">
        <v>1.1540851119207218E-4</v>
      </c>
      <c r="P669" s="3"/>
    </row>
    <row r="670" spans="1:16">
      <c r="A670" s="99">
        <v>42629</v>
      </c>
      <c r="B670">
        <v>669</v>
      </c>
      <c r="C670" s="9" t="s">
        <v>36</v>
      </c>
      <c r="D670" t="s">
        <v>163</v>
      </c>
      <c r="E670" t="s">
        <v>380</v>
      </c>
      <c r="F670" s="15" t="str">
        <f t="shared" si="47"/>
        <v>86</v>
      </c>
      <c r="G670" s="15" t="str">
        <f t="shared" si="48"/>
        <v>A</v>
      </c>
      <c r="H670" s="116" t="s">
        <v>495</v>
      </c>
      <c r="I670" s="15" t="str">
        <f t="shared" si="49"/>
        <v>upstream</v>
      </c>
      <c r="J670" s="100">
        <v>33.639080047607422</v>
      </c>
      <c r="K670" s="97">
        <v>1.3582773972302675E-3</v>
      </c>
      <c r="L670" s="100">
        <v>33.611358642578125</v>
      </c>
      <c r="M670" s="100">
        <v>0.14205268025398254</v>
      </c>
      <c r="N670" s="97">
        <v>1.3834950514137745E-3</v>
      </c>
      <c r="O670" s="97">
        <v>1.1540851119207218E-4</v>
      </c>
      <c r="P670" s="3"/>
    </row>
    <row r="671" spans="1:16">
      <c r="A671" s="99">
        <v>42629</v>
      </c>
      <c r="B671">
        <v>670</v>
      </c>
      <c r="C671" s="9" t="s">
        <v>36</v>
      </c>
      <c r="D671" t="s">
        <v>164</v>
      </c>
      <c r="E671" t="s">
        <v>381</v>
      </c>
      <c r="F671" s="15" t="str">
        <f t="shared" si="47"/>
        <v>86</v>
      </c>
      <c r="G671" s="15" t="str">
        <f t="shared" si="48"/>
        <v>B</v>
      </c>
      <c r="H671" s="116" t="s">
        <v>495</v>
      </c>
      <c r="I671" s="15" t="str">
        <f t="shared" si="49"/>
        <v>upstream</v>
      </c>
      <c r="J671" s="100">
        <v>33.692020416259766</v>
      </c>
      <c r="K671" s="97">
        <v>1.3171324972063303E-3</v>
      </c>
      <c r="L671" s="100">
        <v>33.832843780517578</v>
      </c>
      <c r="M671" s="100">
        <v>0.13818754255771637</v>
      </c>
      <c r="N671" s="97">
        <v>1.2162633938714862E-3</v>
      </c>
      <c r="O671" s="97">
        <v>9.780752588994801E-5</v>
      </c>
      <c r="P671" s="3"/>
    </row>
    <row r="672" spans="1:16">
      <c r="A672" s="99">
        <v>42629</v>
      </c>
      <c r="B672">
        <v>671</v>
      </c>
      <c r="C672" s="9" t="s">
        <v>36</v>
      </c>
      <c r="D672" t="s">
        <v>92</v>
      </c>
      <c r="E672" t="s">
        <v>381</v>
      </c>
      <c r="F672" s="15" t="str">
        <f t="shared" si="47"/>
        <v>86</v>
      </c>
      <c r="G672" s="15" t="str">
        <f t="shared" si="48"/>
        <v>B</v>
      </c>
      <c r="H672" s="116" t="s">
        <v>495</v>
      </c>
      <c r="I672" s="15" t="str">
        <f t="shared" si="49"/>
        <v>upstream</v>
      </c>
      <c r="J672" s="100">
        <v>33.838283538818359</v>
      </c>
      <c r="K672" s="97">
        <v>1.2098216684535146E-3</v>
      </c>
      <c r="L672" s="100">
        <v>33.832843780517578</v>
      </c>
      <c r="M672" s="100">
        <v>0.13818754255771637</v>
      </c>
      <c r="N672" s="97">
        <v>1.2162633938714862E-3</v>
      </c>
      <c r="O672" s="97">
        <v>9.780752588994801E-5</v>
      </c>
      <c r="P672" s="3"/>
    </row>
    <row r="673" spans="1:16">
      <c r="A673" s="99">
        <v>42629</v>
      </c>
      <c r="B673">
        <v>672</v>
      </c>
      <c r="C673" s="9" t="s">
        <v>36</v>
      </c>
      <c r="D673" t="s">
        <v>166</v>
      </c>
      <c r="E673" t="s">
        <v>381</v>
      </c>
      <c r="F673" s="15" t="str">
        <f t="shared" si="47"/>
        <v>86</v>
      </c>
      <c r="G673" s="15" t="str">
        <f t="shared" si="48"/>
        <v>B</v>
      </c>
      <c r="H673" s="116" t="s">
        <v>495</v>
      </c>
      <c r="I673" s="15" t="str">
        <f t="shared" si="49"/>
        <v>upstream</v>
      </c>
      <c r="J673" s="100">
        <v>33.968235015869141</v>
      </c>
      <c r="K673" s="97">
        <v>1.1218358995392919E-3</v>
      </c>
      <c r="L673" s="100">
        <v>33.832843780517578</v>
      </c>
      <c r="M673" s="100">
        <v>0.13818754255771637</v>
      </c>
      <c r="N673" s="97">
        <v>1.2162633938714862E-3</v>
      </c>
      <c r="O673" s="97">
        <v>9.780752588994801E-5</v>
      </c>
      <c r="P673" s="3"/>
    </row>
    <row r="674" spans="1:16">
      <c r="A674" s="99">
        <v>42630</v>
      </c>
      <c r="B674">
        <v>673</v>
      </c>
      <c r="C674" s="9" t="s">
        <v>36</v>
      </c>
      <c r="D674" t="s">
        <v>167</v>
      </c>
      <c r="E674" t="s">
        <v>382</v>
      </c>
      <c r="F674" s="15" t="str">
        <f t="shared" si="47"/>
        <v>87</v>
      </c>
      <c r="G674" s="15" t="str">
        <f t="shared" si="48"/>
        <v>A</v>
      </c>
      <c r="H674" s="116" t="s">
        <v>495</v>
      </c>
      <c r="I674" s="15" t="str">
        <f t="shared" si="49"/>
        <v>upstream</v>
      </c>
      <c r="J674" s="100">
        <v>34.760791778564453</v>
      </c>
      <c r="K674" s="97">
        <v>7.0784013951197267E-4</v>
      </c>
      <c r="L674" s="100">
        <v>34.738544464111328</v>
      </c>
      <c r="M674" s="100">
        <v>8.3052806556224823E-2</v>
      </c>
      <c r="N674" s="97">
        <v>7.1760843275114894E-4</v>
      </c>
      <c r="O674" s="97">
        <v>3.4929187677334994E-5</v>
      </c>
      <c r="P674" s="3"/>
    </row>
    <row r="675" spans="1:16">
      <c r="A675" s="99">
        <v>42630</v>
      </c>
      <c r="B675">
        <v>674</v>
      </c>
      <c r="C675" s="9" t="s">
        <v>36</v>
      </c>
      <c r="D675" t="s">
        <v>169</v>
      </c>
      <c r="E675" t="s">
        <v>382</v>
      </c>
      <c r="F675" s="15" t="str">
        <f t="shared" si="47"/>
        <v>87</v>
      </c>
      <c r="G675" s="15" t="str">
        <f t="shared" si="48"/>
        <v>A</v>
      </c>
      <c r="H675" s="116" t="s">
        <v>495</v>
      </c>
      <c r="I675" s="15" t="str">
        <f t="shared" si="49"/>
        <v>upstream</v>
      </c>
      <c r="J675" s="100">
        <v>34.808212280273438</v>
      </c>
      <c r="K675" s="97">
        <v>6.8860326427966356E-4</v>
      </c>
      <c r="L675" s="100">
        <v>34.738544464111328</v>
      </c>
      <c r="M675" s="100">
        <v>8.3052806556224823E-2</v>
      </c>
      <c r="N675" s="97">
        <v>7.1760843275114894E-4</v>
      </c>
      <c r="O675" s="97">
        <v>3.4929187677334994E-5</v>
      </c>
      <c r="P675" s="3"/>
    </row>
    <row r="676" spans="1:16">
      <c r="A676" s="99">
        <v>42630</v>
      </c>
      <c r="B676">
        <v>675</v>
      </c>
      <c r="C676" s="9" t="s">
        <v>36</v>
      </c>
      <c r="D676" t="s">
        <v>170</v>
      </c>
      <c r="E676" t="s">
        <v>382</v>
      </c>
      <c r="F676" s="15" t="str">
        <f t="shared" si="47"/>
        <v>87</v>
      </c>
      <c r="G676" s="15" t="str">
        <f t="shared" si="48"/>
        <v>A</v>
      </c>
      <c r="H676" s="116" t="s">
        <v>495</v>
      </c>
      <c r="I676" s="15" t="str">
        <f t="shared" si="49"/>
        <v>upstream</v>
      </c>
      <c r="J676" s="100">
        <v>34.646636962890625</v>
      </c>
      <c r="K676" s="97">
        <v>7.5638183625414968E-4</v>
      </c>
      <c r="L676" s="100">
        <v>34.738544464111328</v>
      </c>
      <c r="M676" s="100">
        <v>8.3052806556224823E-2</v>
      </c>
      <c r="N676" s="97">
        <v>7.1760843275114894E-4</v>
      </c>
      <c r="O676" s="97">
        <v>3.4929187677334994E-5</v>
      </c>
      <c r="P676" s="3"/>
    </row>
    <row r="677" spans="1:16">
      <c r="A677" s="99">
        <v>42630</v>
      </c>
      <c r="B677">
        <v>676</v>
      </c>
      <c r="C677" s="9" t="s">
        <v>36</v>
      </c>
      <c r="D677" t="s">
        <v>171</v>
      </c>
      <c r="E677" t="s">
        <v>383</v>
      </c>
      <c r="F677" s="15" t="str">
        <f t="shared" si="47"/>
        <v>87</v>
      </c>
      <c r="G677" s="15" t="str">
        <f t="shared" si="48"/>
        <v>B</v>
      </c>
      <c r="H677" s="116" t="s">
        <v>495</v>
      </c>
      <c r="I677" s="15" t="str">
        <f t="shared" si="49"/>
        <v>upstream</v>
      </c>
      <c r="J677" s="100">
        <v>34.419406890869141</v>
      </c>
      <c r="K677" s="97">
        <v>8.6313835345208645E-4</v>
      </c>
      <c r="L677" s="100">
        <v>34.313251495361328</v>
      </c>
      <c r="M677" s="100">
        <v>0.158436119556427</v>
      </c>
      <c r="N677" s="97">
        <v>9.2069222591817379E-4</v>
      </c>
      <c r="O677" s="97">
        <v>8.6791937064845115E-5</v>
      </c>
      <c r="P677" s="3"/>
    </row>
    <row r="678" spans="1:16">
      <c r="A678" s="99">
        <v>42630</v>
      </c>
      <c r="B678">
        <v>677</v>
      </c>
      <c r="C678" s="9" t="s">
        <v>36</v>
      </c>
      <c r="D678" t="s">
        <v>173</v>
      </c>
      <c r="E678" t="s">
        <v>383</v>
      </c>
      <c r="F678" s="15" t="str">
        <f t="shared" si="47"/>
        <v>87</v>
      </c>
      <c r="G678" s="15" t="str">
        <f t="shared" si="48"/>
        <v>B</v>
      </c>
      <c r="H678" s="116" t="s">
        <v>495</v>
      </c>
      <c r="I678" s="15" t="str">
        <f t="shared" si="49"/>
        <v>upstream</v>
      </c>
      <c r="J678" s="100">
        <v>34.131137847900391</v>
      </c>
      <c r="K678" s="97">
        <v>1.020521973259747E-3</v>
      </c>
      <c r="L678" s="100">
        <v>34.313251495361328</v>
      </c>
      <c r="M678" s="100">
        <v>0.158436119556427</v>
      </c>
      <c r="N678" s="97">
        <v>9.2069222591817379E-4</v>
      </c>
      <c r="O678" s="97">
        <v>8.6791937064845115E-5</v>
      </c>
      <c r="P678" s="3"/>
    </row>
    <row r="679" spans="1:16">
      <c r="A679" s="99">
        <v>42630</v>
      </c>
      <c r="B679">
        <v>678</v>
      </c>
      <c r="C679" s="9" t="s">
        <v>36</v>
      </c>
      <c r="D679" t="s">
        <v>174</v>
      </c>
      <c r="E679" t="s">
        <v>383</v>
      </c>
      <c r="F679" s="15" t="str">
        <f t="shared" si="47"/>
        <v>87</v>
      </c>
      <c r="G679" s="15" t="str">
        <f t="shared" si="48"/>
        <v>B</v>
      </c>
      <c r="H679" s="116" t="s">
        <v>495</v>
      </c>
      <c r="I679" s="15" t="str">
        <f t="shared" si="49"/>
        <v>upstream</v>
      </c>
      <c r="J679" s="100">
        <v>34.389209747314453</v>
      </c>
      <c r="K679" s="97">
        <v>8.7841629283502698E-4</v>
      </c>
      <c r="L679" s="100">
        <v>34.313251495361328</v>
      </c>
      <c r="M679" s="100">
        <v>0.158436119556427</v>
      </c>
      <c r="N679" s="97">
        <v>9.2069222591817379E-4</v>
      </c>
      <c r="O679" s="97">
        <v>8.6791937064845115E-5</v>
      </c>
      <c r="P679" s="3"/>
    </row>
    <row r="680" spans="1:16">
      <c r="A680" s="99">
        <v>42631</v>
      </c>
      <c r="B680">
        <v>679</v>
      </c>
      <c r="C680" s="9" t="s">
        <v>36</v>
      </c>
      <c r="D680" t="s">
        <v>195</v>
      </c>
      <c r="E680" t="s">
        <v>384</v>
      </c>
      <c r="F680" s="15" t="str">
        <f t="shared" si="47"/>
        <v>88</v>
      </c>
      <c r="G680" s="15" t="str">
        <f t="shared" si="48"/>
        <v>A</v>
      </c>
      <c r="H680" s="116" t="s">
        <v>495</v>
      </c>
      <c r="I680" s="15" t="str">
        <f t="shared" si="49"/>
        <v>upstream</v>
      </c>
      <c r="J680" s="100">
        <v>34.921142578125</v>
      </c>
      <c r="K680" s="97">
        <v>6.4487004419788718E-4</v>
      </c>
      <c r="L680" s="100">
        <v>34.826446533203125</v>
      </c>
      <c r="M680" s="100">
        <v>0.15554264187812805</v>
      </c>
      <c r="N680" s="97">
        <v>6.8323517916724086E-4</v>
      </c>
      <c r="O680" s="97">
        <v>6.3262312323786318E-5</v>
      </c>
      <c r="P680" s="3"/>
    </row>
    <row r="681" spans="1:16">
      <c r="A681" s="99">
        <v>42631</v>
      </c>
      <c r="B681">
        <v>680</v>
      </c>
      <c r="C681" s="9" t="s">
        <v>36</v>
      </c>
      <c r="D681" t="s">
        <v>223</v>
      </c>
      <c r="E681" t="s">
        <v>384</v>
      </c>
      <c r="F681" s="15" t="str">
        <f t="shared" si="47"/>
        <v>88</v>
      </c>
      <c r="G681" s="15" t="str">
        <f t="shared" si="48"/>
        <v>A</v>
      </c>
      <c r="H681" s="116" t="s">
        <v>495</v>
      </c>
      <c r="I681" s="15" t="str">
        <f t="shared" si="49"/>
        <v>upstream</v>
      </c>
      <c r="J681" s="100">
        <v>34.911262512207031</v>
      </c>
      <c r="K681" s="97">
        <v>6.4858270343393087E-4</v>
      </c>
      <c r="L681" s="100">
        <v>34.826446533203125</v>
      </c>
      <c r="M681" s="100">
        <v>0.15554264187812805</v>
      </c>
      <c r="N681" s="97">
        <v>6.8323517916724086E-4</v>
      </c>
      <c r="O681" s="97">
        <v>6.3262312323786318E-5</v>
      </c>
      <c r="P681" s="3"/>
    </row>
    <row r="682" spans="1:16">
      <c r="A682" s="99">
        <v>42631</v>
      </c>
      <c r="B682">
        <v>681</v>
      </c>
      <c r="C682" s="9" t="s">
        <v>36</v>
      </c>
      <c r="D682" t="s">
        <v>224</v>
      </c>
      <c r="E682" t="s">
        <v>384</v>
      </c>
      <c r="F682" s="15" t="str">
        <f t="shared" si="47"/>
        <v>88</v>
      </c>
      <c r="G682" s="15" t="str">
        <f t="shared" si="48"/>
        <v>A</v>
      </c>
      <c r="H682" s="116" t="s">
        <v>495</v>
      </c>
      <c r="I682" s="15" t="str">
        <f t="shared" si="49"/>
        <v>upstream</v>
      </c>
      <c r="J682" s="100">
        <v>34.646930694580078</v>
      </c>
      <c r="K682" s="97">
        <v>7.562527316622436E-4</v>
      </c>
      <c r="L682" s="100">
        <v>34.826446533203125</v>
      </c>
      <c r="M682" s="100">
        <v>0.15554264187812805</v>
      </c>
      <c r="N682" s="97">
        <v>6.8323517916724086E-4</v>
      </c>
      <c r="O682" s="97">
        <v>6.3262312323786318E-5</v>
      </c>
      <c r="P682" s="3"/>
    </row>
    <row r="683" spans="1:16">
      <c r="A683" s="99">
        <v>42631</v>
      </c>
      <c r="B683">
        <v>682</v>
      </c>
      <c r="C683" s="9" t="s">
        <v>36</v>
      </c>
      <c r="D683" t="s">
        <v>175</v>
      </c>
      <c r="E683" t="s">
        <v>385</v>
      </c>
      <c r="F683" s="15" t="str">
        <f t="shared" si="47"/>
        <v>88</v>
      </c>
      <c r="G683" s="15" t="str">
        <f t="shared" si="48"/>
        <v>B</v>
      </c>
      <c r="H683" s="116" t="s">
        <v>495</v>
      </c>
      <c r="I683" s="15" t="str">
        <f t="shared" si="49"/>
        <v>upstream</v>
      </c>
      <c r="J683" s="100">
        <v>35.127395629882812</v>
      </c>
      <c r="K683" s="97">
        <v>5.7203974574804306E-4</v>
      </c>
      <c r="L683" s="100">
        <v>35.225490570068359</v>
      </c>
      <c r="M683" s="100">
        <v>0.36013683676719666</v>
      </c>
      <c r="N683" s="97">
        <v>5.4805382387712598E-4</v>
      </c>
      <c r="O683" s="97">
        <v>1.0951641161227599E-4</v>
      </c>
      <c r="P683" s="3"/>
    </row>
    <row r="684" spans="1:16">
      <c r="A684" s="99">
        <v>42631</v>
      </c>
      <c r="B684">
        <v>683</v>
      </c>
      <c r="C684" s="9" t="s">
        <v>36</v>
      </c>
      <c r="D684" t="s">
        <v>177</v>
      </c>
      <c r="E684" t="s">
        <v>385</v>
      </c>
      <c r="F684" s="15" t="str">
        <f t="shared" si="47"/>
        <v>88</v>
      </c>
      <c r="G684" s="15" t="str">
        <f t="shared" si="48"/>
        <v>B</v>
      </c>
      <c r="H684" s="116" t="s">
        <v>495</v>
      </c>
      <c r="I684" s="15" t="str">
        <f t="shared" si="49"/>
        <v>upstream</v>
      </c>
      <c r="J684" s="100">
        <v>35.62451171875</v>
      </c>
      <c r="K684" s="97">
        <v>4.2853245395235717E-4</v>
      </c>
      <c r="L684" s="100">
        <v>35.225490570068359</v>
      </c>
      <c r="M684" s="100">
        <v>0.36013683676719666</v>
      </c>
      <c r="N684" s="97">
        <v>5.4805382387712598E-4</v>
      </c>
      <c r="O684" s="97">
        <v>1.0951641161227599E-4</v>
      </c>
      <c r="P684" s="3"/>
    </row>
    <row r="685" spans="1:16">
      <c r="A685" s="99">
        <v>42631</v>
      </c>
      <c r="B685">
        <v>684</v>
      </c>
      <c r="C685" s="9" t="s">
        <v>36</v>
      </c>
      <c r="D685" t="s">
        <v>178</v>
      </c>
      <c r="E685" t="s">
        <v>385</v>
      </c>
      <c r="F685" s="15" t="str">
        <f t="shared" si="47"/>
        <v>88</v>
      </c>
      <c r="G685" s="15" t="str">
        <f t="shared" si="48"/>
        <v>B</v>
      </c>
      <c r="H685" s="116" t="s">
        <v>495</v>
      </c>
      <c r="I685" s="15" t="str">
        <f t="shared" si="49"/>
        <v>upstream</v>
      </c>
      <c r="J685" s="100">
        <v>34.924564361572266</v>
      </c>
      <c r="K685" s="97">
        <v>6.4358918461948633E-4</v>
      </c>
      <c r="L685" s="100">
        <v>35.225490570068359</v>
      </c>
      <c r="M685" s="100">
        <v>0.36013683676719666</v>
      </c>
      <c r="N685" s="97">
        <v>5.4805382387712598E-4</v>
      </c>
      <c r="O685" s="97">
        <v>1.0951641161227599E-4</v>
      </c>
      <c r="P685" s="3"/>
    </row>
    <row r="686" spans="1:16">
      <c r="A686" s="99">
        <v>42632</v>
      </c>
      <c r="B686">
        <v>685</v>
      </c>
      <c r="C686" s="9" t="s">
        <v>36</v>
      </c>
      <c r="D686" t="s">
        <v>77</v>
      </c>
      <c r="E686" t="s">
        <v>386</v>
      </c>
      <c r="F686" s="15" t="str">
        <f t="shared" si="47"/>
        <v>89</v>
      </c>
      <c r="G686" s="15" t="str">
        <f t="shared" si="48"/>
        <v>A</v>
      </c>
      <c r="H686" s="116" t="s">
        <v>495</v>
      </c>
      <c r="I686" s="15" t="str">
        <f t="shared" si="49"/>
        <v>upstream</v>
      </c>
      <c r="J686" s="100">
        <v>34.476345062255859</v>
      </c>
      <c r="K686" s="97">
        <v>8.3505024667829275E-4</v>
      </c>
      <c r="L686" s="100">
        <v>34.445835113525391</v>
      </c>
      <c r="M686" s="100">
        <v>0.10862025618553162</v>
      </c>
      <c r="N686" s="97">
        <v>8.5112237138673663E-4</v>
      </c>
      <c r="O686" s="97">
        <v>5.4342108342098072E-5</v>
      </c>
      <c r="P686" s="3"/>
    </row>
    <row r="687" spans="1:16">
      <c r="A687" s="99">
        <v>42632</v>
      </c>
      <c r="B687">
        <v>686</v>
      </c>
      <c r="C687" s="9" t="s">
        <v>36</v>
      </c>
      <c r="D687" t="s">
        <v>180</v>
      </c>
      <c r="E687" t="s">
        <v>386</v>
      </c>
      <c r="F687" s="15" t="str">
        <f t="shared" si="47"/>
        <v>89</v>
      </c>
      <c r="G687" s="15" t="str">
        <f t="shared" si="48"/>
        <v>A</v>
      </c>
      <c r="H687" s="116" t="s">
        <v>495</v>
      </c>
      <c r="I687" s="15" t="str">
        <f t="shared" si="49"/>
        <v>upstream</v>
      </c>
      <c r="J687" s="100">
        <v>34.325225830078125</v>
      </c>
      <c r="K687" s="97">
        <v>9.1168773360550404E-4</v>
      </c>
      <c r="L687" s="100">
        <v>34.445835113525391</v>
      </c>
      <c r="M687" s="100">
        <v>0.10862025618553162</v>
      </c>
      <c r="N687" s="97">
        <v>8.5112237138673663E-4</v>
      </c>
      <c r="O687" s="97">
        <v>5.4342108342098072E-5</v>
      </c>
      <c r="P687" s="3"/>
    </row>
    <row r="688" spans="1:16">
      <c r="A688" s="99">
        <v>42632</v>
      </c>
      <c r="B688">
        <v>687</v>
      </c>
      <c r="C688" s="9" t="s">
        <v>36</v>
      </c>
      <c r="D688" t="s">
        <v>181</v>
      </c>
      <c r="E688" t="s">
        <v>386</v>
      </c>
      <c r="F688" s="15" t="str">
        <f t="shared" si="47"/>
        <v>89</v>
      </c>
      <c r="G688" s="15" t="str">
        <f t="shared" si="48"/>
        <v>A</v>
      </c>
      <c r="H688" s="116" t="s">
        <v>495</v>
      </c>
      <c r="I688" s="15" t="str">
        <f t="shared" si="49"/>
        <v>upstream</v>
      </c>
      <c r="J688" s="100">
        <v>34.535942077636719</v>
      </c>
      <c r="K688" s="97">
        <v>8.0662907566875219E-4</v>
      </c>
      <c r="L688" s="100">
        <v>34.445835113525391</v>
      </c>
      <c r="M688" s="100">
        <v>0.10862025618553162</v>
      </c>
      <c r="N688" s="97">
        <v>8.5112237138673663E-4</v>
      </c>
      <c r="O688" s="97">
        <v>5.4342108342098072E-5</v>
      </c>
      <c r="P688" s="3"/>
    </row>
    <row r="689" spans="1:16">
      <c r="A689" s="99">
        <v>42632</v>
      </c>
      <c r="B689">
        <v>688</v>
      </c>
      <c r="C689" s="9" t="s">
        <v>36</v>
      </c>
      <c r="D689" t="s">
        <v>82</v>
      </c>
      <c r="E689" t="s">
        <v>387</v>
      </c>
      <c r="F689" s="15" t="str">
        <f t="shared" si="47"/>
        <v>89</v>
      </c>
      <c r="G689" s="15" t="str">
        <f t="shared" si="48"/>
        <v>B</v>
      </c>
      <c r="H689" s="116" t="s">
        <v>495</v>
      </c>
      <c r="I689" s="15" t="str">
        <f t="shared" si="49"/>
        <v>upstream</v>
      </c>
      <c r="J689" s="100">
        <v>34.712409973144531</v>
      </c>
      <c r="K689" s="97">
        <v>7.2802096838131547E-4</v>
      </c>
      <c r="L689" s="100">
        <v>34.844612121582031</v>
      </c>
      <c r="M689" s="100">
        <v>0.34114128351211548</v>
      </c>
      <c r="N689" s="97">
        <v>6.8276235833764076E-4</v>
      </c>
      <c r="O689" s="97">
        <v>1.279956049984321E-4</v>
      </c>
      <c r="P689" s="3"/>
    </row>
    <row r="690" spans="1:16">
      <c r="A690" s="99">
        <v>42632</v>
      </c>
      <c r="B690">
        <v>689</v>
      </c>
      <c r="C690" s="9" t="s">
        <v>36</v>
      </c>
      <c r="D690" t="s">
        <v>183</v>
      </c>
      <c r="E690" t="s">
        <v>387</v>
      </c>
      <c r="F690" s="15" t="str">
        <f t="shared" si="47"/>
        <v>89</v>
      </c>
      <c r="G690" s="15" t="str">
        <f t="shared" si="48"/>
        <v>B</v>
      </c>
      <c r="H690" s="116" t="s">
        <v>495</v>
      </c>
      <c r="I690" s="15" t="str">
        <f t="shared" si="49"/>
        <v>upstream</v>
      </c>
      <c r="J690" s="100">
        <v>35.232067108154297</v>
      </c>
      <c r="K690" s="97">
        <v>5.3828634554520249E-4</v>
      </c>
      <c r="L690" s="100">
        <v>34.844612121582031</v>
      </c>
      <c r="M690" s="100">
        <v>0.34114128351211548</v>
      </c>
      <c r="N690" s="97">
        <v>6.8276235833764076E-4</v>
      </c>
      <c r="O690" s="97">
        <v>1.279956049984321E-4</v>
      </c>
      <c r="P690" s="3"/>
    </row>
    <row r="691" spans="1:16">
      <c r="A691" s="99">
        <v>42632</v>
      </c>
      <c r="B691">
        <v>690</v>
      </c>
      <c r="C691" s="9" t="s">
        <v>36</v>
      </c>
      <c r="D691" t="s">
        <v>184</v>
      </c>
      <c r="E691" t="s">
        <v>387</v>
      </c>
      <c r="F691" s="15" t="str">
        <f t="shared" si="47"/>
        <v>89</v>
      </c>
      <c r="G691" s="15" t="str">
        <f t="shared" si="48"/>
        <v>B</v>
      </c>
      <c r="H691" s="116" t="s">
        <v>495</v>
      </c>
      <c r="I691" s="15" t="str">
        <f t="shared" si="49"/>
        <v>upstream</v>
      </c>
      <c r="J691" s="100">
        <v>34.58935546875</v>
      </c>
      <c r="K691" s="97">
        <v>7.8197976108640432E-4</v>
      </c>
      <c r="L691" s="100">
        <v>34.844612121582031</v>
      </c>
      <c r="M691" s="100">
        <v>0.34114128351211548</v>
      </c>
      <c r="N691" s="97">
        <v>6.8276235833764076E-4</v>
      </c>
      <c r="O691" s="97">
        <v>1.279956049984321E-4</v>
      </c>
      <c r="P691" s="3"/>
    </row>
    <row r="692" spans="1:16">
      <c r="A692" s="99">
        <v>42633</v>
      </c>
      <c r="B692">
        <v>691</v>
      </c>
      <c r="C692" s="9" t="s">
        <v>36</v>
      </c>
      <c r="D692" t="s">
        <v>86</v>
      </c>
      <c r="E692" t="s">
        <v>388</v>
      </c>
      <c r="F692" s="15" t="str">
        <f t="shared" si="47"/>
        <v>90</v>
      </c>
      <c r="G692" s="15" t="str">
        <f t="shared" si="48"/>
        <v>A</v>
      </c>
      <c r="H692" s="116" t="s">
        <v>495</v>
      </c>
      <c r="I692" s="15" t="str">
        <f t="shared" si="49"/>
        <v>upstream</v>
      </c>
      <c r="J692" s="100">
        <v>35.889530181884766</v>
      </c>
      <c r="K692" s="97">
        <v>3.6737436312250793E-4</v>
      </c>
      <c r="L692" s="100">
        <v>36.201480865478516</v>
      </c>
      <c r="M692" s="100">
        <v>0.33222153782844543</v>
      </c>
      <c r="N692" s="97">
        <v>3.1024939380586147E-4</v>
      </c>
      <c r="O692" s="97">
        <v>5.8656300097936764E-5</v>
      </c>
      <c r="P692" s="3"/>
    </row>
    <row r="693" spans="1:16">
      <c r="A693" s="99">
        <v>42633</v>
      </c>
      <c r="B693">
        <v>692</v>
      </c>
      <c r="C693" s="9" t="s">
        <v>36</v>
      </c>
      <c r="D693" t="s">
        <v>186</v>
      </c>
      <c r="E693" t="s">
        <v>388</v>
      </c>
      <c r="F693" s="15" t="str">
        <f t="shared" si="47"/>
        <v>90</v>
      </c>
      <c r="G693" s="15" t="str">
        <f t="shared" si="48"/>
        <v>A</v>
      </c>
      <c r="H693" s="116" t="s">
        <v>495</v>
      </c>
      <c r="I693" s="15" t="str">
        <f t="shared" si="49"/>
        <v>upstream</v>
      </c>
      <c r="J693" s="100">
        <v>36.164104461669922</v>
      </c>
      <c r="K693" s="97">
        <v>3.132006386294961E-4</v>
      </c>
      <c r="L693" s="100">
        <v>36.201480865478516</v>
      </c>
      <c r="M693" s="100">
        <v>0.33222153782844543</v>
      </c>
      <c r="N693" s="97">
        <v>3.1024939380586147E-4</v>
      </c>
      <c r="O693" s="97">
        <v>5.8656300097936764E-5</v>
      </c>
      <c r="P693" s="3"/>
    </row>
    <row r="694" spans="1:16">
      <c r="A694" s="99">
        <v>42633</v>
      </c>
      <c r="B694">
        <v>693</v>
      </c>
      <c r="C694" s="9" t="s">
        <v>36</v>
      </c>
      <c r="D694" t="s">
        <v>187</v>
      </c>
      <c r="E694" t="s">
        <v>388</v>
      </c>
      <c r="F694" s="15" t="str">
        <f t="shared" si="47"/>
        <v>90</v>
      </c>
      <c r="G694" s="15" t="str">
        <f t="shared" si="48"/>
        <v>A</v>
      </c>
      <c r="H694" s="116" t="s">
        <v>495</v>
      </c>
      <c r="I694" s="15" t="str">
        <f t="shared" si="49"/>
        <v>upstream</v>
      </c>
      <c r="J694" s="100">
        <v>36.550811767578125</v>
      </c>
      <c r="K694" s="97">
        <v>2.5017317966558039E-4</v>
      </c>
      <c r="L694" s="100">
        <v>36.201480865478516</v>
      </c>
      <c r="M694" s="100">
        <v>0.33222153782844543</v>
      </c>
      <c r="N694" s="97">
        <v>3.1024939380586147E-4</v>
      </c>
      <c r="O694" s="97">
        <v>5.8656300097936764E-5</v>
      </c>
      <c r="P694" s="3"/>
    </row>
    <row r="695" spans="1:16">
      <c r="A695" s="99">
        <v>42633</v>
      </c>
      <c r="B695">
        <v>694</v>
      </c>
      <c r="C695" s="9" t="s">
        <v>36</v>
      </c>
      <c r="D695" t="s">
        <v>90</v>
      </c>
      <c r="E695" t="s">
        <v>389</v>
      </c>
      <c r="F695" s="15" t="str">
        <f t="shared" si="47"/>
        <v>90</v>
      </c>
      <c r="G695" s="15" t="str">
        <f t="shared" si="48"/>
        <v>B</v>
      </c>
      <c r="H695" s="116" t="s">
        <v>495</v>
      </c>
      <c r="I695" s="15" t="str">
        <f t="shared" si="49"/>
        <v>upstream</v>
      </c>
      <c r="J695" s="100">
        <v>35.231773376464844</v>
      </c>
      <c r="K695" s="97">
        <v>5.3837825544178486E-4</v>
      </c>
      <c r="L695" s="100">
        <v>35.261116027832031</v>
      </c>
      <c r="M695" s="100">
        <v>0.32386481761932373</v>
      </c>
      <c r="N695" s="97">
        <v>5.35490398760885E-4</v>
      </c>
      <c r="O695" s="97">
        <v>9.9058044725097716E-5</v>
      </c>
      <c r="P695" s="3"/>
    </row>
    <row r="696" spans="1:16">
      <c r="A696" s="99">
        <v>42633</v>
      </c>
      <c r="B696">
        <v>695</v>
      </c>
      <c r="C696" s="9" t="s">
        <v>36</v>
      </c>
      <c r="D696" t="s">
        <v>189</v>
      </c>
      <c r="E696" t="s">
        <v>389</v>
      </c>
      <c r="F696" s="15" t="str">
        <f t="shared" si="47"/>
        <v>90</v>
      </c>
      <c r="G696" s="15" t="str">
        <f t="shared" si="48"/>
        <v>B</v>
      </c>
      <c r="H696" s="116" t="s">
        <v>495</v>
      </c>
      <c r="I696" s="15" t="str">
        <f t="shared" si="49"/>
        <v>upstream</v>
      </c>
      <c r="J696" s="100">
        <v>35.598651885986328</v>
      </c>
      <c r="K696" s="97">
        <v>4.3501998879946768E-4</v>
      </c>
      <c r="L696" s="100">
        <v>35.261116027832031</v>
      </c>
      <c r="M696" s="100">
        <v>0.32386481761932373</v>
      </c>
      <c r="N696" s="97">
        <v>5.35490398760885E-4</v>
      </c>
      <c r="O696" s="97">
        <v>9.9058044725097716E-5</v>
      </c>
      <c r="P696" s="3"/>
    </row>
    <row r="697" spans="1:16">
      <c r="A697" s="99">
        <v>42633</v>
      </c>
      <c r="B697">
        <v>696</v>
      </c>
      <c r="C697" s="9" t="s">
        <v>36</v>
      </c>
      <c r="D697" t="s">
        <v>190</v>
      </c>
      <c r="E697" t="s">
        <v>389</v>
      </c>
      <c r="F697" s="15" t="str">
        <f t="shared" si="47"/>
        <v>90</v>
      </c>
      <c r="G697" s="15" t="str">
        <f t="shared" si="48"/>
        <v>B</v>
      </c>
      <c r="H697" s="116" t="s">
        <v>495</v>
      </c>
      <c r="I697" s="15" t="str">
        <f t="shared" si="49"/>
        <v>upstream</v>
      </c>
      <c r="J697" s="100">
        <v>34.952919006347656</v>
      </c>
      <c r="K697" s="97">
        <v>6.33072922937572E-4</v>
      </c>
      <c r="L697" s="100">
        <v>35.261116027832031</v>
      </c>
      <c r="M697" s="100">
        <v>0.32386481761932373</v>
      </c>
      <c r="N697" s="97">
        <v>5.35490398760885E-4</v>
      </c>
      <c r="O697" s="97">
        <v>9.9058044725097716E-5</v>
      </c>
      <c r="P697" s="3"/>
    </row>
    <row r="698" spans="1:16">
      <c r="A698" s="99">
        <v>42634</v>
      </c>
      <c r="B698">
        <v>697</v>
      </c>
      <c r="C698" s="9" t="s">
        <v>36</v>
      </c>
      <c r="D698" t="s">
        <v>191</v>
      </c>
      <c r="E698" t="s">
        <v>390</v>
      </c>
      <c r="F698" s="15" t="str">
        <f t="shared" si="47"/>
        <v>91</v>
      </c>
      <c r="G698" s="15" t="str">
        <f t="shared" si="48"/>
        <v>A</v>
      </c>
      <c r="H698" s="116" t="s">
        <v>495</v>
      </c>
      <c r="I698" s="15" t="str">
        <f t="shared" si="49"/>
        <v>upstream</v>
      </c>
      <c r="J698" s="100">
        <v>36.274917602539062</v>
      </c>
      <c r="K698" s="97">
        <v>2.9367028037086129E-4</v>
      </c>
      <c r="L698" s="100">
        <v>36.015750885009766</v>
      </c>
      <c r="M698" s="100">
        <v>0.40188935399055481</v>
      </c>
      <c r="N698" s="97">
        <v>3.4790346398949623E-4</v>
      </c>
      <c r="O698" s="97">
        <v>8.5753315943293273E-5</v>
      </c>
      <c r="P698" s="3"/>
    </row>
    <row r="699" spans="1:16">
      <c r="A699" s="99">
        <v>42634</v>
      </c>
      <c r="B699">
        <v>698</v>
      </c>
      <c r="C699" s="9" t="s">
        <v>36</v>
      </c>
      <c r="D699" t="s">
        <v>193</v>
      </c>
      <c r="E699" t="s">
        <v>390</v>
      </c>
      <c r="F699" s="15" t="str">
        <f t="shared" si="47"/>
        <v>91</v>
      </c>
      <c r="G699" s="15" t="str">
        <f t="shared" si="48"/>
        <v>A</v>
      </c>
      <c r="H699" s="116" t="s">
        <v>495</v>
      </c>
      <c r="I699" s="15" t="str">
        <f t="shared" si="49"/>
        <v>upstream</v>
      </c>
      <c r="J699" s="100">
        <v>36.21954345703125</v>
      </c>
      <c r="K699" s="97">
        <v>3.0327256536111236E-4</v>
      </c>
      <c r="L699" s="100">
        <v>36.015750885009766</v>
      </c>
      <c r="M699" s="100">
        <v>0.40188935399055481</v>
      </c>
      <c r="N699" s="97">
        <v>3.4790346398949623E-4</v>
      </c>
      <c r="O699" s="97">
        <v>8.5753315943293273E-5</v>
      </c>
      <c r="P699" s="3"/>
    </row>
    <row r="700" spans="1:16">
      <c r="A700" s="99">
        <v>42634</v>
      </c>
      <c r="B700">
        <v>699</v>
      </c>
      <c r="C700" s="9" t="s">
        <v>36</v>
      </c>
      <c r="D700" t="s">
        <v>194</v>
      </c>
      <c r="E700" t="s">
        <v>390</v>
      </c>
      <c r="F700" s="15" t="str">
        <f t="shared" si="47"/>
        <v>91</v>
      </c>
      <c r="G700" s="15" t="str">
        <f t="shared" si="48"/>
        <v>A</v>
      </c>
      <c r="H700" s="116" t="s">
        <v>495</v>
      </c>
      <c r="I700" s="15" t="str">
        <f t="shared" si="49"/>
        <v>upstream</v>
      </c>
      <c r="J700" s="100">
        <v>35.552791595458984</v>
      </c>
      <c r="K700" s="97">
        <v>4.4676754623651505E-4</v>
      </c>
      <c r="L700" s="100">
        <v>36.015750885009766</v>
      </c>
      <c r="M700" s="100">
        <v>0.40188935399055481</v>
      </c>
      <c r="N700" s="97">
        <v>3.4790346398949623E-4</v>
      </c>
      <c r="O700" s="97">
        <v>8.5753315943293273E-5</v>
      </c>
      <c r="P700" s="3"/>
    </row>
    <row r="701" spans="1:16">
      <c r="A701" s="99">
        <v>42634</v>
      </c>
      <c r="B701">
        <v>700</v>
      </c>
      <c r="C701" s="9" t="s">
        <v>36</v>
      </c>
      <c r="D701" t="s">
        <v>94</v>
      </c>
      <c r="E701" t="s">
        <v>391</v>
      </c>
      <c r="F701" s="15" t="str">
        <f t="shared" si="47"/>
        <v>91</v>
      </c>
      <c r="G701" s="15" t="str">
        <f t="shared" si="48"/>
        <v>B</v>
      </c>
      <c r="H701" s="116" t="s">
        <v>495</v>
      </c>
      <c r="I701" s="15" t="str">
        <f t="shared" si="49"/>
        <v>upstream</v>
      </c>
      <c r="J701" s="100">
        <v>35.833763122558594</v>
      </c>
      <c r="K701" s="97">
        <v>3.7947320379316807E-4</v>
      </c>
      <c r="L701" s="100">
        <v>35.650562286376953</v>
      </c>
      <c r="M701" s="100">
        <v>0.2130272388458252</v>
      </c>
      <c r="N701" s="97">
        <v>4.242828581482172E-4</v>
      </c>
      <c r="O701" s="97">
        <v>5.3489016863750294E-5</v>
      </c>
      <c r="P701" s="3"/>
    </row>
    <row r="702" spans="1:16">
      <c r="A702" s="99">
        <v>42634</v>
      </c>
      <c r="B702">
        <v>701</v>
      </c>
      <c r="C702" s="9" t="s">
        <v>36</v>
      </c>
      <c r="D702" t="s">
        <v>97</v>
      </c>
      <c r="E702" t="s">
        <v>391</v>
      </c>
      <c r="F702" s="15" t="str">
        <f t="shared" si="47"/>
        <v>91</v>
      </c>
      <c r="G702" s="15" t="str">
        <f t="shared" si="48"/>
        <v>B</v>
      </c>
      <c r="H702" s="116" t="s">
        <v>495</v>
      </c>
      <c r="I702" s="15" t="str">
        <f t="shared" si="49"/>
        <v>upstream</v>
      </c>
      <c r="J702" s="100">
        <v>35.701122283935547</v>
      </c>
      <c r="K702" s="97">
        <v>4.0987532702274621E-4</v>
      </c>
      <c r="L702" s="100">
        <v>35.650562286376953</v>
      </c>
      <c r="M702" s="100">
        <v>0.2130272388458252</v>
      </c>
      <c r="N702" s="97">
        <v>4.242828581482172E-4</v>
      </c>
      <c r="O702" s="97">
        <v>5.3489016863750294E-5</v>
      </c>
      <c r="P702" s="3"/>
    </row>
    <row r="703" spans="1:16">
      <c r="A703" s="99">
        <v>42634</v>
      </c>
      <c r="B703">
        <v>702</v>
      </c>
      <c r="C703" s="9" t="s">
        <v>36</v>
      </c>
      <c r="D703" t="s">
        <v>98</v>
      </c>
      <c r="E703" t="s">
        <v>391</v>
      </c>
      <c r="F703" s="15" t="str">
        <f t="shared" si="47"/>
        <v>91</v>
      </c>
      <c r="G703" s="15" t="str">
        <f t="shared" si="48"/>
        <v>B</v>
      </c>
      <c r="H703" s="116" t="s">
        <v>495</v>
      </c>
      <c r="I703" s="15" t="str">
        <f t="shared" si="49"/>
        <v>upstream</v>
      </c>
      <c r="J703" s="100">
        <v>35.416805267333984</v>
      </c>
      <c r="K703" s="97">
        <v>4.8349998542107642E-4</v>
      </c>
      <c r="L703" s="100">
        <v>35.650562286376953</v>
      </c>
      <c r="M703" s="100">
        <v>0.2130272388458252</v>
      </c>
      <c r="N703" s="97">
        <v>4.242828581482172E-4</v>
      </c>
      <c r="O703" s="97">
        <v>5.3489016863750294E-5</v>
      </c>
      <c r="P703" s="3"/>
    </row>
    <row r="704" spans="1:16">
      <c r="A704" s="99">
        <v>42635</v>
      </c>
      <c r="B704">
        <v>703</v>
      </c>
      <c r="C704" s="9" t="s">
        <v>36</v>
      </c>
      <c r="D704" t="s">
        <v>99</v>
      </c>
      <c r="E704" t="s">
        <v>392</v>
      </c>
      <c r="F704" s="15" t="str">
        <f t="shared" si="47"/>
        <v>92</v>
      </c>
      <c r="G704" s="15" t="str">
        <f t="shared" si="48"/>
        <v>A</v>
      </c>
      <c r="H704" s="116" t="s">
        <v>495</v>
      </c>
      <c r="I704" s="15" t="str">
        <f t="shared" si="49"/>
        <v>upstream</v>
      </c>
      <c r="J704" s="100">
        <v>35.468727111816406</v>
      </c>
      <c r="K704" s="97">
        <v>4.6913136611692607E-4</v>
      </c>
      <c r="L704" s="100">
        <v>35.329387664794922</v>
      </c>
      <c r="M704" s="100">
        <v>0.60509771108627319</v>
      </c>
      <c r="N704" s="97">
        <v>5.3068128181621432E-4</v>
      </c>
      <c r="O704" s="97">
        <v>1.9360924488864839E-4</v>
      </c>
      <c r="P704" s="3"/>
    </row>
    <row r="705" spans="1:16">
      <c r="A705" s="99">
        <v>42635</v>
      </c>
      <c r="B705">
        <v>704</v>
      </c>
      <c r="C705" s="9" t="s">
        <v>36</v>
      </c>
      <c r="D705" t="s">
        <v>101</v>
      </c>
      <c r="E705" t="s">
        <v>392</v>
      </c>
      <c r="F705" s="15" t="str">
        <f t="shared" si="47"/>
        <v>92</v>
      </c>
      <c r="G705" s="15" t="str">
        <f t="shared" si="48"/>
        <v>A</v>
      </c>
      <c r="H705" s="116" t="s">
        <v>495</v>
      </c>
      <c r="I705" s="15" t="str">
        <f t="shared" si="49"/>
        <v>upstream</v>
      </c>
      <c r="J705" s="100">
        <v>35.8526611328125</v>
      </c>
      <c r="K705" s="97">
        <v>3.7532922578975558E-4</v>
      </c>
      <c r="L705" s="100">
        <v>35.329387664794922</v>
      </c>
      <c r="M705" s="100">
        <v>0.60509771108627319</v>
      </c>
      <c r="N705" s="97">
        <v>5.3068128181621432E-4</v>
      </c>
      <c r="O705" s="97">
        <v>1.9360924488864839E-4</v>
      </c>
      <c r="P705" s="3"/>
    </row>
    <row r="706" spans="1:16">
      <c r="A706" s="99">
        <v>42635</v>
      </c>
      <c r="B706">
        <v>705</v>
      </c>
      <c r="C706" s="9" t="s">
        <v>36</v>
      </c>
      <c r="D706" t="s">
        <v>102</v>
      </c>
      <c r="E706" t="s">
        <v>392</v>
      </c>
      <c r="F706" s="15" t="str">
        <f t="shared" si="47"/>
        <v>92</v>
      </c>
      <c r="G706" s="15" t="str">
        <f t="shared" si="48"/>
        <v>A</v>
      </c>
      <c r="H706" s="116" t="s">
        <v>495</v>
      </c>
      <c r="I706" s="15" t="str">
        <f t="shared" si="49"/>
        <v>upstream</v>
      </c>
      <c r="J706" s="100">
        <v>34.666774749755859</v>
      </c>
      <c r="K706" s="97">
        <v>7.4758316623046994E-4</v>
      </c>
      <c r="L706" s="100">
        <v>35.329387664794922</v>
      </c>
      <c r="M706" s="100">
        <v>0.60509771108627319</v>
      </c>
      <c r="N706" s="97">
        <v>5.3068128181621432E-4</v>
      </c>
      <c r="O706" s="97">
        <v>1.9360924488864839E-4</v>
      </c>
      <c r="P706" s="3"/>
    </row>
    <row r="707" spans="1:16">
      <c r="A707" s="99">
        <v>42635</v>
      </c>
      <c r="B707">
        <v>706</v>
      </c>
      <c r="C707" s="9" t="s">
        <v>36</v>
      </c>
      <c r="D707" t="s">
        <v>103</v>
      </c>
      <c r="E707" t="s">
        <v>393</v>
      </c>
      <c r="F707" s="15" t="str">
        <f t="shared" ref="F707:F770" si="50">IF(RIGHT(E707,1)="d", LEFT(E707,LEN(E707)-2), LEFT(E707,LEN(E707)-1))</f>
        <v>92</v>
      </c>
      <c r="G707" s="15" t="str">
        <f t="shared" ref="G707:G770" si="51">IF(RIGHT(E707,1)="d", MID(E707,LEN(E707)-1,1), MID(E707,LEN(E707),1))</f>
        <v>B</v>
      </c>
      <c r="H707" s="116" t="s">
        <v>495</v>
      </c>
      <c r="I707" s="15" t="str">
        <f t="shared" ref="I707:I770" si="52">IF(RIGHT(E707,1)="d","downstream","upstream")</f>
        <v>upstream</v>
      </c>
      <c r="J707" s="100">
        <v>35.583908081054688</v>
      </c>
      <c r="K707" s="97">
        <v>4.3876265408471227E-4</v>
      </c>
      <c r="L707" s="100">
        <v>35.293712615966797</v>
      </c>
      <c r="M707" s="100">
        <v>0.36891388893127441</v>
      </c>
      <c r="N707" s="97">
        <v>5.2758911624550819E-4</v>
      </c>
      <c r="O707" s="97">
        <v>1.176590085378848E-4</v>
      </c>
      <c r="P707" s="3"/>
    </row>
    <row r="708" spans="1:16">
      <c r="A708" s="99">
        <v>42635</v>
      </c>
      <c r="B708">
        <v>707</v>
      </c>
      <c r="C708" s="9" t="s">
        <v>36</v>
      </c>
      <c r="D708" t="s">
        <v>105</v>
      </c>
      <c r="E708" t="s">
        <v>393</v>
      </c>
      <c r="F708" s="15" t="str">
        <f t="shared" si="50"/>
        <v>92</v>
      </c>
      <c r="G708" s="15" t="str">
        <f t="shared" si="51"/>
        <v>B</v>
      </c>
      <c r="H708" s="116" t="s">
        <v>495</v>
      </c>
      <c r="I708" s="15" t="str">
        <f t="shared" si="52"/>
        <v>upstream</v>
      </c>
      <c r="J708" s="100">
        <v>35.418678283691406</v>
      </c>
      <c r="K708" s="97">
        <v>4.8297407920472324E-4</v>
      </c>
      <c r="L708" s="100">
        <v>35.293712615966797</v>
      </c>
      <c r="M708" s="100">
        <v>0.36891388893127441</v>
      </c>
      <c r="N708" s="97">
        <v>5.2758911624550819E-4</v>
      </c>
      <c r="O708" s="97">
        <v>1.176590085378848E-4</v>
      </c>
      <c r="P708" s="3"/>
    </row>
    <row r="709" spans="1:16">
      <c r="A709" s="99">
        <v>42635</v>
      </c>
      <c r="B709">
        <v>708</v>
      </c>
      <c r="C709" s="9" t="s">
        <v>36</v>
      </c>
      <c r="D709" t="s">
        <v>106</v>
      </c>
      <c r="E709" t="s">
        <v>393</v>
      </c>
      <c r="F709" s="15" t="str">
        <f t="shared" si="50"/>
        <v>92</v>
      </c>
      <c r="G709" s="15" t="str">
        <f t="shared" si="51"/>
        <v>B</v>
      </c>
      <c r="H709" s="116" t="s">
        <v>495</v>
      </c>
      <c r="I709" s="15" t="str">
        <f t="shared" si="52"/>
        <v>upstream</v>
      </c>
      <c r="J709" s="100">
        <v>34.878543853759766</v>
      </c>
      <c r="K709" s="97">
        <v>6.6103064455091953E-4</v>
      </c>
      <c r="L709" s="100">
        <v>35.293712615966797</v>
      </c>
      <c r="M709" s="100">
        <v>0.36891388893127441</v>
      </c>
      <c r="N709" s="97">
        <v>5.2758911624550819E-4</v>
      </c>
      <c r="O709" s="97">
        <v>1.176590085378848E-4</v>
      </c>
      <c r="P709" s="3"/>
    </row>
    <row r="710" spans="1:16">
      <c r="A710" s="99">
        <v>42636</v>
      </c>
      <c r="B710">
        <v>709</v>
      </c>
      <c r="C710" s="9" t="s">
        <v>38</v>
      </c>
      <c r="D710" t="s">
        <v>115</v>
      </c>
      <c r="E710" t="s">
        <v>394</v>
      </c>
      <c r="F710" s="15" t="str">
        <f t="shared" si="50"/>
        <v>93</v>
      </c>
      <c r="G710" s="15" t="str">
        <f t="shared" si="51"/>
        <v>A</v>
      </c>
      <c r="H710" s="116" t="s">
        <v>495</v>
      </c>
      <c r="I710" s="15" t="str">
        <f t="shared" si="52"/>
        <v>upstream</v>
      </c>
      <c r="J710" s="100">
        <v>35.808845520019531</v>
      </c>
      <c r="K710" s="97">
        <v>2.1716722403652966E-4</v>
      </c>
      <c r="L710" s="100">
        <v>35.993061065673828</v>
      </c>
      <c r="M710" s="100">
        <v>0.16888199746608734</v>
      </c>
      <c r="N710" s="97">
        <v>1.920669456012547E-4</v>
      </c>
      <c r="O710" s="97">
        <v>2.2799007638241164E-5</v>
      </c>
      <c r="P710" s="3"/>
    </row>
    <row r="711" spans="1:16">
      <c r="A711" s="99">
        <v>42636</v>
      </c>
      <c r="B711">
        <v>710</v>
      </c>
      <c r="C711" s="9" t="s">
        <v>38</v>
      </c>
      <c r="D711" t="s">
        <v>117</v>
      </c>
      <c r="E711" t="s">
        <v>394</v>
      </c>
      <c r="F711" s="15" t="str">
        <f t="shared" si="50"/>
        <v>93</v>
      </c>
      <c r="G711" s="15" t="str">
        <f t="shared" si="51"/>
        <v>A</v>
      </c>
      <c r="H711" s="116" t="s">
        <v>495</v>
      </c>
      <c r="I711" s="15" t="str">
        <f t="shared" si="52"/>
        <v>upstream</v>
      </c>
      <c r="J711" s="100">
        <v>36.140571594238281</v>
      </c>
      <c r="K711" s="97">
        <v>1.7264099733438343E-4</v>
      </c>
      <c r="L711" s="100">
        <v>35.993061065673828</v>
      </c>
      <c r="M711" s="100">
        <v>0.16888199746608734</v>
      </c>
      <c r="N711" s="97">
        <v>1.920669456012547E-4</v>
      </c>
      <c r="O711" s="97">
        <v>2.2799007638241164E-5</v>
      </c>
      <c r="P711" s="3"/>
    </row>
    <row r="712" spans="1:16">
      <c r="A712" s="99">
        <v>42636</v>
      </c>
      <c r="B712">
        <v>711</v>
      </c>
      <c r="C712" s="9" t="s">
        <v>38</v>
      </c>
      <c r="D712" t="s">
        <v>118</v>
      </c>
      <c r="E712" t="s">
        <v>394</v>
      </c>
      <c r="F712" s="15" t="str">
        <f t="shared" si="50"/>
        <v>93</v>
      </c>
      <c r="G712" s="15" t="str">
        <f t="shared" si="51"/>
        <v>A</v>
      </c>
      <c r="H712" s="116" t="s">
        <v>495</v>
      </c>
      <c r="I712" s="15" t="str">
        <f t="shared" si="52"/>
        <v>upstream</v>
      </c>
      <c r="J712" s="100">
        <v>36.029769897460938</v>
      </c>
      <c r="K712" s="97">
        <v>1.8639261543285102E-4</v>
      </c>
      <c r="L712" s="100">
        <v>35.993061065673828</v>
      </c>
      <c r="M712" s="100">
        <v>0.16888199746608734</v>
      </c>
      <c r="N712" s="97">
        <v>1.920669456012547E-4</v>
      </c>
      <c r="O712" s="97">
        <v>2.2799007638241164E-5</v>
      </c>
      <c r="P712" s="3"/>
    </row>
    <row r="713" spans="1:16">
      <c r="A713" s="99">
        <v>42636</v>
      </c>
      <c r="B713">
        <v>712</v>
      </c>
      <c r="C713" s="9" t="s">
        <v>38</v>
      </c>
      <c r="D713" t="s">
        <v>119</v>
      </c>
      <c r="E713" t="s">
        <v>395</v>
      </c>
      <c r="F713" s="15" t="str">
        <f t="shared" si="50"/>
        <v>93</v>
      </c>
      <c r="G713" s="15" t="str">
        <f t="shared" si="51"/>
        <v>B</v>
      </c>
      <c r="H713" s="116" t="s">
        <v>495</v>
      </c>
      <c r="I713" s="15" t="str">
        <f t="shared" si="52"/>
        <v>upstream</v>
      </c>
      <c r="J713" s="100">
        <v>34.924003601074219</v>
      </c>
      <c r="K713" s="97">
        <v>4.0049801464192569E-4</v>
      </c>
      <c r="L713" s="100">
        <v>34.990192413330078</v>
      </c>
      <c r="M713" s="100">
        <v>0.10211692005395889</v>
      </c>
      <c r="N713" s="97">
        <v>3.8320434396155179E-4</v>
      </c>
      <c r="O713" s="97">
        <v>2.6507123038754798E-5</v>
      </c>
      <c r="P713" s="3"/>
    </row>
    <row r="714" spans="1:16">
      <c r="A714" s="99">
        <v>42636</v>
      </c>
      <c r="B714">
        <v>713</v>
      </c>
      <c r="C714" s="9" t="s">
        <v>38</v>
      </c>
      <c r="D714" t="s">
        <v>121</v>
      </c>
      <c r="E714" t="s">
        <v>395</v>
      </c>
      <c r="F714" s="15" t="str">
        <f t="shared" si="50"/>
        <v>93</v>
      </c>
      <c r="G714" s="15" t="str">
        <f t="shared" si="51"/>
        <v>B</v>
      </c>
      <c r="H714" s="116" t="s">
        <v>495</v>
      </c>
      <c r="I714" s="15" t="str">
        <f t="shared" si="52"/>
        <v>upstream</v>
      </c>
      <c r="J714" s="100">
        <v>34.938770294189453</v>
      </c>
      <c r="K714" s="97">
        <v>3.9642813499085605E-4</v>
      </c>
      <c r="L714" s="100">
        <v>34.990192413330078</v>
      </c>
      <c r="M714" s="100">
        <v>0.10211692005395889</v>
      </c>
      <c r="N714" s="97">
        <v>3.8320434396155179E-4</v>
      </c>
      <c r="O714" s="97">
        <v>2.6507123038754798E-5</v>
      </c>
      <c r="P714" s="3"/>
    </row>
    <row r="715" spans="1:16">
      <c r="A715" s="99">
        <v>42636</v>
      </c>
      <c r="B715">
        <v>714</v>
      </c>
      <c r="C715" s="9" t="s">
        <v>38</v>
      </c>
      <c r="D715" t="s">
        <v>122</v>
      </c>
      <c r="E715" t="s">
        <v>395</v>
      </c>
      <c r="F715" s="15" t="str">
        <f t="shared" si="50"/>
        <v>93</v>
      </c>
      <c r="G715" s="15" t="str">
        <f t="shared" si="51"/>
        <v>B</v>
      </c>
      <c r="H715" s="116" t="s">
        <v>495</v>
      </c>
      <c r="I715" s="15" t="str">
        <f t="shared" si="52"/>
        <v>upstream</v>
      </c>
      <c r="J715" s="100">
        <v>35.107795715332031</v>
      </c>
      <c r="K715" s="97">
        <v>3.5268688225187361E-4</v>
      </c>
      <c r="L715" s="100">
        <v>34.990192413330078</v>
      </c>
      <c r="M715" s="100">
        <v>0.10211692005395889</v>
      </c>
      <c r="N715" s="97">
        <v>3.8320434396155179E-4</v>
      </c>
      <c r="O715" s="97">
        <v>2.6507123038754798E-5</v>
      </c>
      <c r="P715" s="3"/>
    </row>
    <row r="716" spans="1:16">
      <c r="A716" s="99">
        <v>42637</v>
      </c>
      <c r="B716">
        <v>715</v>
      </c>
      <c r="C716" s="9" t="s">
        <v>38</v>
      </c>
      <c r="D716" t="s">
        <v>123</v>
      </c>
      <c r="E716" t="s">
        <v>396</v>
      </c>
      <c r="F716" s="15" t="str">
        <f t="shared" si="50"/>
        <v>94</v>
      </c>
      <c r="G716" s="15" t="str">
        <f t="shared" si="51"/>
        <v>A</v>
      </c>
      <c r="H716" s="116" t="s">
        <v>495</v>
      </c>
      <c r="I716" s="15" t="str">
        <f t="shared" si="52"/>
        <v>upstream</v>
      </c>
      <c r="J716" s="100">
        <v>35.749664306640625</v>
      </c>
      <c r="K716" s="97">
        <v>2.2624150733463466E-4</v>
      </c>
      <c r="L716" s="100">
        <v>35.860736846923828</v>
      </c>
      <c r="M716" s="100">
        <v>9.6205785870552063E-2</v>
      </c>
      <c r="N716" s="97">
        <v>2.0982418209314346E-4</v>
      </c>
      <c r="O716" s="97">
        <v>1.4219826880434994E-5</v>
      </c>
      <c r="P716" s="3"/>
    </row>
    <row r="717" spans="1:16">
      <c r="A717" s="99">
        <v>42637</v>
      </c>
      <c r="B717">
        <v>716</v>
      </c>
      <c r="C717" s="9" t="s">
        <v>38</v>
      </c>
      <c r="D717" t="s">
        <v>125</v>
      </c>
      <c r="E717" t="s">
        <v>396</v>
      </c>
      <c r="F717" s="15" t="str">
        <f t="shared" si="50"/>
        <v>94</v>
      </c>
      <c r="G717" s="15" t="str">
        <f t="shared" si="51"/>
        <v>A</v>
      </c>
      <c r="H717" s="116" t="s">
        <v>495</v>
      </c>
      <c r="I717" s="15" t="str">
        <f t="shared" si="52"/>
        <v>upstream</v>
      </c>
      <c r="J717" s="100">
        <v>35.914558410644531</v>
      </c>
      <c r="K717" s="97">
        <v>2.0185437460895628E-4</v>
      </c>
      <c r="L717" s="100">
        <v>35.860736846923828</v>
      </c>
      <c r="M717" s="100">
        <v>9.6205785870552063E-2</v>
      </c>
      <c r="N717" s="97">
        <v>2.0982418209314346E-4</v>
      </c>
      <c r="O717" s="97">
        <v>1.4219826880434994E-5</v>
      </c>
      <c r="P717" s="3"/>
    </row>
    <row r="718" spans="1:16">
      <c r="A718" s="99">
        <v>42637</v>
      </c>
      <c r="B718">
        <v>717</v>
      </c>
      <c r="C718" s="9" t="s">
        <v>38</v>
      </c>
      <c r="D718" t="s">
        <v>126</v>
      </c>
      <c r="E718" t="s">
        <v>396</v>
      </c>
      <c r="F718" s="15" t="str">
        <f t="shared" si="50"/>
        <v>94</v>
      </c>
      <c r="G718" s="15" t="str">
        <f t="shared" si="51"/>
        <v>A</v>
      </c>
      <c r="H718" s="116" t="s">
        <v>495</v>
      </c>
      <c r="I718" s="15" t="str">
        <f t="shared" si="52"/>
        <v>upstream</v>
      </c>
      <c r="J718" s="100">
        <v>35.917984008789062</v>
      </c>
      <c r="K718" s="97">
        <v>2.0137666433583945E-4</v>
      </c>
      <c r="L718" s="100">
        <v>35.860736846923828</v>
      </c>
      <c r="M718" s="100">
        <v>9.6205785870552063E-2</v>
      </c>
      <c r="N718" s="97">
        <v>2.0982418209314346E-4</v>
      </c>
      <c r="O718" s="97">
        <v>1.4219826880434994E-5</v>
      </c>
      <c r="P718" s="3"/>
    </row>
    <row r="719" spans="1:16">
      <c r="A719" s="99">
        <v>42637</v>
      </c>
      <c r="B719">
        <v>718</v>
      </c>
      <c r="C719" s="9" t="s">
        <v>38</v>
      </c>
      <c r="D719" t="s">
        <v>127</v>
      </c>
      <c r="E719" t="s">
        <v>397</v>
      </c>
      <c r="F719" s="15" t="str">
        <f t="shared" si="50"/>
        <v>94</v>
      </c>
      <c r="G719" s="15" t="str">
        <f t="shared" si="51"/>
        <v>B</v>
      </c>
      <c r="H719" s="116" t="s">
        <v>495</v>
      </c>
      <c r="I719" s="15" t="str">
        <f t="shared" si="52"/>
        <v>upstream</v>
      </c>
      <c r="J719" s="100">
        <v>35.228214263916016</v>
      </c>
      <c r="K719" s="97">
        <v>3.2450069556944072E-4</v>
      </c>
      <c r="L719" s="100">
        <v>35.355022430419922</v>
      </c>
      <c r="M719" s="100">
        <v>0.26381018757820129</v>
      </c>
      <c r="N719" s="97">
        <v>3.0044757295399904E-4</v>
      </c>
      <c r="O719" s="97">
        <v>5.1792529120575637E-5</v>
      </c>
      <c r="P719" s="3"/>
    </row>
    <row r="720" spans="1:16">
      <c r="A720" s="99">
        <v>42637</v>
      </c>
      <c r="B720">
        <v>719</v>
      </c>
      <c r="C720" s="9" t="s">
        <v>38</v>
      </c>
      <c r="D720" t="s">
        <v>129</v>
      </c>
      <c r="E720" t="s">
        <v>397</v>
      </c>
      <c r="F720" s="15" t="str">
        <f t="shared" si="50"/>
        <v>94</v>
      </c>
      <c r="G720" s="15" t="str">
        <f t="shared" si="51"/>
        <v>B</v>
      </c>
      <c r="H720" s="116" t="s">
        <v>495</v>
      </c>
      <c r="I720" s="15" t="str">
        <f t="shared" si="52"/>
        <v>upstream</v>
      </c>
      <c r="J720" s="100">
        <v>35.658290863037109</v>
      </c>
      <c r="K720" s="97">
        <v>2.4100209702737629E-4</v>
      </c>
      <c r="L720" s="100">
        <v>35.355022430419922</v>
      </c>
      <c r="M720" s="100">
        <v>0.26381018757820129</v>
      </c>
      <c r="N720" s="97">
        <v>3.0044757295399904E-4</v>
      </c>
      <c r="O720" s="97">
        <v>5.1792529120575637E-5</v>
      </c>
      <c r="P720" s="3"/>
    </row>
    <row r="721" spans="1:16">
      <c r="A721" s="99">
        <v>42637</v>
      </c>
      <c r="B721">
        <v>720</v>
      </c>
      <c r="C721" s="9" t="s">
        <v>38</v>
      </c>
      <c r="D721" t="s">
        <v>81</v>
      </c>
      <c r="E721" t="s">
        <v>397</v>
      </c>
      <c r="F721" s="15" t="str">
        <f t="shared" si="50"/>
        <v>94</v>
      </c>
      <c r="G721" s="15" t="str">
        <f t="shared" si="51"/>
        <v>B</v>
      </c>
      <c r="H721" s="116" t="s">
        <v>495</v>
      </c>
      <c r="I721" s="15" t="str">
        <f t="shared" si="52"/>
        <v>upstream</v>
      </c>
      <c r="J721" s="100">
        <v>35.178558349609375</v>
      </c>
      <c r="K721" s="97">
        <v>3.358398680575192E-4</v>
      </c>
      <c r="L721" s="100">
        <v>35.355022430419922</v>
      </c>
      <c r="M721" s="100">
        <v>0.26381018757820129</v>
      </c>
      <c r="N721" s="97">
        <v>3.0044757295399904E-4</v>
      </c>
      <c r="O721" s="97">
        <v>5.1792529120575637E-5</v>
      </c>
      <c r="P721" s="3"/>
    </row>
    <row r="722" spans="1:16">
      <c r="A722" s="99">
        <v>42638</v>
      </c>
      <c r="B722">
        <v>721</v>
      </c>
      <c r="C722" s="9" t="s">
        <v>38</v>
      </c>
      <c r="D722" t="s">
        <v>130</v>
      </c>
      <c r="E722" t="s">
        <v>398</v>
      </c>
      <c r="F722" s="15" t="str">
        <f t="shared" si="50"/>
        <v>95</v>
      </c>
      <c r="G722" s="15" t="str">
        <f t="shared" si="51"/>
        <v>A</v>
      </c>
      <c r="H722" s="116" t="s">
        <v>495</v>
      </c>
      <c r="I722" s="15" t="str">
        <f t="shared" si="52"/>
        <v>upstream</v>
      </c>
      <c r="J722" s="100">
        <v>36.774482727050781</v>
      </c>
      <c r="K722" s="97">
        <v>1.1135694512631744E-4</v>
      </c>
      <c r="L722" s="100">
        <v>36.999847412109375</v>
      </c>
      <c r="M722" s="100">
        <v>0.29870083928108215</v>
      </c>
      <c r="N722" s="97">
        <v>9.6598501841071993E-5</v>
      </c>
      <c r="O722" s="97">
        <v>1.8840197299141437E-5</v>
      </c>
      <c r="P722" s="3"/>
    </row>
    <row r="723" spans="1:16">
      <c r="A723" s="99">
        <v>42638</v>
      </c>
      <c r="B723">
        <v>722</v>
      </c>
      <c r="C723" s="9" t="s">
        <v>38</v>
      </c>
      <c r="D723" t="s">
        <v>132</v>
      </c>
      <c r="E723" t="s">
        <v>398</v>
      </c>
      <c r="F723" s="15" t="str">
        <f t="shared" si="50"/>
        <v>95</v>
      </c>
      <c r="G723" s="15" t="str">
        <f t="shared" si="51"/>
        <v>A</v>
      </c>
      <c r="H723" s="116" t="s">
        <v>495</v>
      </c>
      <c r="I723" s="15" t="str">
        <f t="shared" si="52"/>
        <v>upstream</v>
      </c>
      <c r="J723" s="100">
        <v>36.886409759521484</v>
      </c>
      <c r="K723" s="97">
        <v>1.0306102922186255E-4</v>
      </c>
      <c r="L723" s="100">
        <v>36.999847412109375</v>
      </c>
      <c r="M723" s="100">
        <v>0.29870083928108215</v>
      </c>
      <c r="N723" s="97">
        <v>9.6598501841071993E-5</v>
      </c>
      <c r="O723" s="97">
        <v>1.8840197299141437E-5</v>
      </c>
      <c r="P723" s="3"/>
    </row>
    <row r="724" spans="1:16">
      <c r="A724" s="99">
        <v>42638</v>
      </c>
      <c r="B724">
        <v>723</v>
      </c>
      <c r="C724" s="9" t="s">
        <v>38</v>
      </c>
      <c r="D724" t="s">
        <v>85</v>
      </c>
      <c r="E724" t="s">
        <v>398</v>
      </c>
      <c r="F724" s="15" t="str">
        <f t="shared" si="50"/>
        <v>95</v>
      </c>
      <c r="G724" s="15" t="str">
        <f t="shared" si="51"/>
        <v>A</v>
      </c>
      <c r="H724" s="116" t="s">
        <v>495</v>
      </c>
      <c r="I724" s="15" t="str">
        <f t="shared" si="52"/>
        <v>upstream</v>
      </c>
      <c r="J724" s="100">
        <v>37.338649749755859</v>
      </c>
      <c r="K724" s="97">
        <v>7.5377516623120755E-5</v>
      </c>
      <c r="L724" s="100">
        <v>36.999847412109375</v>
      </c>
      <c r="M724" s="100">
        <v>0.29870083928108215</v>
      </c>
      <c r="N724" s="97">
        <v>9.6598501841071993E-5</v>
      </c>
      <c r="O724" s="97">
        <v>1.8840197299141437E-5</v>
      </c>
      <c r="P724" s="3"/>
    </row>
    <row r="725" spans="1:16">
      <c r="A725" s="99">
        <v>42638</v>
      </c>
      <c r="B725">
        <v>724</v>
      </c>
      <c r="C725" s="9" t="s">
        <v>38</v>
      </c>
      <c r="D725" t="s">
        <v>133</v>
      </c>
      <c r="E725" t="s">
        <v>399</v>
      </c>
      <c r="F725" s="15" t="str">
        <f t="shared" si="50"/>
        <v>95</v>
      </c>
      <c r="G725" s="15" t="str">
        <f t="shared" si="51"/>
        <v>B</v>
      </c>
      <c r="H725" s="116" t="s">
        <v>495</v>
      </c>
      <c r="I725" s="15" t="str">
        <f t="shared" si="52"/>
        <v>upstream</v>
      </c>
      <c r="J725" s="100">
        <v>36.156116485595703</v>
      </c>
      <c r="K725" s="97">
        <v>1.7079465033020824E-4</v>
      </c>
      <c r="L725" s="100">
        <v>36.304347991943359</v>
      </c>
      <c r="M725" s="100">
        <v>0.32025089859962463</v>
      </c>
      <c r="N725" s="97">
        <v>1.5658042684663087E-4</v>
      </c>
      <c r="O725" s="97">
        <v>3.235754047636874E-5</v>
      </c>
      <c r="P725" s="3"/>
    </row>
    <row r="726" spans="1:16">
      <c r="A726" s="99">
        <v>42638</v>
      </c>
      <c r="B726">
        <v>725</v>
      </c>
      <c r="C726" s="9" t="s">
        <v>38</v>
      </c>
      <c r="D726" t="s">
        <v>88</v>
      </c>
      <c r="E726" t="s">
        <v>399</v>
      </c>
      <c r="F726" s="15" t="str">
        <f t="shared" si="50"/>
        <v>95</v>
      </c>
      <c r="G726" s="15" t="str">
        <f t="shared" si="51"/>
        <v>B</v>
      </c>
      <c r="H726" s="116" t="s">
        <v>495</v>
      </c>
      <c r="I726" s="15" t="str">
        <f t="shared" si="52"/>
        <v>upstream</v>
      </c>
      <c r="J726" s="100">
        <v>36.671859741210938</v>
      </c>
      <c r="K726" s="97">
        <v>1.1954880028497428E-4</v>
      </c>
      <c r="L726" s="100">
        <v>36.304347991943359</v>
      </c>
      <c r="M726" s="100">
        <v>0.32025089859962463</v>
      </c>
      <c r="N726" s="97">
        <v>1.5658042684663087E-4</v>
      </c>
      <c r="O726" s="97">
        <v>3.235754047636874E-5</v>
      </c>
      <c r="P726" s="3"/>
    </row>
    <row r="727" spans="1:16">
      <c r="A727" s="99">
        <v>42638</v>
      </c>
      <c r="B727">
        <v>726</v>
      </c>
      <c r="C727" s="9" t="s">
        <v>38</v>
      </c>
      <c r="D727" t="s">
        <v>89</v>
      </c>
      <c r="E727" t="s">
        <v>399</v>
      </c>
      <c r="F727" s="15" t="str">
        <f t="shared" si="50"/>
        <v>95</v>
      </c>
      <c r="G727" s="15" t="str">
        <f t="shared" si="51"/>
        <v>B</v>
      </c>
      <c r="H727" s="116" t="s">
        <v>495</v>
      </c>
      <c r="I727" s="15" t="str">
        <f t="shared" si="52"/>
        <v>upstream</v>
      </c>
      <c r="J727" s="100">
        <v>36.085067749023438</v>
      </c>
      <c r="K727" s="97">
        <v>1.7939785902854055E-4</v>
      </c>
      <c r="L727" s="100">
        <v>36.304347991943359</v>
      </c>
      <c r="M727" s="100">
        <v>0.32025089859962463</v>
      </c>
      <c r="N727" s="97">
        <v>1.5658042684663087E-4</v>
      </c>
      <c r="O727" s="97">
        <v>3.235754047636874E-5</v>
      </c>
      <c r="P727" s="3"/>
    </row>
    <row r="728" spans="1:16">
      <c r="A728" s="99">
        <v>42639</v>
      </c>
      <c r="B728">
        <v>727</v>
      </c>
      <c r="C728" s="9" t="s">
        <v>38</v>
      </c>
      <c r="D728" t="s">
        <v>135</v>
      </c>
      <c r="E728" t="s">
        <v>400</v>
      </c>
      <c r="F728" s="15" t="str">
        <f t="shared" si="50"/>
        <v>96</v>
      </c>
      <c r="G728" s="15" t="str">
        <f t="shared" si="51"/>
        <v>A</v>
      </c>
      <c r="H728" s="116" t="s">
        <v>495</v>
      </c>
      <c r="I728" s="15" t="str">
        <f t="shared" si="52"/>
        <v>upstream</v>
      </c>
      <c r="J728" s="100">
        <v>36.437641143798828</v>
      </c>
      <c r="K728" s="97">
        <v>1.4057380030862987E-4</v>
      </c>
      <c r="L728" s="100">
        <v>36.539169311523438</v>
      </c>
      <c r="M728" s="100">
        <v>0.14996197819709778</v>
      </c>
      <c r="N728" s="97">
        <v>1.3150188897270709E-4</v>
      </c>
      <c r="O728" s="97">
        <v>1.322918978985399E-5</v>
      </c>
      <c r="P728" s="3"/>
    </row>
    <row r="729" spans="1:16">
      <c r="A729" s="99">
        <v>42639</v>
      </c>
      <c r="B729">
        <v>728</v>
      </c>
      <c r="C729" s="9" t="s">
        <v>38</v>
      </c>
      <c r="D729" t="s">
        <v>137</v>
      </c>
      <c r="E729" t="s">
        <v>400</v>
      </c>
      <c r="F729" s="15" t="str">
        <f t="shared" si="50"/>
        <v>96</v>
      </c>
      <c r="G729" s="15" t="str">
        <f t="shared" si="51"/>
        <v>A</v>
      </c>
      <c r="H729" s="116" t="s">
        <v>495</v>
      </c>
      <c r="I729" s="15" t="str">
        <f t="shared" si="52"/>
        <v>upstream</v>
      </c>
      <c r="J729" s="100">
        <v>36.468452453613281</v>
      </c>
      <c r="K729" s="97">
        <v>1.3760957517661154E-4</v>
      </c>
      <c r="L729" s="100">
        <v>36.539169311523438</v>
      </c>
      <c r="M729" s="100">
        <v>0.14996197819709778</v>
      </c>
      <c r="N729" s="97">
        <v>1.3150188897270709E-4</v>
      </c>
      <c r="O729" s="97">
        <v>1.322918978985399E-5</v>
      </c>
      <c r="P729" s="3"/>
    </row>
    <row r="730" spans="1:16">
      <c r="A730" s="99">
        <v>42639</v>
      </c>
      <c r="B730">
        <v>729</v>
      </c>
      <c r="C730" s="9" t="s">
        <v>38</v>
      </c>
      <c r="D730" t="s">
        <v>93</v>
      </c>
      <c r="E730" t="s">
        <v>400</v>
      </c>
      <c r="F730" s="15" t="str">
        <f t="shared" si="50"/>
        <v>96</v>
      </c>
      <c r="G730" s="15" t="str">
        <f t="shared" si="51"/>
        <v>A</v>
      </c>
      <c r="H730" s="116" t="s">
        <v>495</v>
      </c>
      <c r="I730" s="15" t="str">
        <f t="shared" si="52"/>
        <v>upstream</v>
      </c>
      <c r="J730" s="100">
        <v>36.711414337158203</v>
      </c>
      <c r="K730" s="97">
        <v>1.1632231326075271E-4</v>
      </c>
      <c r="L730" s="100">
        <v>36.539169311523438</v>
      </c>
      <c r="M730" s="100">
        <v>0.14996197819709778</v>
      </c>
      <c r="N730" s="97">
        <v>1.3150188897270709E-4</v>
      </c>
      <c r="O730" s="97">
        <v>1.322918978985399E-5</v>
      </c>
      <c r="P730" s="3"/>
    </row>
    <row r="731" spans="1:16">
      <c r="A731" s="99">
        <v>42639</v>
      </c>
      <c r="B731">
        <v>730</v>
      </c>
      <c r="C731" s="9" t="s">
        <v>38</v>
      </c>
      <c r="D731" t="s">
        <v>138</v>
      </c>
      <c r="E731" t="s">
        <v>401</v>
      </c>
      <c r="F731" s="15" t="str">
        <f t="shared" si="50"/>
        <v>96</v>
      </c>
      <c r="G731" s="15" t="str">
        <f t="shared" si="51"/>
        <v>B</v>
      </c>
      <c r="H731" s="116" t="s">
        <v>495</v>
      </c>
      <c r="I731" s="15" t="str">
        <f t="shared" si="52"/>
        <v>upstream</v>
      </c>
      <c r="J731" s="100">
        <v>37.363044738769531</v>
      </c>
      <c r="K731" s="97">
        <v>7.4116273026447743E-5</v>
      </c>
      <c r="L731" s="100">
        <v>36.672016143798828</v>
      </c>
      <c r="M731" s="100">
        <v>0.60585218667984009</v>
      </c>
      <c r="N731" s="97">
        <v>1.261257566511631E-4</v>
      </c>
      <c r="O731" s="97">
        <v>4.6121480409055948E-5</v>
      </c>
      <c r="P731" s="3"/>
    </row>
    <row r="732" spans="1:16">
      <c r="A732" s="99">
        <v>42639</v>
      </c>
      <c r="B732">
        <v>731</v>
      </c>
      <c r="C732" s="9" t="s">
        <v>38</v>
      </c>
      <c r="D732" t="s">
        <v>140</v>
      </c>
      <c r="E732" t="s">
        <v>401</v>
      </c>
      <c r="F732" s="15" t="str">
        <f t="shared" si="50"/>
        <v>96</v>
      </c>
      <c r="G732" s="15" t="str">
        <f t="shared" si="51"/>
        <v>B</v>
      </c>
      <c r="H732" s="116" t="s">
        <v>495</v>
      </c>
      <c r="I732" s="15" t="str">
        <f t="shared" si="52"/>
        <v>upstream</v>
      </c>
      <c r="J732" s="100">
        <v>36.420928955078125</v>
      </c>
      <c r="K732" s="97">
        <v>1.4220822777133435E-4</v>
      </c>
      <c r="L732" s="100">
        <v>36.672016143798828</v>
      </c>
      <c r="M732" s="100">
        <v>0.60585218667984009</v>
      </c>
      <c r="N732" s="97">
        <v>1.261257566511631E-4</v>
      </c>
      <c r="O732" s="97">
        <v>4.6121480409055948E-5</v>
      </c>
      <c r="P732" s="3"/>
    </row>
    <row r="733" spans="1:16">
      <c r="A733" s="99">
        <v>42639</v>
      </c>
      <c r="B733">
        <v>732</v>
      </c>
      <c r="C733" s="9" t="s">
        <v>38</v>
      </c>
      <c r="D733" t="s">
        <v>141</v>
      </c>
      <c r="E733" t="s">
        <v>401</v>
      </c>
      <c r="F733" s="15" t="str">
        <f t="shared" si="50"/>
        <v>96</v>
      </c>
      <c r="G733" s="15" t="str">
        <f t="shared" si="51"/>
        <v>B</v>
      </c>
      <c r="H733" s="116" t="s">
        <v>495</v>
      </c>
      <c r="I733" s="15" t="str">
        <f t="shared" si="52"/>
        <v>upstream</v>
      </c>
      <c r="J733" s="100">
        <v>36.232074737548828</v>
      </c>
      <c r="K733" s="97">
        <v>1.620527618797496E-4</v>
      </c>
      <c r="L733" s="100">
        <v>36.672016143798828</v>
      </c>
      <c r="M733" s="100">
        <v>0.60585218667984009</v>
      </c>
      <c r="N733" s="97">
        <v>1.261257566511631E-4</v>
      </c>
      <c r="O733" s="97">
        <v>4.6121480409055948E-5</v>
      </c>
      <c r="P733" s="3"/>
    </row>
    <row r="734" spans="1:16">
      <c r="A734" s="99">
        <v>42640</v>
      </c>
      <c r="B734">
        <v>733</v>
      </c>
      <c r="C734" s="9" t="s">
        <v>38</v>
      </c>
      <c r="D734" t="s">
        <v>142</v>
      </c>
      <c r="E734" t="s">
        <v>402</v>
      </c>
      <c r="F734" s="15" t="str">
        <f t="shared" si="50"/>
        <v>97</v>
      </c>
      <c r="G734" s="15" t="str">
        <f t="shared" si="51"/>
        <v>A</v>
      </c>
      <c r="H734" s="116" t="s">
        <v>495</v>
      </c>
      <c r="I734" s="15" t="str">
        <f t="shared" si="52"/>
        <v>upstream</v>
      </c>
      <c r="J734" s="100">
        <v>37.223018646240234</v>
      </c>
      <c r="K734" s="97">
        <v>8.1653975939843804E-5</v>
      </c>
      <c r="L734" s="100">
        <v>36.984897613525391</v>
      </c>
      <c r="M734" s="100">
        <v>0.20724956691265106</v>
      </c>
      <c r="N734" s="97">
        <v>9.6917065093293786E-5</v>
      </c>
      <c r="O734" s="97">
        <v>1.3302333172759973E-5</v>
      </c>
      <c r="P734" s="3"/>
    </row>
    <row r="735" spans="1:16">
      <c r="A735" s="99">
        <v>42640</v>
      </c>
      <c r="B735">
        <v>734</v>
      </c>
      <c r="C735" s="9" t="s">
        <v>38</v>
      </c>
      <c r="D735" t="s">
        <v>144</v>
      </c>
      <c r="E735" t="s">
        <v>402</v>
      </c>
      <c r="F735" s="15" t="str">
        <f t="shared" si="50"/>
        <v>97</v>
      </c>
      <c r="G735" s="15" t="str">
        <f t="shared" si="51"/>
        <v>A</v>
      </c>
      <c r="H735" s="116" t="s">
        <v>495</v>
      </c>
      <c r="I735" s="15" t="str">
        <f t="shared" si="52"/>
        <v>upstream</v>
      </c>
      <c r="J735" s="100">
        <v>36.886493682861328</v>
      </c>
      <c r="K735" s="97">
        <v>1.030550483847037E-4</v>
      </c>
      <c r="L735" s="100">
        <v>36.984897613525391</v>
      </c>
      <c r="M735" s="100">
        <v>0.20724956691265106</v>
      </c>
      <c r="N735" s="97">
        <v>9.6917065093293786E-5</v>
      </c>
      <c r="O735" s="97">
        <v>1.3302333172759973E-5</v>
      </c>
      <c r="P735" s="3"/>
    </row>
    <row r="736" spans="1:16">
      <c r="A736" s="99">
        <v>42640</v>
      </c>
      <c r="B736">
        <v>735</v>
      </c>
      <c r="C736" s="9" t="s">
        <v>38</v>
      </c>
      <c r="D736" t="s">
        <v>145</v>
      </c>
      <c r="E736" t="s">
        <v>402</v>
      </c>
      <c r="F736" s="15" t="str">
        <f t="shared" si="50"/>
        <v>97</v>
      </c>
      <c r="G736" s="15" t="str">
        <f t="shared" si="51"/>
        <v>A</v>
      </c>
      <c r="H736" s="116" t="s">
        <v>495</v>
      </c>
      <c r="I736" s="15" t="str">
        <f t="shared" si="52"/>
        <v>upstream</v>
      </c>
      <c r="J736" s="100">
        <v>36.845184326171875</v>
      </c>
      <c r="K736" s="97">
        <v>1.0604216367937624E-4</v>
      </c>
      <c r="L736" s="100">
        <v>36.984897613525391</v>
      </c>
      <c r="M736" s="100">
        <v>0.20724956691265106</v>
      </c>
      <c r="N736" s="97">
        <v>9.6917065093293786E-5</v>
      </c>
      <c r="O736" s="97">
        <v>1.3302333172759973E-5</v>
      </c>
      <c r="P736" s="3"/>
    </row>
    <row r="737" spans="1:16">
      <c r="A737" s="99">
        <v>42640</v>
      </c>
      <c r="B737">
        <v>736</v>
      </c>
      <c r="C737" s="9" t="s">
        <v>38</v>
      </c>
      <c r="D737" t="s">
        <v>146</v>
      </c>
      <c r="E737" t="s">
        <v>403</v>
      </c>
      <c r="F737" s="15" t="str">
        <f t="shared" si="50"/>
        <v>97</v>
      </c>
      <c r="G737" s="15" t="str">
        <f t="shared" si="51"/>
        <v>B</v>
      </c>
      <c r="H737" s="116" t="s">
        <v>495</v>
      </c>
      <c r="I737" s="15" t="str">
        <f t="shared" si="52"/>
        <v>upstream</v>
      </c>
      <c r="J737" s="100">
        <v>36.469585418701172</v>
      </c>
      <c r="K737" s="97">
        <v>1.375017745885998E-4</v>
      </c>
      <c r="L737" s="100">
        <v>36.896697998046875</v>
      </c>
      <c r="M737" s="100">
        <v>0.38483762741088867</v>
      </c>
      <c r="N737" s="97">
        <v>1.0484462109161541E-4</v>
      </c>
      <c r="O737" s="97">
        <v>2.9017261113040149E-5</v>
      </c>
      <c r="P737" s="3"/>
    </row>
    <row r="738" spans="1:16">
      <c r="A738" s="99">
        <v>42640</v>
      </c>
      <c r="B738">
        <v>737</v>
      </c>
      <c r="C738" s="9" t="s">
        <v>38</v>
      </c>
      <c r="D738" t="s">
        <v>148</v>
      </c>
      <c r="E738" t="s">
        <v>403</v>
      </c>
      <c r="F738" s="15" t="str">
        <f t="shared" si="50"/>
        <v>97</v>
      </c>
      <c r="G738" s="15" t="str">
        <f t="shared" si="51"/>
        <v>B</v>
      </c>
      <c r="H738" s="116" t="s">
        <v>495</v>
      </c>
      <c r="I738" s="15" t="str">
        <f t="shared" si="52"/>
        <v>upstream</v>
      </c>
      <c r="J738" s="100">
        <v>37.004047393798828</v>
      </c>
      <c r="K738" s="97">
        <v>9.5007126219570637E-5</v>
      </c>
      <c r="L738" s="100">
        <v>36.896697998046875</v>
      </c>
      <c r="M738" s="100">
        <v>0.38483762741088867</v>
      </c>
      <c r="N738" s="97">
        <v>1.0484462109161541E-4</v>
      </c>
      <c r="O738" s="97">
        <v>2.9017261113040149E-5</v>
      </c>
      <c r="P738" s="3"/>
    </row>
    <row r="739" spans="1:16">
      <c r="A739" s="99">
        <v>42640</v>
      </c>
      <c r="B739">
        <v>738</v>
      </c>
      <c r="C739" s="9" t="s">
        <v>38</v>
      </c>
      <c r="D739" t="s">
        <v>149</v>
      </c>
      <c r="E739" t="s">
        <v>403</v>
      </c>
      <c r="F739" s="15" t="str">
        <f t="shared" si="50"/>
        <v>97</v>
      </c>
      <c r="G739" s="15" t="str">
        <f t="shared" si="51"/>
        <v>B</v>
      </c>
      <c r="H739" s="116" t="s">
        <v>495</v>
      </c>
      <c r="I739" s="15" t="str">
        <f t="shared" si="52"/>
        <v>upstream</v>
      </c>
      <c r="J739" s="100">
        <v>37.216464996337891</v>
      </c>
      <c r="K739" s="97">
        <v>8.2024962466675788E-5</v>
      </c>
      <c r="L739" s="100">
        <v>36.896697998046875</v>
      </c>
      <c r="M739" s="100">
        <v>0.38483762741088867</v>
      </c>
      <c r="N739" s="97">
        <v>1.0484462109161541E-4</v>
      </c>
      <c r="O739" s="97">
        <v>2.9017261113040149E-5</v>
      </c>
      <c r="P739" s="3"/>
    </row>
    <row r="740" spans="1:16">
      <c r="A740" s="99">
        <v>42641</v>
      </c>
      <c r="B740">
        <v>739</v>
      </c>
      <c r="C740" s="9" t="s">
        <v>38</v>
      </c>
      <c r="D740" t="s">
        <v>150</v>
      </c>
      <c r="E740" t="s">
        <v>404</v>
      </c>
      <c r="F740" s="15" t="str">
        <f t="shared" si="50"/>
        <v>98</v>
      </c>
      <c r="G740" s="15" t="str">
        <f t="shared" si="51"/>
        <v>A</v>
      </c>
      <c r="H740" s="116" t="s">
        <v>495</v>
      </c>
      <c r="I740" s="15" t="str">
        <f t="shared" si="52"/>
        <v>upstream</v>
      </c>
      <c r="J740" s="100">
        <v>35.547534942626953</v>
      </c>
      <c r="K740" s="97">
        <v>2.6019074721261859E-4</v>
      </c>
      <c r="L740" s="100">
        <v>35.670475006103516</v>
      </c>
      <c r="M740" s="100">
        <v>0.40755322575569153</v>
      </c>
      <c r="N740" s="97">
        <v>2.4510556249879301E-4</v>
      </c>
      <c r="O740" s="97">
        <v>6.4432679209858179E-5</v>
      </c>
      <c r="P740" s="3"/>
    </row>
    <row r="741" spans="1:16">
      <c r="A741" s="99">
        <v>42641</v>
      </c>
      <c r="B741">
        <v>740</v>
      </c>
      <c r="C741" s="9" t="s">
        <v>38</v>
      </c>
      <c r="D741" t="s">
        <v>152</v>
      </c>
      <c r="E741" t="s">
        <v>404</v>
      </c>
      <c r="F741" s="15" t="str">
        <f t="shared" si="50"/>
        <v>98</v>
      </c>
      <c r="G741" s="15" t="str">
        <f t="shared" si="51"/>
        <v>A</v>
      </c>
      <c r="H741" s="116" t="s">
        <v>495</v>
      </c>
      <c r="I741" s="15" t="str">
        <f t="shared" si="52"/>
        <v>upstream</v>
      </c>
      <c r="J741" s="100">
        <v>36.125347137451172</v>
      </c>
      <c r="K741" s="97">
        <v>1.7446863057557493E-4</v>
      </c>
      <c r="L741" s="100">
        <v>35.670475006103516</v>
      </c>
      <c r="M741" s="100">
        <v>0.40755322575569153</v>
      </c>
      <c r="N741" s="97">
        <v>2.4510556249879301E-4</v>
      </c>
      <c r="O741" s="97">
        <v>6.4432679209858179E-5</v>
      </c>
      <c r="P741" s="3"/>
    </row>
    <row r="742" spans="1:16">
      <c r="A742" s="99">
        <v>42641</v>
      </c>
      <c r="B742">
        <v>741</v>
      </c>
      <c r="C742" s="9" t="s">
        <v>38</v>
      </c>
      <c r="D742" t="s">
        <v>153</v>
      </c>
      <c r="E742" t="s">
        <v>404</v>
      </c>
      <c r="F742" s="15" t="str">
        <f t="shared" si="50"/>
        <v>98</v>
      </c>
      <c r="G742" s="15" t="str">
        <f t="shared" si="51"/>
        <v>A</v>
      </c>
      <c r="H742" s="116" t="s">
        <v>495</v>
      </c>
      <c r="I742" s="15" t="str">
        <f t="shared" si="52"/>
        <v>upstream</v>
      </c>
      <c r="J742" s="100">
        <v>35.338546752929688</v>
      </c>
      <c r="K742" s="97">
        <v>3.0065735336393118E-4</v>
      </c>
      <c r="L742" s="100">
        <v>35.670475006103516</v>
      </c>
      <c r="M742" s="100">
        <v>0.40755322575569153</v>
      </c>
      <c r="N742" s="97">
        <v>2.4510556249879301E-4</v>
      </c>
      <c r="O742" s="97">
        <v>6.4432679209858179E-5</v>
      </c>
      <c r="P742" s="3"/>
    </row>
    <row r="743" spans="1:16">
      <c r="A743" s="99">
        <v>42641</v>
      </c>
      <c r="B743">
        <v>742</v>
      </c>
      <c r="C743" s="9" t="s">
        <v>38</v>
      </c>
      <c r="D743" t="s">
        <v>154</v>
      </c>
      <c r="E743" t="s">
        <v>405</v>
      </c>
      <c r="F743" s="15" t="str">
        <f t="shared" si="50"/>
        <v>98</v>
      </c>
      <c r="G743" s="15" t="str">
        <f t="shared" si="51"/>
        <v>B</v>
      </c>
      <c r="H743" s="116" t="s">
        <v>495</v>
      </c>
      <c r="I743" s="15" t="str">
        <f t="shared" si="52"/>
        <v>upstream</v>
      </c>
      <c r="J743" s="100">
        <v>35.291629791259766</v>
      </c>
      <c r="K743" s="97">
        <v>3.1057439628057182E-4</v>
      </c>
      <c r="L743" s="100">
        <v>35.366104125976562</v>
      </c>
      <c r="M743" s="100">
        <v>0.10239981859922409</v>
      </c>
      <c r="N743" s="97">
        <v>2.9546846053563058E-4</v>
      </c>
      <c r="O743" s="97">
        <v>2.0531242626020685E-5</v>
      </c>
      <c r="P743" s="3"/>
    </row>
    <row r="744" spans="1:16">
      <c r="A744" s="99">
        <v>42641</v>
      </c>
      <c r="B744">
        <v>743</v>
      </c>
      <c r="C744" s="9" t="s">
        <v>38</v>
      </c>
      <c r="D744" t="s">
        <v>80</v>
      </c>
      <c r="E744" t="s">
        <v>405</v>
      </c>
      <c r="F744" s="15" t="str">
        <f t="shared" si="50"/>
        <v>98</v>
      </c>
      <c r="G744" s="15" t="str">
        <f t="shared" si="51"/>
        <v>B</v>
      </c>
      <c r="H744" s="116" t="s">
        <v>495</v>
      </c>
      <c r="I744" s="15" t="str">
        <f t="shared" si="52"/>
        <v>upstream</v>
      </c>
      <c r="J744" s="100">
        <v>35.482875823974609</v>
      </c>
      <c r="K744" s="97">
        <v>2.7209176914766431E-4</v>
      </c>
      <c r="L744" s="100">
        <v>35.366104125976562</v>
      </c>
      <c r="M744" s="100">
        <v>0.10239981859922409</v>
      </c>
      <c r="N744" s="97">
        <v>2.9546846053563058E-4</v>
      </c>
      <c r="O744" s="97">
        <v>2.0531242626020685E-5</v>
      </c>
      <c r="P744" s="3"/>
    </row>
    <row r="745" spans="1:16">
      <c r="A745" s="99">
        <v>42641</v>
      </c>
      <c r="B745">
        <v>744</v>
      </c>
      <c r="C745" s="9" t="s">
        <v>38</v>
      </c>
      <c r="D745" t="s">
        <v>156</v>
      </c>
      <c r="E745" t="s">
        <v>405</v>
      </c>
      <c r="F745" s="15" t="str">
        <f t="shared" si="50"/>
        <v>98</v>
      </c>
      <c r="G745" s="15" t="str">
        <f t="shared" si="51"/>
        <v>B</v>
      </c>
      <c r="H745" s="116" t="s">
        <v>495</v>
      </c>
      <c r="I745" s="15" t="str">
        <f t="shared" si="52"/>
        <v>upstream</v>
      </c>
      <c r="J745" s="100">
        <v>35.323802947998047</v>
      </c>
      <c r="K745" s="97">
        <v>3.0373918707482517E-4</v>
      </c>
      <c r="L745" s="100">
        <v>35.366104125976562</v>
      </c>
      <c r="M745" s="100">
        <v>0.10239981859922409</v>
      </c>
      <c r="N745" s="97">
        <v>2.9546846053563058E-4</v>
      </c>
      <c r="O745" s="97">
        <v>2.0531242626020685E-5</v>
      </c>
      <c r="P745" s="3"/>
    </row>
    <row r="746" spans="1:16">
      <c r="A746" s="99">
        <v>42642</v>
      </c>
      <c r="B746">
        <v>745</v>
      </c>
      <c r="C746" s="9" t="s">
        <v>38</v>
      </c>
      <c r="D746" t="s">
        <v>157</v>
      </c>
      <c r="E746" t="s">
        <v>406</v>
      </c>
      <c r="F746" s="15" t="str">
        <f t="shared" si="50"/>
        <v>99</v>
      </c>
      <c r="G746" s="15" t="str">
        <f t="shared" si="51"/>
        <v>A</v>
      </c>
      <c r="H746" s="116" t="s">
        <v>495</v>
      </c>
      <c r="I746" s="15" t="str">
        <f t="shared" si="52"/>
        <v>upstream</v>
      </c>
      <c r="J746" s="100">
        <v>36.666168212890625</v>
      </c>
      <c r="K746" s="97">
        <v>1.2002036237390712E-4</v>
      </c>
      <c r="L746" s="100">
        <v>36.987876892089844</v>
      </c>
      <c r="M746" s="100">
        <v>0.40221112966537476</v>
      </c>
      <c r="N746" s="97">
        <v>9.8470532975625247E-5</v>
      </c>
      <c r="O746" s="97">
        <v>2.5491255655651912E-5</v>
      </c>
      <c r="P746" s="3"/>
    </row>
    <row r="747" spans="1:16">
      <c r="A747" s="99">
        <v>42642</v>
      </c>
      <c r="B747">
        <v>746</v>
      </c>
      <c r="C747" s="9" t="s">
        <v>38</v>
      </c>
      <c r="D747" t="s">
        <v>84</v>
      </c>
      <c r="E747" t="s">
        <v>406</v>
      </c>
      <c r="F747" s="15" t="str">
        <f t="shared" si="50"/>
        <v>99</v>
      </c>
      <c r="G747" s="15" t="str">
        <f t="shared" si="51"/>
        <v>A</v>
      </c>
      <c r="H747" s="116" t="s">
        <v>495</v>
      </c>
      <c r="I747" s="15" t="str">
        <f t="shared" si="52"/>
        <v>upstream</v>
      </c>
      <c r="J747" s="100">
        <v>37.438819885253906</v>
      </c>
      <c r="K747" s="97">
        <v>7.0331640017684549E-5</v>
      </c>
      <c r="L747" s="100">
        <v>36.987876892089844</v>
      </c>
      <c r="M747" s="100">
        <v>0.40221112966537476</v>
      </c>
      <c r="N747" s="97">
        <v>9.8470532975625247E-5</v>
      </c>
      <c r="O747" s="97">
        <v>2.5491255655651912E-5</v>
      </c>
      <c r="P747" s="3"/>
    </row>
    <row r="748" spans="1:16">
      <c r="A748" s="99">
        <v>42642</v>
      </c>
      <c r="B748">
        <v>747</v>
      </c>
      <c r="C748" s="9" t="s">
        <v>38</v>
      </c>
      <c r="D748" t="s">
        <v>159</v>
      </c>
      <c r="E748" t="s">
        <v>406</v>
      </c>
      <c r="F748" s="15" t="str">
        <f t="shared" si="50"/>
        <v>99</v>
      </c>
      <c r="G748" s="15" t="str">
        <f t="shared" si="51"/>
        <v>A</v>
      </c>
      <c r="H748" s="116" t="s">
        <v>495</v>
      </c>
      <c r="I748" s="15" t="str">
        <f t="shared" si="52"/>
        <v>upstream</v>
      </c>
      <c r="J748" s="100">
        <v>36.858642578125</v>
      </c>
      <c r="K748" s="97">
        <v>1.0505959653528407E-4</v>
      </c>
      <c r="L748" s="100">
        <v>36.987876892089844</v>
      </c>
      <c r="M748" s="100">
        <v>0.40221112966537476</v>
      </c>
      <c r="N748" s="97">
        <v>9.8470532975625247E-5</v>
      </c>
      <c r="O748" s="97">
        <v>2.5491255655651912E-5</v>
      </c>
      <c r="P748" s="3"/>
    </row>
    <row r="749" spans="1:16">
      <c r="A749" s="99">
        <v>42642</v>
      </c>
      <c r="B749">
        <v>748</v>
      </c>
      <c r="C749" s="9" t="s">
        <v>38</v>
      </c>
      <c r="D749" t="s">
        <v>160</v>
      </c>
      <c r="E749" t="s">
        <v>407</v>
      </c>
      <c r="F749" s="15" t="str">
        <f t="shared" si="50"/>
        <v>99</v>
      </c>
      <c r="G749" s="15" t="str">
        <f t="shared" si="51"/>
        <v>B</v>
      </c>
      <c r="H749" s="116" t="s">
        <v>495</v>
      </c>
      <c r="I749" s="15" t="str">
        <f t="shared" si="52"/>
        <v>upstream</v>
      </c>
      <c r="J749" s="100">
        <v>37.075420379638672</v>
      </c>
      <c r="K749" s="97">
        <v>9.0430679847486317E-5</v>
      </c>
      <c r="L749" s="100">
        <v>37.451206207275391</v>
      </c>
      <c r="M749" s="100">
        <v>0.47710913419723511</v>
      </c>
      <c r="N749" s="97">
        <v>7.2160022682510316E-5</v>
      </c>
      <c r="O749" s="97">
        <v>2.1748341168859042E-5</v>
      </c>
      <c r="P749" s="3"/>
    </row>
    <row r="750" spans="1:16">
      <c r="A750" s="99">
        <v>42642</v>
      </c>
      <c r="B750">
        <v>749</v>
      </c>
      <c r="C750" s="9" t="s">
        <v>38</v>
      </c>
      <c r="D750" t="s">
        <v>162</v>
      </c>
      <c r="E750" t="s">
        <v>407</v>
      </c>
      <c r="F750" s="15" t="str">
        <f t="shared" si="50"/>
        <v>99</v>
      </c>
      <c r="G750" s="15" t="str">
        <f t="shared" si="51"/>
        <v>B</v>
      </c>
      <c r="H750" s="116" t="s">
        <v>495</v>
      </c>
      <c r="I750" s="15" t="str">
        <f t="shared" si="52"/>
        <v>upstream</v>
      </c>
      <c r="J750" s="100">
        <v>37.290218353271484</v>
      </c>
      <c r="K750" s="97">
        <v>7.7945413067936897E-5</v>
      </c>
      <c r="L750" s="100">
        <v>37.451206207275391</v>
      </c>
      <c r="M750" s="100">
        <v>0.47710913419723511</v>
      </c>
      <c r="N750" s="97">
        <v>7.2160022682510316E-5</v>
      </c>
      <c r="O750" s="97">
        <v>2.1748341168859042E-5</v>
      </c>
      <c r="P750" s="3"/>
    </row>
    <row r="751" spans="1:16">
      <c r="A751" s="99">
        <v>42642</v>
      </c>
      <c r="B751">
        <v>750</v>
      </c>
      <c r="C751" s="9" t="s">
        <v>38</v>
      </c>
      <c r="D751" t="s">
        <v>163</v>
      </c>
      <c r="E751" t="s">
        <v>407</v>
      </c>
      <c r="F751" s="15" t="str">
        <f t="shared" si="50"/>
        <v>99</v>
      </c>
      <c r="G751" s="15" t="str">
        <f t="shared" si="51"/>
        <v>B</v>
      </c>
      <c r="H751" s="116" t="s">
        <v>495</v>
      </c>
      <c r="I751" s="15" t="str">
        <f t="shared" si="52"/>
        <v>upstream</v>
      </c>
      <c r="J751" s="100">
        <v>37.987987518310547</v>
      </c>
      <c r="K751" s="97">
        <v>4.8103982408065349E-5</v>
      </c>
      <c r="L751" s="100">
        <v>37.451206207275391</v>
      </c>
      <c r="M751" s="100">
        <v>0.47710913419723511</v>
      </c>
      <c r="N751" s="97">
        <v>7.2160022682510316E-5</v>
      </c>
      <c r="O751" s="97">
        <v>2.1748341168859042E-5</v>
      </c>
      <c r="P751" s="3"/>
    </row>
    <row r="752" spans="1:16">
      <c r="A752" s="99">
        <v>42643</v>
      </c>
      <c r="B752">
        <v>751</v>
      </c>
      <c r="C752" s="9" t="s">
        <v>38</v>
      </c>
      <c r="D752" t="s">
        <v>164</v>
      </c>
      <c r="E752" t="s">
        <v>408</v>
      </c>
      <c r="F752" s="15" t="str">
        <f t="shared" si="50"/>
        <v>100</v>
      </c>
      <c r="G752" s="15" t="str">
        <f t="shared" si="51"/>
        <v>A</v>
      </c>
      <c r="H752" s="116" t="s">
        <v>495</v>
      </c>
      <c r="I752" s="15" t="str">
        <f t="shared" si="52"/>
        <v>upstream</v>
      </c>
      <c r="J752" s="100">
        <v>36.936737060546875</v>
      </c>
      <c r="K752" s="97">
        <v>9.9535085610114038E-5</v>
      </c>
      <c r="L752" s="100">
        <v>37.190685272216797</v>
      </c>
      <c r="M752" s="100">
        <v>0.24873858690261841</v>
      </c>
      <c r="N752" s="97">
        <v>8.4329825767781585E-5</v>
      </c>
      <c r="O752" s="97">
        <v>1.4535217815137003E-5</v>
      </c>
    </row>
    <row r="753" spans="1:16">
      <c r="A753" s="99">
        <v>42643</v>
      </c>
      <c r="B753">
        <v>752</v>
      </c>
      <c r="C753" s="9" t="s">
        <v>38</v>
      </c>
      <c r="D753" t="s">
        <v>92</v>
      </c>
      <c r="E753" t="s">
        <v>408</v>
      </c>
      <c r="F753" s="15" t="str">
        <f t="shared" si="50"/>
        <v>100</v>
      </c>
      <c r="G753" s="15" t="str">
        <f t="shared" si="51"/>
        <v>A</v>
      </c>
      <c r="H753" s="116" t="s">
        <v>495</v>
      </c>
      <c r="I753" s="15" t="str">
        <f t="shared" si="52"/>
        <v>upstream</v>
      </c>
      <c r="J753" s="100">
        <v>37.201450347900391</v>
      </c>
      <c r="K753" s="97">
        <v>8.288127719424665E-5</v>
      </c>
      <c r="L753" s="100">
        <v>37.190685272216797</v>
      </c>
      <c r="M753" s="100">
        <v>0.24873858690261841</v>
      </c>
      <c r="N753" s="97">
        <v>8.4329825767781585E-5</v>
      </c>
      <c r="O753" s="97">
        <v>1.4535217815137003E-5</v>
      </c>
    </row>
    <row r="754" spans="1:16">
      <c r="A754" s="99">
        <v>42643</v>
      </c>
      <c r="B754">
        <v>753</v>
      </c>
      <c r="C754" s="9" t="s">
        <v>38</v>
      </c>
      <c r="D754" t="s">
        <v>166</v>
      </c>
      <c r="E754" t="s">
        <v>408</v>
      </c>
      <c r="F754" s="15" t="str">
        <f t="shared" si="50"/>
        <v>100</v>
      </c>
      <c r="G754" s="15" t="str">
        <f t="shared" si="51"/>
        <v>A</v>
      </c>
      <c r="H754" s="116" t="s">
        <v>495</v>
      </c>
      <c r="I754" s="15" t="str">
        <f t="shared" si="52"/>
        <v>upstream</v>
      </c>
      <c r="J754" s="100">
        <v>37.433864593505859</v>
      </c>
      <c r="K754" s="97">
        <v>7.0573121774941683E-5</v>
      </c>
      <c r="L754" s="100">
        <v>37.190685272216797</v>
      </c>
      <c r="M754" s="100">
        <v>0.24873858690261841</v>
      </c>
      <c r="N754" s="97">
        <v>8.4329825767781585E-5</v>
      </c>
      <c r="O754" s="97">
        <v>1.4535217815137003E-5</v>
      </c>
    </row>
    <row r="755" spans="1:16">
      <c r="A755" s="99">
        <v>42643</v>
      </c>
      <c r="B755">
        <v>754</v>
      </c>
      <c r="C755" s="9" t="s">
        <v>38</v>
      </c>
      <c r="D755" t="s">
        <v>171</v>
      </c>
      <c r="E755" t="s">
        <v>409</v>
      </c>
      <c r="F755" s="15" t="str">
        <f t="shared" si="50"/>
        <v>100</v>
      </c>
      <c r="G755" s="15" t="str">
        <f t="shared" si="51"/>
        <v>B</v>
      </c>
      <c r="H755" s="116" t="s">
        <v>495</v>
      </c>
      <c r="I755" s="15" t="str">
        <f t="shared" si="52"/>
        <v>upstream</v>
      </c>
      <c r="J755" s="100">
        <v>38.124290466308594</v>
      </c>
      <c r="K755" s="97">
        <v>4.3775962694780901E-5</v>
      </c>
      <c r="L755" s="100">
        <v>38.206886291503906</v>
      </c>
      <c r="M755" s="100">
        <v>9.8992280662059784E-2</v>
      </c>
      <c r="N755" s="97">
        <v>4.1409173718420789E-5</v>
      </c>
      <c r="O755" s="97">
        <v>2.7966523248323938E-6</v>
      </c>
    </row>
    <row r="756" spans="1:16">
      <c r="A756" s="99">
        <v>42643</v>
      </c>
      <c r="B756">
        <v>755</v>
      </c>
      <c r="C756" s="9" t="s">
        <v>38</v>
      </c>
      <c r="D756" t="s">
        <v>173</v>
      </c>
      <c r="E756" t="s">
        <v>409</v>
      </c>
      <c r="F756" s="15" t="str">
        <f t="shared" si="50"/>
        <v>100</v>
      </c>
      <c r="G756" s="15" t="str">
        <f t="shared" si="51"/>
        <v>B</v>
      </c>
      <c r="H756" s="116" t="s">
        <v>495</v>
      </c>
      <c r="I756" s="15" t="str">
        <f t="shared" si="52"/>
        <v>upstream</v>
      </c>
      <c r="J756" s="100">
        <v>38.316616058349609</v>
      </c>
      <c r="K756" s="97">
        <v>3.832314905594103E-5</v>
      </c>
      <c r="L756" s="100">
        <v>38.206886291503906</v>
      </c>
      <c r="M756" s="100">
        <v>9.8992280662059784E-2</v>
      </c>
      <c r="N756" s="97">
        <v>4.1409173718420789E-5</v>
      </c>
      <c r="O756" s="97">
        <v>2.7966523248323938E-6</v>
      </c>
    </row>
    <row r="757" spans="1:16">
      <c r="A757" s="99">
        <v>42643</v>
      </c>
      <c r="B757">
        <v>756</v>
      </c>
      <c r="C757" s="9" t="s">
        <v>38</v>
      </c>
      <c r="D757" t="s">
        <v>174</v>
      </c>
      <c r="E757" t="s">
        <v>409</v>
      </c>
      <c r="F757" s="15" t="str">
        <f t="shared" si="50"/>
        <v>100</v>
      </c>
      <c r="G757" s="15" t="str">
        <f t="shared" si="51"/>
        <v>B</v>
      </c>
      <c r="H757" s="116" t="s">
        <v>495</v>
      </c>
      <c r="I757" s="15" t="str">
        <f t="shared" si="52"/>
        <v>upstream</v>
      </c>
      <c r="J757" s="100">
        <v>38.179752349853516</v>
      </c>
      <c r="K757" s="97">
        <v>4.212840212858282E-5</v>
      </c>
      <c r="L757" s="100">
        <v>38.206886291503906</v>
      </c>
      <c r="M757" s="100">
        <v>9.8992280662059784E-2</v>
      </c>
      <c r="N757" s="97">
        <v>4.1409173718420789E-5</v>
      </c>
      <c r="O757" s="97">
        <v>2.7966523248323938E-6</v>
      </c>
    </row>
    <row r="758" spans="1:16">
      <c r="A758" s="99">
        <v>42644</v>
      </c>
      <c r="B758">
        <v>757</v>
      </c>
      <c r="C758" s="9" t="s">
        <v>38</v>
      </c>
      <c r="D758" t="s">
        <v>195</v>
      </c>
      <c r="E758" t="s">
        <v>410</v>
      </c>
      <c r="F758" s="15" t="str">
        <f t="shared" si="50"/>
        <v>101</v>
      </c>
      <c r="G758" s="15" t="str">
        <f t="shared" si="51"/>
        <v>A</v>
      </c>
      <c r="H758" s="116" t="s">
        <v>495</v>
      </c>
      <c r="I758" s="15" t="str">
        <f t="shared" si="52"/>
        <v>upstream</v>
      </c>
      <c r="J758" s="100">
        <v>34.517017364501953</v>
      </c>
      <c r="K758" s="97">
        <v>5.3071195725351572E-4</v>
      </c>
      <c r="L758" s="100">
        <v>34.560054779052734</v>
      </c>
      <c r="M758" s="100">
        <v>0.28341361880302429</v>
      </c>
      <c r="N758" s="97">
        <v>5.2167096873745322E-4</v>
      </c>
      <c r="O758" s="97">
        <v>9.9561722890939564E-5</v>
      </c>
    </row>
    <row r="759" spans="1:16">
      <c r="A759" s="99">
        <v>42644</v>
      </c>
      <c r="B759">
        <v>758</v>
      </c>
      <c r="C759" s="9" t="s">
        <v>38</v>
      </c>
      <c r="D759" t="s">
        <v>223</v>
      </c>
      <c r="E759" t="s">
        <v>410</v>
      </c>
      <c r="F759" s="15" t="str">
        <f t="shared" si="50"/>
        <v>101</v>
      </c>
      <c r="G759" s="15" t="str">
        <f t="shared" si="51"/>
        <v>A</v>
      </c>
      <c r="H759" s="116" t="s">
        <v>495</v>
      </c>
      <c r="I759" s="15" t="str">
        <f t="shared" si="52"/>
        <v>upstream</v>
      </c>
      <c r="J759" s="100">
        <v>34.862522125244141</v>
      </c>
      <c r="K759" s="97">
        <v>4.1789712850004435E-4</v>
      </c>
      <c r="L759" s="100">
        <v>34.560054779052734</v>
      </c>
      <c r="M759" s="100">
        <v>0.28341361880302429</v>
      </c>
      <c r="N759" s="97">
        <v>5.2167096873745322E-4</v>
      </c>
      <c r="O759" s="97">
        <v>9.9561722890939564E-5</v>
      </c>
    </row>
    <row r="760" spans="1:16">
      <c r="A760" s="99">
        <v>42644</v>
      </c>
      <c r="B760">
        <v>759</v>
      </c>
      <c r="C760" s="9" t="s">
        <v>38</v>
      </c>
      <c r="D760" t="s">
        <v>224</v>
      </c>
      <c r="E760" t="s">
        <v>410</v>
      </c>
      <c r="F760" s="15" t="str">
        <f t="shared" si="50"/>
        <v>101</v>
      </c>
      <c r="G760" s="15" t="str">
        <f t="shared" si="51"/>
        <v>A</v>
      </c>
      <c r="H760" s="116" t="s">
        <v>495</v>
      </c>
      <c r="I760" s="15" t="str">
        <f t="shared" si="52"/>
        <v>upstream</v>
      </c>
      <c r="J760" s="100">
        <v>34.300617218017578</v>
      </c>
      <c r="K760" s="97">
        <v>6.1640387866646051E-4</v>
      </c>
      <c r="L760" s="100">
        <v>34.560054779052734</v>
      </c>
      <c r="M760" s="100">
        <v>0.28341361880302429</v>
      </c>
      <c r="N760" s="97">
        <v>5.2167096873745322E-4</v>
      </c>
      <c r="O760" s="97">
        <v>9.9561722890939564E-5</v>
      </c>
      <c r="P760" s="27"/>
    </row>
    <row r="761" spans="1:16">
      <c r="A761" s="99">
        <v>42644</v>
      </c>
      <c r="B761">
        <v>760</v>
      </c>
      <c r="C761" s="9" t="s">
        <v>38</v>
      </c>
      <c r="D761" t="s">
        <v>175</v>
      </c>
      <c r="E761" t="s">
        <v>411</v>
      </c>
      <c r="F761" s="15" t="str">
        <f t="shared" si="50"/>
        <v>101</v>
      </c>
      <c r="G761" s="15" t="str">
        <f t="shared" si="51"/>
        <v>B</v>
      </c>
      <c r="H761" s="116" t="s">
        <v>495</v>
      </c>
      <c r="I761" s="15" t="str">
        <f t="shared" si="52"/>
        <v>upstream</v>
      </c>
      <c r="J761" s="100">
        <v>34.551448822021484</v>
      </c>
      <c r="K761" s="97">
        <v>5.1822175737470388E-4</v>
      </c>
      <c r="L761" s="100">
        <v>34.737926483154297</v>
      </c>
      <c r="M761" s="100">
        <v>0.22913382947444916</v>
      </c>
      <c r="N761" s="97">
        <v>4.5924875303171575E-4</v>
      </c>
      <c r="O761" s="97">
        <v>7.0168563979677856E-5</v>
      </c>
    </row>
    <row r="762" spans="1:16">
      <c r="A762" s="99">
        <v>42644</v>
      </c>
      <c r="B762">
        <v>761</v>
      </c>
      <c r="C762" s="9" t="s">
        <v>38</v>
      </c>
      <c r="D762" t="s">
        <v>177</v>
      </c>
      <c r="E762" t="s">
        <v>411</v>
      </c>
      <c r="F762" s="15" t="str">
        <f t="shared" si="50"/>
        <v>101</v>
      </c>
      <c r="G762" s="15" t="str">
        <f t="shared" si="51"/>
        <v>B</v>
      </c>
      <c r="H762" s="116" t="s">
        <v>495</v>
      </c>
      <c r="I762" s="15" t="str">
        <f t="shared" si="52"/>
        <v>upstream</v>
      </c>
      <c r="J762" s="100">
        <v>34.99371337890625</v>
      </c>
      <c r="K762" s="97">
        <v>3.8164501893334091E-4</v>
      </c>
      <c r="L762" s="100">
        <v>34.737926483154297</v>
      </c>
      <c r="M762" s="100">
        <v>0.22913382947444916</v>
      </c>
      <c r="N762" s="97">
        <v>4.5924875303171575E-4</v>
      </c>
      <c r="O762" s="97">
        <v>7.0168563979677856E-5</v>
      </c>
    </row>
    <row r="763" spans="1:16">
      <c r="A763" s="99">
        <v>42644</v>
      </c>
      <c r="B763">
        <v>762</v>
      </c>
      <c r="C763" s="9" t="s">
        <v>38</v>
      </c>
      <c r="D763" t="s">
        <v>178</v>
      </c>
      <c r="E763" t="s">
        <v>411</v>
      </c>
      <c r="F763" s="15" t="str">
        <f t="shared" si="50"/>
        <v>101</v>
      </c>
      <c r="G763" s="15" t="str">
        <f t="shared" si="51"/>
        <v>B</v>
      </c>
      <c r="H763" s="116" t="s">
        <v>495</v>
      </c>
      <c r="I763" s="15" t="str">
        <f t="shared" si="52"/>
        <v>upstream</v>
      </c>
      <c r="J763" s="100">
        <v>34.668617248535156</v>
      </c>
      <c r="K763" s="97">
        <v>4.7787939547561109E-4</v>
      </c>
      <c r="L763" s="100">
        <v>34.737926483154297</v>
      </c>
      <c r="M763" s="100">
        <v>0.22913382947444916</v>
      </c>
      <c r="N763" s="97">
        <v>4.5924875303171575E-4</v>
      </c>
      <c r="O763" s="97">
        <v>7.0168563979677856E-5</v>
      </c>
    </row>
    <row r="764" spans="1:16">
      <c r="A764" s="99">
        <v>42645</v>
      </c>
      <c r="B764">
        <v>763</v>
      </c>
      <c r="C764" s="9" t="s">
        <v>38</v>
      </c>
      <c r="D764" t="s">
        <v>77</v>
      </c>
      <c r="E764" t="s">
        <v>412</v>
      </c>
      <c r="F764" s="15" t="str">
        <f t="shared" si="50"/>
        <v>102</v>
      </c>
      <c r="G764" s="15" t="str">
        <f t="shared" si="51"/>
        <v>A</v>
      </c>
      <c r="H764" s="116" t="s">
        <v>495</v>
      </c>
      <c r="I764" s="15" t="str">
        <f t="shared" si="52"/>
        <v>upstream</v>
      </c>
      <c r="J764" s="100">
        <v>36.783771514892578</v>
      </c>
      <c r="K764" s="97">
        <v>1.1064377031289041E-4</v>
      </c>
      <c r="L764" s="100">
        <v>36.516082763671875</v>
      </c>
      <c r="M764" s="100">
        <v>0.57252657413482666</v>
      </c>
      <c r="N764" s="97">
        <v>1.4071173791307956E-4</v>
      </c>
      <c r="O764" s="97">
        <v>5.9998390497639775E-5</v>
      </c>
    </row>
    <row r="765" spans="1:16">
      <c r="A765" s="99">
        <v>42645</v>
      </c>
      <c r="B765">
        <v>764</v>
      </c>
      <c r="C765" s="9" t="s">
        <v>38</v>
      </c>
      <c r="D765" t="s">
        <v>180</v>
      </c>
      <c r="E765" t="s">
        <v>412</v>
      </c>
      <c r="F765" s="15" t="str">
        <f t="shared" si="50"/>
        <v>102</v>
      </c>
      <c r="G765" s="15" t="str">
        <f t="shared" si="51"/>
        <v>A</v>
      </c>
      <c r="H765" s="116" t="s">
        <v>495</v>
      </c>
      <c r="I765" s="15" t="str">
        <f t="shared" si="52"/>
        <v>upstream</v>
      </c>
      <c r="J765" s="100">
        <v>36.905735015869141</v>
      </c>
      <c r="K765" s="97">
        <v>1.0169255983782932E-4</v>
      </c>
      <c r="L765" s="100">
        <v>36.516082763671875</v>
      </c>
      <c r="M765" s="100">
        <v>0.57252657413482666</v>
      </c>
      <c r="N765" s="97">
        <v>1.4071173791307956E-4</v>
      </c>
      <c r="O765" s="97">
        <v>5.9998390497639775E-5</v>
      </c>
    </row>
    <row r="766" spans="1:16">
      <c r="A766" s="99">
        <v>42645</v>
      </c>
      <c r="B766">
        <v>765</v>
      </c>
      <c r="C766" s="9" t="s">
        <v>38</v>
      </c>
      <c r="D766" t="s">
        <v>181</v>
      </c>
      <c r="E766" t="s">
        <v>412</v>
      </c>
      <c r="F766" s="15" t="str">
        <f t="shared" si="50"/>
        <v>102</v>
      </c>
      <c r="G766" s="15" t="str">
        <f t="shared" si="51"/>
        <v>A</v>
      </c>
      <c r="H766" s="116" t="s">
        <v>495</v>
      </c>
      <c r="I766" s="15" t="str">
        <f t="shared" si="52"/>
        <v>upstream</v>
      </c>
      <c r="J766" s="100">
        <v>35.858749389648438</v>
      </c>
      <c r="K766" s="97">
        <v>2.0979889086447656E-4</v>
      </c>
      <c r="L766" s="100">
        <v>36.516082763671875</v>
      </c>
      <c r="M766" s="100">
        <v>0.57252657413482666</v>
      </c>
      <c r="N766" s="97">
        <v>1.4071173791307956E-4</v>
      </c>
      <c r="O766" s="97">
        <v>5.9998390497639775E-5</v>
      </c>
    </row>
    <row r="767" spans="1:16">
      <c r="A767" s="99">
        <v>42645</v>
      </c>
      <c r="B767">
        <v>766</v>
      </c>
      <c r="C767" s="9" t="s">
        <v>38</v>
      </c>
      <c r="D767" t="s">
        <v>82</v>
      </c>
      <c r="E767" t="s">
        <v>413</v>
      </c>
      <c r="F767" s="15" t="str">
        <f t="shared" si="50"/>
        <v>102</v>
      </c>
      <c r="G767" s="15" t="str">
        <f t="shared" si="51"/>
        <v>B</v>
      </c>
      <c r="H767" s="116" t="s">
        <v>495</v>
      </c>
      <c r="I767" s="15" t="str">
        <f t="shared" si="52"/>
        <v>upstream</v>
      </c>
      <c r="J767" s="100">
        <v>36.22662353515625</v>
      </c>
      <c r="K767" s="97">
        <v>1.6266494640149176E-4</v>
      </c>
      <c r="L767" s="100">
        <v>36.125747680664062</v>
      </c>
      <c r="M767" s="100">
        <v>0.14060324430465698</v>
      </c>
      <c r="N767" s="97">
        <v>1.7497979570180178E-4</v>
      </c>
      <c r="O767" s="97">
        <v>1.7422449673176743E-5</v>
      </c>
    </row>
    <row r="768" spans="1:16">
      <c r="A768" s="99">
        <v>42645</v>
      </c>
      <c r="B768">
        <v>767</v>
      </c>
      <c r="C768" s="9" t="s">
        <v>38</v>
      </c>
      <c r="D768" t="s">
        <v>183</v>
      </c>
      <c r="E768" t="s">
        <v>413</v>
      </c>
      <c r="F768" s="15" t="str">
        <f t="shared" si="50"/>
        <v>102</v>
      </c>
      <c r="G768" s="15" t="str">
        <f t="shared" si="51"/>
        <v>B</v>
      </c>
      <c r="H768" s="116" t="s">
        <v>495</v>
      </c>
      <c r="I768" s="15" t="str">
        <f t="shared" si="52"/>
        <v>upstream</v>
      </c>
      <c r="J768" s="100">
        <v>35.965141296386719</v>
      </c>
      <c r="K768" s="97">
        <v>1.9491402781568468E-4</v>
      </c>
      <c r="L768" s="100">
        <v>36.125747680664062</v>
      </c>
      <c r="M768" s="100">
        <v>0.14060324430465698</v>
      </c>
      <c r="N768" s="97">
        <v>1.7497979570180178E-4</v>
      </c>
      <c r="O768" s="97">
        <v>1.7422449673176743E-5</v>
      </c>
    </row>
    <row r="769" spans="1:16">
      <c r="A769" s="99">
        <v>42645</v>
      </c>
      <c r="B769">
        <v>768</v>
      </c>
      <c r="C769" s="9" t="s">
        <v>38</v>
      </c>
      <c r="D769" t="s">
        <v>184</v>
      </c>
      <c r="E769" t="s">
        <v>413</v>
      </c>
      <c r="F769" s="15" t="str">
        <f t="shared" si="50"/>
        <v>102</v>
      </c>
      <c r="G769" s="15" t="str">
        <f t="shared" si="51"/>
        <v>B</v>
      </c>
      <c r="H769" s="116" t="s">
        <v>495</v>
      </c>
      <c r="I769" s="15" t="str">
        <f t="shared" si="52"/>
        <v>upstream</v>
      </c>
      <c r="J769" s="100">
        <v>36.185482025146484</v>
      </c>
      <c r="K769" s="97">
        <v>1.6736045654397458E-4</v>
      </c>
      <c r="L769" s="100">
        <v>36.125747680664062</v>
      </c>
      <c r="M769" s="100">
        <v>0.14060324430465698</v>
      </c>
      <c r="N769" s="97">
        <v>1.7497979570180178E-4</v>
      </c>
      <c r="O769" s="97">
        <v>1.7422449673176743E-5</v>
      </c>
    </row>
    <row r="770" spans="1:16">
      <c r="A770" s="99">
        <v>42646</v>
      </c>
      <c r="B770">
        <v>769</v>
      </c>
      <c r="C770" s="9" t="s">
        <v>38</v>
      </c>
      <c r="D770" t="s">
        <v>86</v>
      </c>
      <c r="E770" t="s">
        <v>414</v>
      </c>
      <c r="F770" s="15" t="str">
        <f t="shared" si="50"/>
        <v>103</v>
      </c>
      <c r="G770" s="15" t="str">
        <f t="shared" si="51"/>
        <v>A</v>
      </c>
      <c r="H770" s="116" t="s">
        <v>495</v>
      </c>
      <c r="I770" s="15" t="str">
        <f t="shared" si="52"/>
        <v>upstream</v>
      </c>
      <c r="J770" s="100">
        <v>36.814994812011719</v>
      </c>
      <c r="K770" s="97">
        <v>1.0827981168404222E-4</v>
      </c>
      <c r="L770" s="100">
        <v>36.920650482177734</v>
      </c>
      <c r="M770" s="100">
        <v>9.3686603009700775E-2</v>
      </c>
      <c r="N770" s="97">
        <v>1.0079113417305052E-4</v>
      </c>
      <c r="O770" s="97">
        <v>6.6245165726286359E-6</v>
      </c>
    </row>
    <row r="771" spans="1:16">
      <c r="A771" s="99">
        <v>42646</v>
      </c>
      <c r="B771">
        <v>770</v>
      </c>
      <c r="C771" s="9" t="s">
        <v>38</v>
      </c>
      <c r="D771" t="s">
        <v>186</v>
      </c>
      <c r="E771" t="s">
        <v>414</v>
      </c>
      <c r="F771" s="15" t="str">
        <f t="shared" ref="F771:F823" si="53">IF(RIGHT(E771,1)="d", LEFT(E771,LEN(E771)-2), LEFT(E771,LEN(E771)-1))</f>
        <v>103</v>
      </c>
      <c r="G771" s="15" t="str">
        <f t="shared" ref="G771:G823" si="54">IF(RIGHT(E771,1)="d", MID(E771,LEN(E771)-1,1), MID(E771,LEN(E771),1))</f>
        <v>A</v>
      </c>
      <c r="H771" s="116" t="s">
        <v>495</v>
      </c>
      <c r="I771" s="15" t="str">
        <f t="shared" ref="I771:I823" si="55">IF(RIGHT(E771,1)="d","downstream","upstream")</f>
        <v>upstream</v>
      </c>
      <c r="J771" s="100">
        <v>36.953357696533203</v>
      </c>
      <c r="K771" s="97">
        <v>9.8397336842026561E-5</v>
      </c>
      <c r="L771" s="100">
        <v>36.920650482177734</v>
      </c>
      <c r="M771" s="100">
        <v>9.3686603009700775E-2</v>
      </c>
      <c r="N771" s="97">
        <v>1.0079113417305052E-4</v>
      </c>
      <c r="O771" s="97">
        <v>6.6245165726286359E-6</v>
      </c>
    </row>
    <row r="772" spans="1:16">
      <c r="A772" s="99">
        <v>42646</v>
      </c>
      <c r="B772">
        <v>771</v>
      </c>
      <c r="C772" s="9" t="s">
        <v>38</v>
      </c>
      <c r="D772" t="s">
        <v>187</v>
      </c>
      <c r="E772" t="s">
        <v>414</v>
      </c>
      <c r="F772" s="15" t="str">
        <f t="shared" si="53"/>
        <v>103</v>
      </c>
      <c r="G772" s="15" t="str">
        <f t="shared" si="54"/>
        <v>A</v>
      </c>
      <c r="H772" s="116" t="s">
        <v>495</v>
      </c>
      <c r="I772" s="15" t="str">
        <f t="shared" si="55"/>
        <v>upstream</v>
      </c>
      <c r="J772" s="100">
        <v>36.993598937988281</v>
      </c>
      <c r="K772" s="97">
        <v>9.5696246717125177E-5</v>
      </c>
      <c r="L772" s="100">
        <v>36.920650482177734</v>
      </c>
      <c r="M772" s="100">
        <v>9.3686603009700775E-2</v>
      </c>
      <c r="N772" s="97">
        <v>1.0079113417305052E-4</v>
      </c>
      <c r="O772" s="97">
        <v>6.6245165726286359E-6</v>
      </c>
    </row>
    <row r="773" spans="1:16">
      <c r="A773" s="99">
        <v>42646</v>
      </c>
      <c r="B773">
        <v>772</v>
      </c>
      <c r="C773" s="9" t="s">
        <v>38</v>
      </c>
      <c r="D773" t="s">
        <v>90</v>
      </c>
      <c r="E773" t="s">
        <v>415</v>
      </c>
      <c r="F773" s="15" t="str">
        <f t="shared" si="53"/>
        <v>103</v>
      </c>
      <c r="G773" s="15" t="str">
        <f t="shared" si="54"/>
        <v>B</v>
      </c>
      <c r="H773" s="116" t="s">
        <v>495</v>
      </c>
      <c r="I773" s="15" t="str">
        <f t="shared" si="55"/>
        <v>upstream</v>
      </c>
      <c r="J773" s="100">
        <v>37.486316680908203</v>
      </c>
      <c r="K773" s="97">
        <v>6.8058558099437505E-5</v>
      </c>
      <c r="L773" s="100">
        <v>37.716335296630859</v>
      </c>
      <c r="M773" s="100">
        <v>0.55180919170379639</v>
      </c>
      <c r="N773" s="97">
        <v>6.0713460698025301E-5</v>
      </c>
      <c r="O773" s="97">
        <v>2.0499248421401717E-5</v>
      </c>
    </row>
    <row r="774" spans="1:16">
      <c r="A774" s="99">
        <v>42646</v>
      </c>
      <c r="B774">
        <v>773</v>
      </c>
      <c r="C774" s="9" t="s">
        <v>38</v>
      </c>
      <c r="D774" t="s">
        <v>189</v>
      </c>
      <c r="E774" t="s">
        <v>415</v>
      </c>
      <c r="F774" s="15" t="str">
        <f t="shared" si="53"/>
        <v>103</v>
      </c>
      <c r="G774" s="15" t="str">
        <f t="shared" si="54"/>
        <v>B</v>
      </c>
      <c r="H774" s="116" t="s">
        <v>495</v>
      </c>
      <c r="I774" s="15" t="str">
        <f t="shared" si="55"/>
        <v>upstream</v>
      </c>
      <c r="J774" s="100">
        <v>37.316745758056641</v>
      </c>
      <c r="K774" s="97">
        <v>7.6528245699591935E-5</v>
      </c>
      <c r="L774" s="100">
        <v>37.716335296630859</v>
      </c>
      <c r="M774" s="100">
        <v>0.55180919170379639</v>
      </c>
      <c r="N774" s="97">
        <v>6.0713460698025301E-5</v>
      </c>
      <c r="O774" s="97">
        <v>2.0499248421401717E-5</v>
      </c>
    </row>
    <row r="775" spans="1:16">
      <c r="A775" s="99">
        <v>42646</v>
      </c>
      <c r="B775">
        <v>774</v>
      </c>
      <c r="C775" s="9" t="s">
        <v>38</v>
      </c>
      <c r="D775" t="s">
        <v>190</v>
      </c>
      <c r="E775" t="s">
        <v>415</v>
      </c>
      <c r="F775" s="15" t="str">
        <f t="shared" si="53"/>
        <v>103</v>
      </c>
      <c r="G775" s="15" t="str">
        <f t="shared" si="54"/>
        <v>B</v>
      </c>
      <c r="H775" s="116" t="s">
        <v>495</v>
      </c>
      <c r="I775" s="15" t="str">
        <f t="shared" si="55"/>
        <v>upstream</v>
      </c>
      <c r="J775" s="100">
        <v>38.345943450927734</v>
      </c>
      <c r="K775" s="97">
        <v>3.7553571019088849E-5</v>
      </c>
      <c r="L775" s="100">
        <v>37.716335296630859</v>
      </c>
      <c r="M775" s="100">
        <v>0.55180919170379639</v>
      </c>
      <c r="N775" s="97">
        <v>6.0713460698025301E-5</v>
      </c>
      <c r="O775" s="97">
        <v>2.0499248421401717E-5</v>
      </c>
    </row>
    <row r="776" spans="1:16">
      <c r="A776" s="99">
        <v>42647</v>
      </c>
      <c r="B776">
        <v>775</v>
      </c>
      <c r="C776" s="9" t="s">
        <v>38</v>
      </c>
      <c r="D776" t="s">
        <v>191</v>
      </c>
      <c r="E776" t="s">
        <v>416</v>
      </c>
      <c r="F776" s="15" t="str">
        <f t="shared" si="53"/>
        <v>104</v>
      </c>
      <c r="G776" s="15" t="str">
        <f t="shared" si="54"/>
        <v>A</v>
      </c>
      <c r="H776" s="116" t="s">
        <v>495</v>
      </c>
      <c r="I776" s="15" t="str">
        <f t="shared" si="55"/>
        <v>upstream</v>
      </c>
      <c r="J776" s="100">
        <v>36.361698150634766</v>
      </c>
      <c r="K776" s="97">
        <v>1.4815543545410037E-4</v>
      </c>
      <c r="L776" s="100">
        <v>36.529850006103516</v>
      </c>
      <c r="M776" s="100">
        <v>0.34967240691184998</v>
      </c>
      <c r="N776" s="97">
        <v>1.3435645087156445E-4</v>
      </c>
      <c r="O776" s="97">
        <v>3.0061213692533784E-5</v>
      </c>
    </row>
    <row r="777" spans="1:16">
      <c r="A777" s="99">
        <v>42647</v>
      </c>
      <c r="B777">
        <v>776</v>
      </c>
      <c r="C777" s="9" t="s">
        <v>38</v>
      </c>
      <c r="D777" t="s">
        <v>193</v>
      </c>
      <c r="E777" t="s">
        <v>416</v>
      </c>
      <c r="F777" s="15" t="str">
        <f t="shared" si="53"/>
        <v>104</v>
      </c>
      <c r="G777" s="15" t="str">
        <f t="shared" si="54"/>
        <v>A</v>
      </c>
      <c r="H777" s="116" t="s">
        <v>495</v>
      </c>
      <c r="I777" s="15" t="str">
        <f t="shared" si="55"/>
        <v>upstream</v>
      </c>
      <c r="J777" s="100">
        <v>36.931835174560547</v>
      </c>
      <c r="K777" s="97">
        <v>9.9873141152784228E-5</v>
      </c>
      <c r="L777" s="100">
        <v>36.529850006103516</v>
      </c>
      <c r="M777" s="100">
        <v>0.34967240691184998</v>
      </c>
      <c r="N777" s="97">
        <v>1.3435645087156445E-4</v>
      </c>
      <c r="O777" s="97">
        <v>3.0061213692533784E-5</v>
      </c>
    </row>
    <row r="778" spans="1:16">
      <c r="A778" s="99">
        <v>42647</v>
      </c>
      <c r="B778">
        <v>777</v>
      </c>
      <c r="C778" s="9" t="s">
        <v>38</v>
      </c>
      <c r="D778" t="s">
        <v>194</v>
      </c>
      <c r="E778" t="s">
        <v>416</v>
      </c>
      <c r="F778" s="15" t="str">
        <f t="shared" si="53"/>
        <v>104</v>
      </c>
      <c r="G778" s="15" t="str">
        <f t="shared" si="54"/>
        <v>A</v>
      </c>
      <c r="H778" s="116" t="s">
        <v>495</v>
      </c>
      <c r="I778" s="15" t="str">
        <f t="shared" si="55"/>
        <v>upstream</v>
      </c>
      <c r="J778" s="100">
        <v>36.296024322509766</v>
      </c>
      <c r="K778" s="97">
        <v>1.550408051116392E-4</v>
      </c>
      <c r="L778" s="100">
        <v>36.529850006103516</v>
      </c>
      <c r="M778" s="100">
        <v>0.34967240691184998</v>
      </c>
      <c r="N778" s="97">
        <v>1.3435645087156445E-4</v>
      </c>
      <c r="O778" s="97">
        <v>3.0061213692533784E-5</v>
      </c>
    </row>
    <row r="779" spans="1:16">
      <c r="A779" s="99">
        <v>42647</v>
      </c>
      <c r="B779">
        <v>778</v>
      </c>
      <c r="C779" s="9" t="s">
        <v>38</v>
      </c>
      <c r="D779" t="s">
        <v>94</v>
      </c>
      <c r="E779" t="s">
        <v>417</v>
      </c>
      <c r="F779" s="15" t="str">
        <f t="shared" si="53"/>
        <v>104</v>
      </c>
      <c r="G779" s="15" t="str">
        <f t="shared" si="54"/>
        <v>B</v>
      </c>
      <c r="H779" s="116" t="s">
        <v>495</v>
      </c>
      <c r="I779" s="15" t="str">
        <f t="shared" si="55"/>
        <v>upstream</v>
      </c>
      <c r="J779" s="100">
        <v>36.274066925048828</v>
      </c>
      <c r="K779" s="97">
        <v>1.5741350944153965E-4</v>
      </c>
      <c r="L779" s="100">
        <v>36.368991851806641</v>
      </c>
      <c r="M779" s="100">
        <v>0.18019095063209534</v>
      </c>
      <c r="N779" s="97">
        <v>1.4815591566730291E-4</v>
      </c>
      <c r="O779" s="97">
        <v>1.7765562006388791E-5</v>
      </c>
    </row>
    <row r="780" spans="1:16">
      <c r="A780" s="99">
        <v>42647</v>
      </c>
      <c r="B780">
        <v>779</v>
      </c>
      <c r="C780" s="9" t="s">
        <v>38</v>
      </c>
      <c r="D780" t="s">
        <v>97</v>
      </c>
      <c r="E780" t="s">
        <v>417</v>
      </c>
      <c r="F780" s="15" t="str">
        <f t="shared" si="53"/>
        <v>104</v>
      </c>
      <c r="G780" s="15" t="str">
        <f t="shared" si="54"/>
        <v>B</v>
      </c>
      <c r="H780" s="116" t="s">
        <v>495</v>
      </c>
      <c r="I780" s="15" t="str">
        <f t="shared" si="55"/>
        <v>upstream</v>
      </c>
      <c r="J780" s="100">
        <v>36.256111145019531</v>
      </c>
      <c r="K780" s="97">
        <v>1.5938076830934733E-4</v>
      </c>
      <c r="L780" s="100">
        <v>36.368991851806641</v>
      </c>
      <c r="M780" s="100">
        <v>0.18019095063209534</v>
      </c>
      <c r="N780" s="97">
        <v>1.4815591566730291E-4</v>
      </c>
      <c r="O780" s="97">
        <v>1.7765562006388791E-5</v>
      </c>
    </row>
    <row r="781" spans="1:16">
      <c r="A781" s="99">
        <v>42647</v>
      </c>
      <c r="B781">
        <v>780</v>
      </c>
      <c r="C781" s="9" t="s">
        <v>38</v>
      </c>
      <c r="D781" t="s">
        <v>98</v>
      </c>
      <c r="E781" t="s">
        <v>417</v>
      </c>
      <c r="F781" s="15" t="str">
        <f t="shared" si="53"/>
        <v>104</v>
      </c>
      <c r="G781" s="15" t="str">
        <f t="shared" si="54"/>
        <v>B</v>
      </c>
      <c r="H781" s="116" t="s">
        <v>495</v>
      </c>
      <c r="I781" s="15" t="str">
        <f t="shared" si="55"/>
        <v>upstream</v>
      </c>
      <c r="J781" s="100">
        <v>36.576801300048828</v>
      </c>
      <c r="K781" s="97">
        <v>1.2767348380293697E-4</v>
      </c>
      <c r="L781" s="100">
        <v>36.368991851806641</v>
      </c>
      <c r="M781" s="100">
        <v>0.18019095063209534</v>
      </c>
      <c r="N781" s="97">
        <v>1.4815591566730291E-4</v>
      </c>
      <c r="O781" s="97">
        <v>1.7765562006388791E-5</v>
      </c>
    </row>
    <row r="782" spans="1:16">
      <c r="A782" s="99">
        <v>42648</v>
      </c>
      <c r="B782">
        <v>781</v>
      </c>
      <c r="C782" s="9" t="s">
        <v>38</v>
      </c>
      <c r="D782" t="s">
        <v>99</v>
      </c>
      <c r="E782" t="s">
        <v>418</v>
      </c>
      <c r="F782" s="15" t="str">
        <f t="shared" si="53"/>
        <v>105</v>
      </c>
      <c r="G782" s="15" t="str">
        <f t="shared" si="54"/>
        <v>A</v>
      </c>
      <c r="H782" s="116" t="s">
        <v>495</v>
      </c>
      <c r="I782" s="15" t="str">
        <f t="shared" si="55"/>
        <v>upstream</v>
      </c>
      <c r="J782" s="100">
        <v>36.567977905273438</v>
      </c>
      <c r="K782" s="97">
        <v>1.2845508172176778E-4</v>
      </c>
      <c r="L782" s="100">
        <v>36.171840667724609</v>
      </c>
      <c r="M782" s="100">
        <v>0.46917569637298584</v>
      </c>
      <c r="N782" s="97">
        <v>1.751658710418269E-4</v>
      </c>
      <c r="O782" s="97">
        <v>5.9215322835370898E-5</v>
      </c>
    </row>
    <row r="783" spans="1:16">
      <c r="A783" s="99">
        <v>42648</v>
      </c>
      <c r="B783">
        <v>782</v>
      </c>
      <c r="C783" s="9" t="s">
        <v>38</v>
      </c>
      <c r="D783" t="s">
        <v>101</v>
      </c>
      <c r="E783" t="s">
        <v>418</v>
      </c>
      <c r="F783" s="15" t="str">
        <f t="shared" si="53"/>
        <v>105</v>
      </c>
      <c r="G783" s="15" t="str">
        <f t="shared" si="54"/>
        <v>A</v>
      </c>
      <c r="H783" s="116" t="s">
        <v>495</v>
      </c>
      <c r="I783" s="15" t="str">
        <f t="shared" si="55"/>
        <v>upstream</v>
      </c>
      <c r="J783" s="100">
        <v>36.293819427490234</v>
      </c>
      <c r="K783" s="97">
        <v>1.5527743380516768E-4</v>
      </c>
      <c r="L783" s="100">
        <v>36.171840667724609</v>
      </c>
      <c r="M783" s="100">
        <v>0.46917569637298584</v>
      </c>
      <c r="N783" s="97">
        <v>1.751658710418269E-4</v>
      </c>
      <c r="O783" s="97">
        <v>5.9215322835370898E-5</v>
      </c>
    </row>
    <row r="784" spans="1:16">
      <c r="A784" s="99">
        <v>42648</v>
      </c>
      <c r="B784">
        <v>783</v>
      </c>
      <c r="C784" s="9" t="s">
        <v>38</v>
      </c>
      <c r="D784" t="s">
        <v>102</v>
      </c>
      <c r="E784" t="s">
        <v>418</v>
      </c>
      <c r="F784" s="15" t="str">
        <f t="shared" si="53"/>
        <v>105</v>
      </c>
      <c r="G784" s="15" t="str">
        <f t="shared" si="54"/>
        <v>A</v>
      </c>
      <c r="H784" s="116" t="s">
        <v>495</v>
      </c>
      <c r="I784" s="15" t="str">
        <f t="shared" si="55"/>
        <v>upstream</v>
      </c>
      <c r="J784" s="100">
        <v>35.653720855712891</v>
      </c>
      <c r="K784" s="97">
        <v>2.4176512670237571E-4</v>
      </c>
      <c r="L784" s="100">
        <v>36.171840667724609</v>
      </c>
      <c r="M784" s="100">
        <v>0.46917569637298584</v>
      </c>
      <c r="N784" s="97">
        <v>1.751658710418269E-4</v>
      </c>
      <c r="O784" s="97">
        <v>5.9215322835370898E-5</v>
      </c>
      <c r="P784" s="3"/>
    </row>
    <row r="785" spans="1:16">
      <c r="A785" s="99">
        <v>42648</v>
      </c>
      <c r="B785">
        <v>784</v>
      </c>
      <c r="C785" s="9" t="s">
        <v>38</v>
      </c>
      <c r="D785" t="s">
        <v>103</v>
      </c>
      <c r="E785" t="s">
        <v>419</v>
      </c>
      <c r="F785" s="15" t="str">
        <f t="shared" si="53"/>
        <v>105</v>
      </c>
      <c r="G785" s="15" t="str">
        <f t="shared" si="54"/>
        <v>B</v>
      </c>
      <c r="H785" s="116" t="s">
        <v>495</v>
      </c>
      <c r="I785" s="15" t="str">
        <f t="shared" si="55"/>
        <v>upstream</v>
      </c>
      <c r="J785" s="100">
        <v>36.599899291992188</v>
      </c>
      <c r="K785" s="97">
        <v>1.2564987991936505E-4</v>
      </c>
      <c r="L785" s="100">
        <v>36.355312347412109</v>
      </c>
      <c r="M785" s="100">
        <v>0.21742896735668182</v>
      </c>
      <c r="N785" s="97">
        <v>1.499101344961673E-4</v>
      </c>
      <c r="O785" s="97">
        <v>2.1717523850384168E-5</v>
      </c>
      <c r="P785" s="3"/>
    </row>
    <row r="786" spans="1:16">
      <c r="A786" s="99">
        <v>42648</v>
      </c>
      <c r="B786">
        <v>785</v>
      </c>
      <c r="C786" s="9" t="s">
        <v>38</v>
      </c>
      <c r="D786" t="s">
        <v>105</v>
      </c>
      <c r="E786" t="s">
        <v>419</v>
      </c>
      <c r="F786" s="15" t="str">
        <f t="shared" si="53"/>
        <v>105</v>
      </c>
      <c r="G786" s="15" t="str">
        <f t="shared" si="54"/>
        <v>B</v>
      </c>
      <c r="H786" s="116" t="s">
        <v>495</v>
      </c>
      <c r="I786" s="15" t="str">
        <f t="shared" si="55"/>
        <v>upstream</v>
      </c>
      <c r="J786" s="100">
        <v>36.282093048095703</v>
      </c>
      <c r="K786" s="97">
        <v>1.5654202434234321E-4</v>
      </c>
      <c r="L786" s="100">
        <v>36.355312347412109</v>
      </c>
      <c r="M786" s="100">
        <v>0.21742896735668182</v>
      </c>
      <c r="N786" s="97">
        <v>1.499101344961673E-4</v>
      </c>
      <c r="O786" s="97">
        <v>2.1717523850384168E-5</v>
      </c>
      <c r="P786" s="3"/>
    </row>
    <row r="787" spans="1:16">
      <c r="A787" s="99">
        <v>42648</v>
      </c>
      <c r="B787">
        <v>786</v>
      </c>
      <c r="C787" s="9" t="s">
        <v>38</v>
      </c>
      <c r="D787" t="s">
        <v>106</v>
      </c>
      <c r="E787" t="s">
        <v>419</v>
      </c>
      <c r="F787" s="15" t="str">
        <f t="shared" si="53"/>
        <v>105</v>
      </c>
      <c r="G787" s="15" t="str">
        <f t="shared" si="54"/>
        <v>B</v>
      </c>
      <c r="H787" s="116" t="s">
        <v>495</v>
      </c>
      <c r="I787" s="15" t="str">
        <f t="shared" si="55"/>
        <v>upstream</v>
      </c>
      <c r="J787" s="100">
        <v>36.183944702148438</v>
      </c>
      <c r="K787" s="97">
        <v>1.6753851377870888E-4</v>
      </c>
      <c r="L787" s="100">
        <v>36.355312347412109</v>
      </c>
      <c r="M787" s="100">
        <v>0.21742896735668182</v>
      </c>
      <c r="N787" s="97">
        <v>1.499101344961673E-4</v>
      </c>
      <c r="O787" s="97">
        <v>2.1717523850384168E-5</v>
      </c>
      <c r="P787" s="3"/>
    </row>
    <row r="788" spans="1:16">
      <c r="A788" s="99">
        <v>42649</v>
      </c>
      <c r="B788">
        <v>787</v>
      </c>
      <c r="C788" s="9" t="s">
        <v>79</v>
      </c>
      <c r="D788" t="s">
        <v>115</v>
      </c>
      <c r="E788" t="s">
        <v>420</v>
      </c>
      <c r="F788" s="15" t="str">
        <f t="shared" si="53"/>
        <v>106</v>
      </c>
      <c r="G788" s="15" t="str">
        <f t="shared" si="54"/>
        <v>A</v>
      </c>
      <c r="H788" s="116" t="s">
        <v>495</v>
      </c>
      <c r="I788" s="15" t="str">
        <f t="shared" si="55"/>
        <v>upstream</v>
      </c>
      <c r="J788" s="100">
        <v>37.771053314208984</v>
      </c>
      <c r="K788" s="97">
        <v>7.509670831495896E-5</v>
      </c>
      <c r="L788" s="100">
        <v>37.578380584716797</v>
      </c>
      <c r="M788" s="100">
        <v>0.5103192925453186</v>
      </c>
      <c r="N788" s="97">
        <v>8.8458094978705049E-5</v>
      </c>
      <c r="O788" s="97">
        <v>3.1146828405326232E-5</v>
      </c>
      <c r="P788" s="3"/>
    </row>
    <row r="789" spans="1:16">
      <c r="A789" s="99">
        <v>42649</v>
      </c>
      <c r="B789">
        <v>788</v>
      </c>
      <c r="C789" s="9" t="s">
        <v>79</v>
      </c>
      <c r="D789" t="s">
        <v>94</v>
      </c>
      <c r="E789" t="s">
        <v>420</v>
      </c>
      <c r="F789" s="15" t="str">
        <f t="shared" si="53"/>
        <v>106</v>
      </c>
      <c r="G789" s="15" t="str">
        <f t="shared" si="54"/>
        <v>A</v>
      </c>
      <c r="H789" s="116" t="s">
        <v>495</v>
      </c>
      <c r="I789" s="15" t="str">
        <f t="shared" si="55"/>
        <v>upstream</v>
      </c>
      <c r="J789" s="100">
        <v>36.999774932861328</v>
      </c>
      <c r="K789" s="97">
        <v>1.2405643064994365E-4</v>
      </c>
      <c r="L789" s="100">
        <v>37.578380584716797</v>
      </c>
      <c r="M789" s="100">
        <v>0.5103192925453186</v>
      </c>
      <c r="N789" s="97">
        <v>8.8458094978705049E-5</v>
      </c>
      <c r="O789" s="97">
        <v>3.1146828405326232E-5</v>
      </c>
      <c r="P789" s="3"/>
    </row>
    <row r="790" spans="1:16">
      <c r="A790" s="99">
        <v>42649</v>
      </c>
      <c r="B790">
        <v>789</v>
      </c>
      <c r="C790" s="9" t="s">
        <v>79</v>
      </c>
      <c r="D790" t="s">
        <v>173</v>
      </c>
      <c r="E790" t="s">
        <v>420</v>
      </c>
      <c r="F790" s="15" t="str">
        <f t="shared" si="53"/>
        <v>106</v>
      </c>
      <c r="G790" s="15" t="str">
        <f t="shared" si="54"/>
        <v>A</v>
      </c>
      <c r="H790" s="116" t="s">
        <v>495</v>
      </c>
      <c r="I790" s="15" t="str">
        <f t="shared" si="55"/>
        <v>upstream</v>
      </c>
      <c r="J790" s="100">
        <v>37.964313507080078</v>
      </c>
      <c r="K790" s="97">
        <v>6.622115324717015E-5</v>
      </c>
      <c r="L790" s="100">
        <v>37.578380584716797</v>
      </c>
      <c r="M790" s="100">
        <v>0.5103192925453186</v>
      </c>
      <c r="N790" s="97">
        <v>8.8458094978705049E-5</v>
      </c>
      <c r="O790" s="97">
        <v>3.1146828405326232E-5</v>
      </c>
      <c r="P790" s="3"/>
    </row>
    <row r="791" spans="1:16">
      <c r="A791" s="99">
        <v>42649</v>
      </c>
      <c r="B791">
        <v>790</v>
      </c>
      <c r="C791" s="9" t="s">
        <v>79</v>
      </c>
      <c r="D791" t="s">
        <v>119</v>
      </c>
      <c r="E791" t="s">
        <v>421</v>
      </c>
      <c r="F791" s="15" t="str">
        <f t="shared" si="53"/>
        <v>106</v>
      </c>
      <c r="G791" s="15" t="str">
        <f t="shared" si="54"/>
        <v>B</v>
      </c>
      <c r="H791" s="116" t="s">
        <v>495</v>
      </c>
      <c r="I791" s="15" t="str">
        <f t="shared" si="55"/>
        <v>upstream</v>
      </c>
      <c r="J791" s="100">
        <v>36.371749877929688</v>
      </c>
      <c r="K791" s="97">
        <v>1.8669289420358837E-4</v>
      </c>
      <c r="L791" s="100">
        <v>36.425968170166016</v>
      </c>
      <c r="M791" s="100">
        <v>0.21957924962043762</v>
      </c>
      <c r="N791" s="97">
        <v>1.814288116293028E-4</v>
      </c>
      <c r="O791" s="97">
        <v>2.521472197258845E-5</v>
      </c>
      <c r="P791" s="3"/>
    </row>
    <row r="792" spans="1:16">
      <c r="A792" s="99">
        <v>42649</v>
      </c>
      <c r="B792">
        <v>791</v>
      </c>
      <c r="C792" s="9" t="s">
        <v>79</v>
      </c>
      <c r="D792" t="s">
        <v>99</v>
      </c>
      <c r="E792" t="s">
        <v>421</v>
      </c>
      <c r="F792" s="15" t="str">
        <f t="shared" si="53"/>
        <v>106</v>
      </c>
      <c r="G792" s="15" t="str">
        <f t="shared" si="54"/>
        <v>B</v>
      </c>
      <c r="H792" s="116" t="s">
        <v>495</v>
      </c>
      <c r="I792" s="15" t="str">
        <f t="shared" si="55"/>
        <v>upstream</v>
      </c>
      <c r="J792" s="100">
        <v>36.238574981689453</v>
      </c>
      <c r="K792" s="97">
        <v>2.0359593327157199E-4</v>
      </c>
      <c r="L792" s="100">
        <v>36.425968170166016</v>
      </c>
      <c r="M792" s="100">
        <v>0.21957924962043762</v>
      </c>
      <c r="N792" s="97">
        <v>1.814288116293028E-4</v>
      </c>
      <c r="O792" s="97">
        <v>2.521472197258845E-5</v>
      </c>
      <c r="P792" s="3"/>
    </row>
    <row r="793" spans="1:16">
      <c r="A793" s="99">
        <v>42649</v>
      </c>
      <c r="B793">
        <v>792</v>
      </c>
      <c r="C793" s="9" t="s">
        <v>79</v>
      </c>
      <c r="D793" t="s">
        <v>223</v>
      </c>
      <c r="E793" t="s">
        <v>421</v>
      </c>
      <c r="F793" s="15" t="str">
        <f t="shared" si="53"/>
        <v>106</v>
      </c>
      <c r="G793" s="15" t="str">
        <f t="shared" si="54"/>
        <v>B</v>
      </c>
      <c r="H793" s="116" t="s">
        <v>495</v>
      </c>
      <c r="I793" s="15" t="str">
        <f t="shared" si="55"/>
        <v>upstream</v>
      </c>
      <c r="J793" s="100">
        <v>36.667575836181641</v>
      </c>
      <c r="K793" s="97">
        <v>1.5399757830891758E-4</v>
      </c>
      <c r="L793" s="100">
        <v>36.425968170166016</v>
      </c>
      <c r="M793" s="100">
        <v>0.21957924962043762</v>
      </c>
      <c r="N793" s="97">
        <v>1.814288116293028E-4</v>
      </c>
      <c r="O793" s="97">
        <v>2.521472197258845E-5</v>
      </c>
      <c r="P793" s="3"/>
    </row>
    <row r="794" spans="1:16">
      <c r="A794" s="99">
        <v>42650</v>
      </c>
      <c r="B794">
        <v>793</v>
      </c>
      <c r="C794" s="9" t="s">
        <v>79</v>
      </c>
      <c r="D794" t="s">
        <v>123</v>
      </c>
      <c r="E794" t="s">
        <v>422</v>
      </c>
      <c r="F794" s="15" t="str">
        <f t="shared" si="53"/>
        <v>107</v>
      </c>
      <c r="G794" s="15" t="str">
        <f t="shared" si="54"/>
        <v>A</v>
      </c>
      <c r="H794" s="116" t="s">
        <v>495</v>
      </c>
      <c r="I794" s="15" t="str">
        <f t="shared" si="55"/>
        <v>upstream</v>
      </c>
      <c r="J794" s="100">
        <v>38.376567840576172</v>
      </c>
      <c r="K794" s="97">
        <v>5.063780554337427E-5</v>
      </c>
      <c r="L794" s="100">
        <v>39.841079711914062</v>
      </c>
      <c r="M794" s="100">
        <v>1.2940819263458252</v>
      </c>
      <c r="N794" s="97">
        <v>2.5073781216633506E-5</v>
      </c>
      <c r="O794" s="97">
        <v>2.2232603441807441E-5</v>
      </c>
      <c r="P794" s="3"/>
    </row>
    <row r="795" spans="1:16">
      <c r="A795" s="99">
        <v>42650</v>
      </c>
      <c r="B795">
        <v>794</v>
      </c>
      <c r="C795" s="9" t="s">
        <v>79</v>
      </c>
      <c r="D795" t="s">
        <v>103</v>
      </c>
      <c r="E795" t="s">
        <v>422</v>
      </c>
      <c r="F795" s="15" t="str">
        <f t="shared" si="53"/>
        <v>107</v>
      </c>
      <c r="G795" s="15" t="str">
        <f t="shared" si="54"/>
        <v>A</v>
      </c>
      <c r="H795" s="116" t="s">
        <v>495</v>
      </c>
      <c r="I795" s="15" t="str">
        <f t="shared" si="55"/>
        <v>upstream</v>
      </c>
      <c r="J795" s="100">
        <v>40.830337524414062</v>
      </c>
      <c r="K795" s="97">
        <v>1.0254813787469175E-5</v>
      </c>
      <c r="L795" s="100">
        <v>39.841079711914062</v>
      </c>
      <c r="M795" s="100">
        <v>1.2940819263458252</v>
      </c>
      <c r="N795" s="97">
        <v>2.5073781216633506E-5</v>
      </c>
      <c r="O795" s="97">
        <v>2.2232603441807441E-5</v>
      </c>
      <c r="P795" s="3"/>
    </row>
    <row r="796" spans="1:16">
      <c r="A796" s="99">
        <v>42650</v>
      </c>
      <c r="B796">
        <v>795</v>
      </c>
      <c r="C796" s="9" t="s">
        <v>79</v>
      </c>
      <c r="D796" t="s">
        <v>177</v>
      </c>
      <c r="E796" t="s">
        <v>422</v>
      </c>
      <c r="F796" s="15" t="str">
        <f t="shared" si="53"/>
        <v>107</v>
      </c>
      <c r="G796" s="15" t="str">
        <f t="shared" si="54"/>
        <v>A</v>
      </c>
      <c r="H796" s="116" t="s">
        <v>495</v>
      </c>
      <c r="I796" s="15" t="str">
        <f t="shared" si="55"/>
        <v>upstream</v>
      </c>
      <c r="J796" s="100">
        <v>40.316337585449219</v>
      </c>
      <c r="K796" s="97">
        <v>1.4328726138046477E-5</v>
      </c>
      <c r="L796" s="100">
        <v>39.841079711914062</v>
      </c>
      <c r="M796" s="100">
        <v>1.2940819263458252</v>
      </c>
      <c r="N796" s="97">
        <v>2.5073781216633506E-5</v>
      </c>
      <c r="O796" s="97">
        <v>2.2232603441807441E-5</v>
      </c>
      <c r="P796" s="3"/>
    </row>
    <row r="797" spans="1:16">
      <c r="A797" s="99">
        <v>42650</v>
      </c>
      <c r="B797">
        <v>796</v>
      </c>
      <c r="C797" s="9" t="s">
        <v>79</v>
      </c>
      <c r="D797" t="s">
        <v>127</v>
      </c>
      <c r="E797" t="s">
        <v>423</v>
      </c>
      <c r="F797" s="15" t="str">
        <f t="shared" si="53"/>
        <v>107</v>
      </c>
      <c r="G797" s="15" t="str">
        <f t="shared" si="54"/>
        <v>B</v>
      </c>
      <c r="H797" s="116" t="s">
        <v>495</v>
      </c>
      <c r="I797" s="15" t="str">
        <f t="shared" si="55"/>
        <v>upstream</v>
      </c>
      <c r="J797" s="100">
        <v>45.938308715820312</v>
      </c>
      <c r="K797" s="97">
        <v>3.6913257872583927E-7</v>
      </c>
      <c r="L797" s="100">
        <v>44.803665161132812</v>
      </c>
      <c r="M797" s="100">
        <v>1.604628324508667</v>
      </c>
      <c r="N797" s="97">
        <v>9.9283602139621507E-7</v>
      </c>
      <c r="O797" s="97">
        <v>8.8204990333906608E-7</v>
      </c>
      <c r="P797" s="3"/>
    </row>
    <row r="798" spans="1:16">
      <c r="A798" s="99">
        <v>42650</v>
      </c>
      <c r="B798">
        <v>797</v>
      </c>
      <c r="C798" s="9" t="s">
        <v>79</v>
      </c>
      <c r="D798" t="s">
        <v>20</v>
      </c>
      <c r="E798" t="s">
        <v>423</v>
      </c>
      <c r="F798" s="15" t="str">
        <f t="shared" si="53"/>
        <v>107</v>
      </c>
      <c r="G798" s="15" t="str">
        <f t="shared" si="54"/>
        <v>B</v>
      </c>
      <c r="H798" s="116" t="s">
        <v>495</v>
      </c>
      <c r="I798" s="15" t="str">
        <f t="shared" si="55"/>
        <v>upstream</v>
      </c>
      <c r="J798" s="100" t="s">
        <v>474</v>
      </c>
      <c r="K798" s="97" t="s">
        <v>474</v>
      </c>
      <c r="L798" s="100">
        <v>44.803665161132812</v>
      </c>
      <c r="M798" s="100">
        <v>1.604628324508667</v>
      </c>
      <c r="N798" s="97" t="s">
        <v>474</v>
      </c>
      <c r="O798" s="97" t="s">
        <v>474</v>
      </c>
      <c r="P798" s="3"/>
    </row>
    <row r="799" spans="1:16">
      <c r="A799" s="99">
        <v>42650</v>
      </c>
      <c r="B799">
        <v>798</v>
      </c>
      <c r="C799" s="9" t="s">
        <v>79</v>
      </c>
      <c r="D799" t="s">
        <v>180</v>
      </c>
      <c r="E799" t="s">
        <v>423</v>
      </c>
      <c r="F799" s="15" t="str">
        <f t="shared" si="53"/>
        <v>107</v>
      </c>
      <c r="G799" s="15" t="str">
        <f t="shared" si="54"/>
        <v>B</v>
      </c>
      <c r="H799" s="116" t="s">
        <v>495</v>
      </c>
      <c r="I799" s="15" t="str">
        <f t="shared" si="55"/>
        <v>upstream</v>
      </c>
      <c r="J799" s="100">
        <v>43.669021606445312</v>
      </c>
      <c r="K799" s="97">
        <v>1.6165395209100097E-6</v>
      </c>
      <c r="L799" s="100">
        <v>44.803665161132812</v>
      </c>
      <c r="M799" s="100">
        <v>1.604628324508667</v>
      </c>
      <c r="N799" s="97">
        <v>9.9283602139621507E-7</v>
      </c>
      <c r="O799" s="97">
        <v>8.8204990333906608E-7</v>
      </c>
      <c r="P799" s="3"/>
    </row>
    <row r="800" spans="1:16">
      <c r="A800" s="99">
        <v>42651</v>
      </c>
      <c r="B800">
        <v>799</v>
      </c>
      <c r="C800" s="9" t="s">
        <v>79</v>
      </c>
      <c r="D800" t="s">
        <v>130</v>
      </c>
      <c r="E800" t="s">
        <v>424</v>
      </c>
      <c r="F800" s="15" t="str">
        <f t="shared" si="53"/>
        <v>108</v>
      </c>
      <c r="G800" s="15" t="str">
        <f t="shared" si="54"/>
        <v>A</v>
      </c>
      <c r="H800" s="116" t="s">
        <v>495</v>
      </c>
      <c r="I800" s="15" t="str">
        <f t="shared" si="55"/>
        <v>upstream</v>
      </c>
      <c r="J800" s="100">
        <v>37.284343719482422</v>
      </c>
      <c r="K800" s="97">
        <v>1.0308303171768785E-4</v>
      </c>
      <c r="L800" s="100">
        <v>37.084274291992188</v>
      </c>
      <c r="M800" s="100">
        <v>0.28294089436531067</v>
      </c>
      <c r="N800" s="97">
        <v>1.1841511150123551E-4</v>
      </c>
      <c r="O800" s="97">
        <v>2.1682835722458549E-5</v>
      </c>
      <c r="P800" s="3"/>
    </row>
    <row r="801" spans="1:16">
      <c r="A801" s="99">
        <v>42651</v>
      </c>
      <c r="B801">
        <v>800</v>
      </c>
      <c r="C801" s="9" t="s">
        <v>79</v>
      </c>
      <c r="D801" t="s">
        <v>10</v>
      </c>
      <c r="E801" t="s">
        <v>424</v>
      </c>
      <c r="F801" s="15" t="str">
        <f t="shared" si="53"/>
        <v>108</v>
      </c>
      <c r="G801" s="15" t="str">
        <f t="shared" si="54"/>
        <v>A</v>
      </c>
      <c r="H801" s="116" t="s">
        <v>495</v>
      </c>
      <c r="I801" s="15" t="str">
        <f t="shared" si="55"/>
        <v>upstream</v>
      </c>
      <c r="J801" s="100">
        <v>36.884204864501953</v>
      </c>
      <c r="K801" s="97">
        <v>1.3374719128478318E-4</v>
      </c>
      <c r="L801" s="100">
        <v>37.084274291992188</v>
      </c>
      <c r="M801" s="100">
        <v>0.28294089436531067</v>
      </c>
      <c r="N801" s="97">
        <v>1.1841511150123551E-4</v>
      </c>
      <c r="O801" s="97">
        <v>2.1682835722458549E-5</v>
      </c>
      <c r="P801" s="3"/>
    </row>
    <row r="802" spans="1:16">
      <c r="A802" s="99">
        <v>42651</v>
      </c>
      <c r="B802">
        <v>801</v>
      </c>
      <c r="C802" s="9" t="s">
        <v>79</v>
      </c>
      <c r="D802" t="s">
        <v>183</v>
      </c>
      <c r="E802" t="s">
        <v>424</v>
      </c>
      <c r="F802" s="15" t="str">
        <f t="shared" si="53"/>
        <v>108</v>
      </c>
      <c r="G802" s="15" t="str">
        <f t="shared" si="54"/>
        <v>A</v>
      </c>
      <c r="H802" s="116" t="s">
        <v>495</v>
      </c>
      <c r="I802" s="15" t="str">
        <f t="shared" si="55"/>
        <v>upstream</v>
      </c>
      <c r="J802" s="100" t="s">
        <v>474</v>
      </c>
      <c r="K802" s="97" t="s">
        <v>474</v>
      </c>
      <c r="L802" s="100">
        <v>37.084274291992188</v>
      </c>
      <c r="M802" s="100">
        <v>0.28294089436531067</v>
      </c>
      <c r="N802" s="97" t="s">
        <v>474</v>
      </c>
      <c r="O802" s="97" t="s">
        <v>474</v>
      </c>
      <c r="P802" s="3"/>
    </row>
    <row r="803" spans="1:16">
      <c r="A803" s="99">
        <v>42651</v>
      </c>
      <c r="B803">
        <v>802</v>
      </c>
      <c r="C803" s="9" t="s">
        <v>79</v>
      </c>
      <c r="D803" t="s">
        <v>133</v>
      </c>
      <c r="E803" t="s">
        <v>425</v>
      </c>
      <c r="F803" s="15" t="str">
        <f t="shared" si="53"/>
        <v>108</v>
      </c>
      <c r="G803" s="15" t="str">
        <f t="shared" si="54"/>
        <v>B</v>
      </c>
      <c r="H803" s="116" t="s">
        <v>495</v>
      </c>
      <c r="I803" s="15" t="str">
        <f t="shared" si="55"/>
        <v>upstream</v>
      </c>
      <c r="J803" s="100">
        <v>37.980136871337891</v>
      </c>
      <c r="K803" s="97">
        <v>6.5542699303478003E-5</v>
      </c>
      <c r="L803" s="100">
        <v>37.616771697998047</v>
      </c>
      <c r="M803" s="100">
        <v>0.37367847561836243</v>
      </c>
      <c r="N803" s="97">
        <v>8.4684194007422775E-5</v>
      </c>
      <c r="O803" s="97">
        <v>2.0636707631638274E-5</v>
      </c>
      <c r="P803" s="3"/>
    </row>
    <row r="804" spans="1:16">
      <c r="A804" s="99">
        <v>42651</v>
      </c>
      <c r="B804">
        <v>803</v>
      </c>
      <c r="C804" s="9" t="s">
        <v>79</v>
      </c>
      <c r="D804" t="s">
        <v>40</v>
      </c>
      <c r="E804" t="s">
        <v>425</v>
      </c>
      <c r="F804" s="15" t="str">
        <f t="shared" si="53"/>
        <v>108</v>
      </c>
      <c r="G804" s="15" t="str">
        <f t="shared" si="54"/>
        <v>B</v>
      </c>
      <c r="H804" s="116" t="s">
        <v>495</v>
      </c>
      <c r="I804" s="15" t="str">
        <f t="shared" si="55"/>
        <v>upstream</v>
      </c>
      <c r="J804" s="100">
        <v>37.233570098876953</v>
      </c>
      <c r="K804" s="97">
        <v>1.0654624202288687E-4</v>
      </c>
      <c r="L804" s="100">
        <v>37.616771697998047</v>
      </c>
      <c r="M804" s="100">
        <v>0.37367847561836243</v>
      </c>
      <c r="N804" s="97">
        <v>8.4684194007422775E-5</v>
      </c>
      <c r="O804" s="97">
        <v>2.0636707631638274E-5</v>
      </c>
      <c r="P804" s="3"/>
    </row>
    <row r="805" spans="1:16">
      <c r="A805" s="99">
        <v>42651</v>
      </c>
      <c r="B805">
        <v>804</v>
      </c>
      <c r="C805" s="9" t="s">
        <v>79</v>
      </c>
      <c r="D805" t="s">
        <v>186</v>
      </c>
      <c r="E805" t="s">
        <v>425</v>
      </c>
      <c r="F805" s="15" t="str">
        <f t="shared" si="53"/>
        <v>108</v>
      </c>
      <c r="G805" s="15" t="str">
        <f t="shared" si="54"/>
        <v>B</v>
      </c>
      <c r="H805" s="116" t="s">
        <v>495</v>
      </c>
      <c r="I805" s="15" t="str">
        <f t="shared" si="55"/>
        <v>upstream</v>
      </c>
      <c r="J805" s="100">
        <v>37.636608123779297</v>
      </c>
      <c r="K805" s="97">
        <v>8.1963633419945836E-5</v>
      </c>
      <c r="L805" s="100">
        <v>37.616771697998047</v>
      </c>
      <c r="M805" s="100">
        <v>0.37367847561836243</v>
      </c>
      <c r="N805" s="97">
        <v>8.4684194007422775E-5</v>
      </c>
      <c r="O805" s="97">
        <v>2.0636707631638274E-5</v>
      </c>
      <c r="P805" s="3"/>
    </row>
    <row r="806" spans="1:16">
      <c r="A806" s="99">
        <v>42652</v>
      </c>
      <c r="B806">
        <v>805</v>
      </c>
      <c r="C806" s="9" t="s">
        <v>79</v>
      </c>
      <c r="D806" t="s">
        <v>135</v>
      </c>
      <c r="E806" t="s">
        <v>426</v>
      </c>
      <c r="F806" s="15" t="str">
        <f t="shared" si="53"/>
        <v>109</v>
      </c>
      <c r="G806" s="15" t="str">
        <f t="shared" si="54"/>
        <v>A</v>
      </c>
      <c r="H806" s="116" t="s">
        <v>495</v>
      </c>
      <c r="I806" s="15" t="str">
        <f t="shared" si="55"/>
        <v>upstream</v>
      </c>
      <c r="J806" s="100">
        <v>39.011402130126953</v>
      </c>
      <c r="K806" s="97">
        <v>3.3499767596367747E-5</v>
      </c>
      <c r="L806" s="100">
        <v>38.145355224609375</v>
      </c>
      <c r="M806" s="100">
        <v>1.059368371963501</v>
      </c>
      <c r="N806" s="97">
        <v>6.9469941081479192E-5</v>
      </c>
      <c r="O806" s="97">
        <v>5.0312388339079916E-5</v>
      </c>
      <c r="P806" s="3"/>
    </row>
    <row r="807" spans="1:16">
      <c r="A807" s="99">
        <v>42652</v>
      </c>
      <c r="B807">
        <v>806</v>
      </c>
      <c r="C807" s="9" t="s">
        <v>79</v>
      </c>
      <c r="D807" t="s">
        <v>52</v>
      </c>
      <c r="E807" t="s">
        <v>426</v>
      </c>
      <c r="F807" s="15" t="str">
        <f t="shared" si="53"/>
        <v>109</v>
      </c>
      <c r="G807" s="15" t="str">
        <f t="shared" si="54"/>
        <v>A</v>
      </c>
      <c r="H807" s="116" t="s">
        <v>495</v>
      </c>
      <c r="I807" s="15" t="str">
        <f t="shared" si="55"/>
        <v>upstream</v>
      </c>
      <c r="J807" s="100">
        <v>36.964179992675781</v>
      </c>
      <c r="K807" s="97">
        <v>1.2696384510491043E-4</v>
      </c>
      <c r="L807" s="100">
        <v>38.145355224609375</v>
      </c>
      <c r="M807" s="100">
        <v>1.059368371963501</v>
      </c>
      <c r="N807" s="97">
        <v>6.9469941081479192E-5</v>
      </c>
      <c r="O807" s="97">
        <v>5.0312388339079916E-5</v>
      </c>
      <c r="P807" s="3"/>
    </row>
    <row r="808" spans="1:16">
      <c r="A808" s="99">
        <v>42652</v>
      </c>
      <c r="B808">
        <v>807</v>
      </c>
      <c r="C808" s="9" t="s">
        <v>79</v>
      </c>
      <c r="D808" t="s">
        <v>189</v>
      </c>
      <c r="E808" t="s">
        <v>426</v>
      </c>
      <c r="F808" s="15" t="str">
        <f t="shared" si="53"/>
        <v>109</v>
      </c>
      <c r="G808" s="15" t="str">
        <f t="shared" si="54"/>
        <v>A</v>
      </c>
      <c r="H808" s="116" t="s">
        <v>495</v>
      </c>
      <c r="I808" s="15" t="str">
        <f t="shared" si="55"/>
        <v>upstream</v>
      </c>
      <c r="J808" s="100">
        <v>38.460491180419922</v>
      </c>
      <c r="K808" s="97">
        <v>4.7946214181138203E-5</v>
      </c>
      <c r="L808" s="100">
        <v>38.145355224609375</v>
      </c>
      <c r="M808" s="100">
        <v>1.059368371963501</v>
      </c>
      <c r="N808" s="97">
        <v>6.9469941081479192E-5</v>
      </c>
      <c r="O808" s="97">
        <v>5.0312388339079916E-5</v>
      </c>
      <c r="P808" s="3"/>
    </row>
    <row r="809" spans="1:16">
      <c r="A809" s="99">
        <v>42652</v>
      </c>
      <c r="B809">
        <v>808</v>
      </c>
      <c r="C809" s="9" t="s">
        <v>79</v>
      </c>
      <c r="D809" t="s">
        <v>138</v>
      </c>
      <c r="E809" t="s">
        <v>427</v>
      </c>
      <c r="F809" s="15" t="str">
        <f t="shared" si="53"/>
        <v>109</v>
      </c>
      <c r="G809" s="15" t="str">
        <f t="shared" si="54"/>
        <v>B</v>
      </c>
      <c r="H809" s="116" t="s">
        <v>495</v>
      </c>
      <c r="I809" s="15" t="str">
        <f t="shared" si="55"/>
        <v>upstream</v>
      </c>
      <c r="J809" s="100">
        <v>37.758243560791016</v>
      </c>
      <c r="K809" s="97">
        <v>7.5725387432612479E-5</v>
      </c>
      <c r="L809" s="100">
        <v>38.312606811523438</v>
      </c>
      <c r="M809" s="100">
        <v>0.836090087890625</v>
      </c>
      <c r="N809" s="97">
        <v>5.7590568758314475E-5</v>
      </c>
      <c r="O809" s="97">
        <v>2.5659408493083902E-5</v>
      </c>
      <c r="P809" s="3"/>
    </row>
    <row r="810" spans="1:16">
      <c r="A810" s="99">
        <v>42652</v>
      </c>
      <c r="B810">
        <v>809</v>
      </c>
      <c r="C810" s="9" t="s">
        <v>79</v>
      </c>
      <c r="D810" t="s">
        <v>64</v>
      </c>
      <c r="E810" t="s">
        <v>427</v>
      </c>
      <c r="F810" s="15" t="str">
        <f t="shared" si="53"/>
        <v>109</v>
      </c>
      <c r="G810" s="15" t="str">
        <f t="shared" si="54"/>
        <v>B</v>
      </c>
      <c r="H810" s="116" t="s">
        <v>495</v>
      </c>
      <c r="I810" s="15" t="str">
        <f t="shared" si="55"/>
        <v>upstream</v>
      </c>
      <c r="J810" s="100">
        <v>37.905281066894531</v>
      </c>
      <c r="K810" s="97">
        <v>6.881482113385573E-5</v>
      </c>
      <c r="L810" s="100">
        <v>38.312606811523438</v>
      </c>
      <c r="M810" s="100">
        <v>0.836090087890625</v>
      </c>
      <c r="N810" s="97">
        <v>5.7590568758314475E-5</v>
      </c>
      <c r="O810" s="97">
        <v>2.5659408493083902E-5</v>
      </c>
      <c r="P810" s="3"/>
    </row>
    <row r="811" spans="1:16">
      <c r="A811" s="99">
        <v>42652</v>
      </c>
      <c r="B811">
        <v>810</v>
      </c>
      <c r="C811" s="9" t="s">
        <v>79</v>
      </c>
      <c r="D811" t="s">
        <v>193</v>
      </c>
      <c r="E811" t="s">
        <v>427</v>
      </c>
      <c r="F811" s="15" t="str">
        <f t="shared" si="53"/>
        <v>109</v>
      </c>
      <c r="G811" s="15" t="str">
        <f t="shared" si="54"/>
        <v>B</v>
      </c>
      <c r="H811" s="116" t="s">
        <v>495</v>
      </c>
      <c r="I811" s="15" t="str">
        <f t="shared" si="55"/>
        <v>upstream</v>
      </c>
      <c r="J811" s="100">
        <v>39.274303436279297</v>
      </c>
      <c r="K811" s="97">
        <v>2.8231497708475217E-5</v>
      </c>
      <c r="L811" s="100">
        <v>38.312606811523438</v>
      </c>
      <c r="M811" s="100">
        <v>0.836090087890625</v>
      </c>
      <c r="N811" s="97">
        <v>5.7590568758314475E-5</v>
      </c>
      <c r="O811" s="97">
        <v>2.5659408493083902E-5</v>
      </c>
      <c r="P811" s="3"/>
    </row>
    <row r="812" spans="1:16">
      <c r="A812" s="99">
        <v>42662</v>
      </c>
      <c r="B812">
        <v>811</v>
      </c>
      <c r="C812" s="9" t="s">
        <v>79</v>
      </c>
      <c r="D812" t="s">
        <v>142</v>
      </c>
      <c r="E812" t="s">
        <v>428</v>
      </c>
      <c r="F812" s="15" t="str">
        <f t="shared" si="53"/>
        <v>110</v>
      </c>
      <c r="G812" s="15" t="str">
        <f t="shared" si="54"/>
        <v>A</v>
      </c>
      <c r="H812" s="116" t="s">
        <v>495</v>
      </c>
      <c r="I812" s="15" t="str">
        <f t="shared" si="55"/>
        <v>upstream</v>
      </c>
      <c r="J812" s="100">
        <v>36.709754943847656</v>
      </c>
      <c r="K812" s="97">
        <v>1.4982771244831383E-4</v>
      </c>
      <c r="L812" s="100">
        <v>37.270709991455078</v>
      </c>
      <c r="M812" s="100">
        <v>0.48645755648612976</v>
      </c>
      <c r="N812" s="97">
        <v>1.0771647794172168E-4</v>
      </c>
      <c r="O812" s="97">
        <v>3.6497160181170329E-5</v>
      </c>
      <c r="P812" s="3"/>
    </row>
    <row r="813" spans="1:16">
      <c r="A813" s="99">
        <v>42662</v>
      </c>
      <c r="B813">
        <v>812</v>
      </c>
      <c r="C813" s="9" t="s">
        <v>79</v>
      </c>
      <c r="D813" t="s">
        <v>117</v>
      </c>
      <c r="E813" t="s">
        <v>428</v>
      </c>
      <c r="F813" s="15" t="str">
        <f t="shared" si="53"/>
        <v>110</v>
      </c>
      <c r="G813" s="15" t="str">
        <f t="shared" si="54"/>
        <v>A</v>
      </c>
      <c r="H813" s="116" t="s">
        <v>495</v>
      </c>
      <c r="I813" s="15" t="str">
        <f t="shared" si="55"/>
        <v>upstream</v>
      </c>
      <c r="J813" s="100">
        <v>37.576427459716797</v>
      </c>
      <c r="K813" s="97">
        <v>8.5237559687811881E-5</v>
      </c>
      <c r="L813" s="100">
        <v>37.270709991455078</v>
      </c>
      <c r="M813" s="100">
        <v>0.48645755648612976</v>
      </c>
      <c r="N813" s="97">
        <v>1.0771647794172168E-4</v>
      </c>
      <c r="O813" s="97">
        <v>3.6497160181170329E-5</v>
      </c>
      <c r="P813" s="3"/>
    </row>
    <row r="814" spans="1:16">
      <c r="A814" s="99">
        <v>42662</v>
      </c>
      <c r="B814">
        <v>813</v>
      </c>
      <c r="C814" s="9" t="s">
        <v>79</v>
      </c>
      <c r="D814" t="s">
        <v>97</v>
      </c>
      <c r="E814" t="s">
        <v>428</v>
      </c>
      <c r="F814" s="15" t="str">
        <f t="shared" si="53"/>
        <v>110</v>
      </c>
      <c r="G814" s="15" t="str">
        <f t="shared" si="54"/>
        <v>A</v>
      </c>
      <c r="H814" s="116" t="s">
        <v>495</v>
      </c>
      <c r="I814" s="15" t="str">
        <f t="shared" si="55"/>
        <v>upstream</v>
      </c>
      <c r="J814" s="100">
        <v>37.525951385498047</v>
      </c>
      <c r="K814" s="97">
        <v>8.8084168964996934E-5</v>
      </c>
      <c r="L814" s="100">
        <v>37.270709991455078</v>
      </c>
      <c r="M814" s="100">
        <v>0.48645755648612976</v>
      </c>
      <c r="N814" s="97">
        <v>1.0771647794172168E-4</v>
      </c>
      <c r="O814" s="97">
        <v>3.6497160181170329E-5</v>
      </c>
      <c r="P814" s="3"/>
    </row>
    <row r="815" spans="1:16">
      <c r="A815" s="99">
        <v>42662</v>
      </c>
      <c r="B815">
        <v>814</v>
      </c>
      <c r="C815" s="9" t="s">
        <v>79</v>
      </c>
      <c r="D815" t="s">
        <v>146</v>
      </c>
      <c r="E815" t="s">
        <v>429</v>
      </c>
      <c r="F815" s="15" t="str">
        <f t="shared" si="53"/>
        <v>110</v>
      </c>
      <c r="G815" s="15" t="str">
        <f t="shared" si="54"/>
        <v>B</v>
      </c>
      <c r="H815" s="116" t="s">
        <v>495</v>
      </c>
      <c r="I815" s="15" t="str">
        <f t="shared" si="55"/>
        <v>upstream</v>
      </c>
      <c r="J815" s="100">
        <v>37.012214660644531</v>
      </c>
      <c r="K815" s="97">
        <v>1.2305613199714571E-4</v>
      </c>
      <c r="L815" s="100">
        <v>38.091915130615234</v>
      </c>
      <c r="M815" s="100">
        <v>1.4988909959793091</v>
      </c>
      <c r="N815" s="97">
        <v>7.833187555661425E-5</v>
      </c>
      <c r="O815" s="97">
        <v>5.2852134103886783E-5</v>
      </c>
      <c r="P815" s="3"/>
    </row>
    <row r="816" spans="1:16">
      <c r="A816" s="99">
        <v>42662</v>
      </c>
      <c r="B816">
        <v>815</v>
      </c>
      <c r="C816" s="9" t="s">
        <v>79</v>
      </c>
      <c r="D816" t="s">
        <v>121</v>
      </c>
      <c r="E816" t="s">
        <v>429</v>
      </c>
      <c r="F816" s="15" t="str">
        <f t="shared" si="53"/>
        <v>110</v>
      </c>
      <c r="G816" s="15" t="str">
        <f t="shared" si="54"/>
        <v>B</v>
      </c>
      <c r="H816" s="116" t="s">
        <v>495</v>
      </c>
      <c r="I816" s="15" t="str">
        <f t="shared" si="55"/>
        <v>upstream</v>
      </c>
      <c r="J816" s="100">
        <v>37.460285186767578</v>
      </c>
      <c r="K816" s="97">
        <v>9.1930181952193379E-5</v>
      </c>
      <c r="L816" s="100">
        <v>38.091915130615234</v>
      </c>
      <c r="M816" s="100">
        <v>1.4988909959793091</v>
      </c>
      <c r="N816" s="97">
        <v>7.833187555661425E-5</v>
      </c>
      <c r="O816" s="97">
        <v>5.2852134103886783E-5</v>
      </c>
      <c r="P816" s="3"/>
    </row>
    <row r="817" spans="1:16">
      <c r="A817" s="99">
        <v>42662</v>
      </c>
      <c r="B817">
        <v>816</v>
      </c>
      <c r="C817" s="9" t="s">
        <v>79</v>
      </c>
      <c r="D817" t="s">
        <v>101</v>
      </c>
      <c r="E817" t="s">
        <v>429</v>
      </c>
      <c r="F817" s="15" t="str">
        <f t="shared" si="53"/>
        <v>110</v>
      </c>
      <c r="G817" s="15" t="str">
        <f t="shared" si="54"/>
        <v>B</v>
      </c>
      <c r="H817" s="116" t="s">
        <v>495</v>
      </c>
      <c r="I817" s="15" t="str">
        <f t="shared" si="55"/>
        <v>upstream</v>
      </c>
      <c r="J817" s="100">
        <v>39.803241729736328</v>
      </c>
      <c r="K817" s="97">
        <v>2.000929816858843E-5</v>
      </c>
      <c r="L817" s="100">
        <v>38.091915130615234</v>
      </c>
      <c r="M817" s="100">
        <v>1.4988909959793091</v>
      </c>
      <c r="N817" s="97">
        <v>7.833187555661425E-5</v>
      </c>
      <c r="O817" s="97">
        <v>5.2852134103886783E-5</v>
      </c>
      <c r="P817" s="3"/>
    </row>
    <row r="818" spans="1:16">
      <c r="A818" s="99">
        <v>42663</v>
      </c>
      <c r="B818">
        <v>817</v>
      </c>
      <c r="C818" s="9" t="s">
        <v>79</v>
      </c>
      <c r="D818" t="s">
        <v>150</v>
      </c>
      <c r="E818" t="s">
        <v>430</v>
      </c>
      <c r="F818" s="15" t="str">
        <f t="shared" si="53"/>
        <v>111</v>
      </c>
      <c r="G818" s="15" t="str">
        <f t="shared" si="54"/>
        <v>A</v>
      </c>
      <c r="H818" s="116" t="s">
        <v>495</v>
      </c>
      <c r="I818" s="15" t="str">
        <f t="shared" si="55"/>
        <v>upstream</v>
      </c>
      <c r="J818" s="100">
        <v>38.960723876953125</v>
      </c>
      <c r="K818" s="97">
        <v>3.462308450252749E-5</v>
      </c>
      <c r="L818" s="100">
        <v>38.8043212890625</v>
      </c>
      <c r="M818" s="100">
        <v>1.0903472900390625</v>
      </c>
      <c r="N818" s="97">
        <v>4.5376305934041739E-5</v>
      </c>
      <c r="O818" s="97">
        <v>3.21825900755357E-5</v>
      </c>
      <c r="P818" s="3"/>
    </row>
    <row r="819" spans="1:16">
      <c r="A819" s="99">
        <v>42663</v>
      </c>
      <c r="B819">
        <v>818</v>
      </c>
      <c r="C819" s="9" t="s">
        <v>79</v>
      </c>
      <c r="D819" t="s">
        <v>125</v>
      </c>
      <c r="E819" t="s">
        <v>430</v>
      </c>
      <c r="F819" s="15" t="str">
        <f t="shared" si="53"/>
        <v>111</v>
      </c>
      <c r="G819" s="15" t="str">
        <f t="shared" si="54"/>
        <v>A</v>
      </c>
      <c r="H819" s="116" t="s">
        <v>495</v>
      </c>
      <c r="I819" s="15" t="str">
        <f t="shared" si="55"/>
        <v>upstream</v>
      </c>
      <c r="J819" s="100">
        <v>37.644218444824219</v>
      </c>
      <c r="K819" s="97">
        <v>8.1558682722970843E-5</v>
      </c>
      <c r="L819" s="100">
        <v>38.8043212890625</v>
      </c>
      <c r="M819" s="100">
        <v>1.0903472900390625</v>
      </c>
      <c r="N819" s="97">
        <v>4.5376305934041739E-5</v>
      </c>
      <c r="O819" s="97">
        <v>3.21825900755357E-5</v>
      </c>
      <c r="P819" s="3"/>
    </row>
    <row r="820" spans="1:16">
      <c r="A820" s="99">
        <v>42663</v>
      </c>
      <c r="B820">
        <v>819</v>
      </c>
      <c r="C820" s="9" t="s">
        <v>79</v>
      </c>
      <c r="D820" t="s">
        <v>105</v>
      </c>
      <c r="E820" t="s">
        <v>430</v>
      </c>
      <c r="F820" s="15" t="str">
        <f t="shared" si="53"/>
        <v>111</v>
      </c>
      <c r="G820" s="15" t="str">
        <f t="shared" si="54"/>
        <v>A</v>
      </c>
      <c r="H820" s="116" t="s">
        <v>495</v>
      </c>
      <c r="I820" s="15" t="str">
        <f t="shared" si="55"/>
        <v>upstream</v>
      </c>
      <c r="J820" s="100">
        <v>39.808021545410156</v>
      </c>
      <c r="K820" s="97">
        <v>1.9947150576626882E-5</v>
      </c>
      <c r="L820" s="100">
        <v>38.8043212890625</v>
      </c>
      <c r="M820" s="100">
        <v>1.0903472900390625</v>
      </c>
      <c r="N820" s="97">
        <v>4.5376305934041739E-5</v>
      </c>
      <c r="O820" s="97">
        <v>3.21825900755357E-5</v>
      </c>
      <c r="P820" s="3"/>
    </row>
    <row r="821" spans="1:16">
      <c r="A821" s="99">
        <v>42663</v>
      </c>
      <c r="B821">
        <v>820</v>
      </c>
      <c r="C821" s="9" t="s">
        <v>79</v>
      </c>
      <c r="D821" t="s">
        <v>154</v>
      </c>
      <c r="E821" t="s">
        <v>431</v>
      </c>
      <c r="F821" s="15" t="str">
        <f t="shared" si="53"/>
        <v>111</v>
      </c>
      <c r="G821" s="15" t="str">
        <f t="shared" si="54"/>
        <v>B</v>
      </c>
      <c r="H821" s="116" t="s">
        <v>495</v>
      </c>
      <c r="I821" s="15" t="str">
        <f t="shared" si="55"/>
        <v>upstream</v>
      </c>
      <c r="J821" s="100">
        <v>38.350021362304688</v>
      </c>
      <c r="K821" s="97">
        <v>5.1520270062610507E-5</v>
      </c>
      <c r="L821" s="100">
        <v>39.234146118164062</v>
      </c>
      <c r="M821" s="100">
        <v>0.8500329852104187</v>
      </c>
      <c r="N821" s="97">
        <v>3.2082927646115422E-5</v>
      </c>
      <c r="O821" s="97">
        <v>1.763962245604489E-5</v>
      </c>
      <c r="P821" s="3"/>
    </row>
    <row r="822" spans="1:16">
      <c r="A822" s="99">
        <v>42663</v>
      </c>
      <c r="B822">
        <v>821</v>
      </c>
      <c r="C822" s="9" t="s">
        <v>79</v>
      </c>
      <c r="D822" t="s">
        <v>129</v>
      </c>
      <c r="E822" t="s">
        <v>431</v>
      </c>
      <c r="F822" s="15" t="str">
        <f t="shared" si="53"/>
        <v>111</v>
      </c>
      <c r="G822" s="15" t="str">
        <f t="shared" si="54"/>
        <v>B</v>
      </c>
      <c r="H822" s="116" t="s">
        <v>495</v>
      </c>
      <c r="I822" s="15" t="str">
        <f t="shared" si="55"/>
        <v>upstream</v>
      </c>
      <c r="J822" s="100">
        <v>40.045394897460938</v>
      </c>
      <c r="K822" s="97">
        <v>1.709182106424123E-5</v>
      </c>
      <c r="L822" s="100">
        <v>39.234146118164062</v>
      </c>
      <c r="M822" s="100">
        <v>0.8500329852104187</v>
      </c>
      <c r="N822" s="97">
        <v>3.2082927646115422E-5</v>
      </c>
      <c r="O822" s="97">
        <v>1.763962245604489E-5</v>
      </c>
      <c r="P822" s="3"/>
    </row>
    <row r="823" spans="1:16">
      <c r="A823" s="99">
        <v>42663</v>
      </c>
      <c r="B823">
        <v>822</v>
      </c>
      <c r="C823" s="9" t="s">
        <v>79</v>
      </c>
      <c r="D823" t="s">
        <v>24</v>
      </c>
      <c r="E823" t="s">
        <v>431</v>
      </c>
      <c r="F823" s="15" t="str">
        <f t="shared" si="53"/>
        <v>111</v>
      </c>
      <c r="G823" s="15" t="str">
        <f t="shared" si="54"/>
        <v>B</v>
      </c>
      <c r="H823" s="116" t="s">
        <v>495</v>
      </c>
      <c r="I823" s="15" t="str">
        <f t="shared" si="55"/>
        <v>upstream</v>
      </c>
      <c r="J823" s="100">
        <v>39.307022094726562</v>
      </c>
      <c r="K823" s="97">
        <v>2.7636695449473336E-5</v>
      </c>
      <c r="L823" s="100">
        <v>39.234146118164062</v>
      </c>
      <c r="M823" s="100">
        <v>0.8500329852104187</v>
      </c>
      <c r="N823" s="97">
        <v>3.2082927646115422E-5</v>
      </c>
      <c r="O823" s="97">
        <v>1.763962245604489E-5</v>
      </c>
      <c r="P823" s="3"/>
    </row>
  </sheetData>
  <autoFilter ref="B1:Y823" xr:uid="{00000000-0009-0000-0000-000001000000}"/>
  <phoneticPr fontId="7" type="noConversion"/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3"/>
  <sheetViews>
    <sheetView workbookViewId="0">
      <pane ySplit="1" topLeftCell="A2" activePane="bottomLeft" state="frozen"/>
      <selection pane="bottomLeft" activeCell="E24" sqref="E24"/>
    </sheetView>
  </sheetViews>
  <sheetFormatPr baseColWidth="10" defaultColWidth="8.83203125" defaultRowHeight="15"/>
  <cols>
    <col min="2" max="2" width="11.5" bestFit="1" customWidth="1"/>
    <col min="3" max="3" width="15" bestFit="1" customWidth="1"/>
    <col min="4" max="6" width="12.1640625" bestFit="1" customWidth="1"/>
    <col min="7" max="7" width="12.1640625" style="7" bestFit="1" customWidth="1"/>
    <col min="8" max="8" width="10" bestFit="1" customWidth="1"/>
  </cols>
  <sheetData>
    <row r="1" spans="1:21" s="1" customFormat="1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</v>
      </c>
    </row>
    <row r="2" spans="1:21">
      <c r="A2" s="3" t="s">
        <v>10</v>
      </c>
      <c r="B2" s="3" t="s">
        <v>11</v>
      </c>
      <c r="C2" s="3"/>
      <c r="D2" s="3">
        <v>26.991611480712891</v>
      </c>
      <c r="E2" s="3">
        <v>26.997625350952148</v>
      </c>
      <c r="F2" s="3">
        <v>0.15788556635379791</v>
      </c>
      <c r="G2" s="4">
        <v>0.10000000149011612</v>
      </c>
      <c r="H2" s="3" t="s">
        <v>13</v>
      </c>
    </row>
    <row r="3" spans="1:21">
      <c r="A3" s="3" t="s">
        <v>14</v>
      </c>
      <c r="B3" s="3" t="s">
        <v>11</v>
      </c>
      <c r="C3" s="3"/>
      <c r="D3" s="3">
        <v>26.842828750610352</v>
      </c>
      <c r="E3" s="3">
        <v>26.997625350952148</v>
      </c>
      <c r="F3" s="3">
        <v>0.15788556635379791</v>
      </c>
      <c r="G3" s="4">
        <v>0.10000000149011612</v>
      </c>
      <c r="H3" s="3" t="s">
        <v>13</v>
      </c>
    </row>
    <row r="4" spans="1:21">
      <c r="A4" s="3" t="s">
        <v>15</v>
      </c>
      <c r="B4" s="3" t="s">
        <v>11</v>
      </c>
      <c r="C4" s="3"/>
      <c r="D4" s="3">
        <v>27.158428192138672</v>
      </c>
      <c r="E4" s="3">
        <v>26.997625350952148</v>
      </c>
      <c r="F4" s="3">
        <v>0.15788556635379791</v>
      </c>
      <c r="G4" s="4">
        <v>0.10000000149011612</v>
      </c>
      <c r="H4" s="3" t="s">
        <v>13</v>
      </c>
    </row>
    <row r="5" spans="1:21">
      <c r="A5" s="3" t="s">
        <v>10</v>
      </c>
      <c r="B5" s="5" t="s">
        <v>16</v>
      </c>
      <c r="C5" s="3"/>
      <c r="D5" s="3">
        <v>25.988079071044922</v>
      </c>
      <c r="E5" s="3">
        <v>25.920328140258789</v>
      </c>
      <c r="F5" s="3">
        <v>0.12199513614177704</v>
      </c>
      <c r="G5" s="4">
        <v>0.10000000149011612</v>
      </c>
      <c r="H5" s="3" t="s">
        <v>17</v>
      </c>
      <c r="J5" s="10"/>
      <c r="K5" s="11">
        <v>1</v>
      </c>
      <c r="L5" s="11">
        <v>2</v>
      </c>
      <c r="M5" s="11">
        <v>3</v>
      </c>
      <c r="N5" s="11">
        <v>4</v>
      </c>
      <c r="O5" s="11" t="s">
        <v>108</v>
      </c>
      <c r="P5" s="11">
        <v>6</v>
      </c>
      <c r="Q5" s="11" t="s">
        <v>109</v>
      </c>
      <c r="R5" s="11" t="s">
        <v>110</v>
      </c>
      <c r="S5" s="11">
        <v>9</v>
      </c>
      <c r="T5" s="11">
        <v>10</v>
      </c>
      <c r="U5" s="11">
        <v>11</v>
      </c>
    </row>
    <row r="6" spans="1:21">
      <c r="A6" s="3" t="s">
        <v>14</v>
      </c>
      <c r="B6" s="5" t="s">
        <v>16</v>
      </c>
      <c r="C6" s="3"/>
      <c r="D6" s="3">
        <v>25.993413925170898</v>
      </c>
      <c r="E6" s="3">
        <v>25.920328140258789</v>
      </c>
      <c r="F6" s="3">
        <v>0.12199513614177704</v>
      </c>
      <c r="G6" s="4">
        <v>0.10000000149011612</v>
      </c>
      <c r="H6" s="3" t="s">
        <v>17</v>
      </c>
      <c r="J6" s="12" t="s">
        <v>18</v>
      </c>
      <c r="K6" s="10">
        <v>26.997625350952148</v>
      </c>
      <c r="L6" s="10">
        <v>25.920328140258789</v>
      </c>
      <c r="M6" s="10">
        <v>27.559804916381836</v>
      </c>
      <c r="N6" s="10">
        <v>27.072404861450195</v>
      </c>
      <c r="O6" s="13">
        <v>27.585891723632812</v>
      </c>
      <c r="P6" s="10">
        <v>26.862321853637695</v>
      </c>
      <c r="Q6" s="13">
        <v>27.447183609008789</v>
      </c>
      <c r="R6" s="13">
        <v>27.085525512695312</v>
      </c>
      <c r="S6" s="10">
        <v>26.904542922973633</v>
      </c>
      <c r="T6" s="10">
        <v>26.759086608886719</v>
      </c>
      <c r="U6" s="10">
        <v>25.505170822143555</v>
      </c>
    </row>
    <row r="7" spans="1:21">
      <c r="A7" s="3" t="s">
        <v>15</v>
      </c>
      <c r="B7" s="5" t="s">
        <v>16</v>
      </c>
      <c r="C7" s="3"/>
      <c r="D7" s="3">
        <v>25.779495239257812</v>
      </c>
      <c r="E7" s="3">
        <v>25.920328140258789</v>
      </c>
      <c r="F7" s="3">
        <v>0.12199513614177704</v>
      </c>
      <c r="G7" s="4">
        <v>0.10000000149011612</v>
      </c>
      <c r="H7" s="3" t="s">
        <v>17</v>
      </c>
      <c r="J7" s="12" t="s">
        <v>19</v>
      </c>
      <c r="K7" s="10">
        <v>30.175437927246094</v>
      </c>
      <c r="L7" s="10">
        <v>29.338815689086914</v>
      </c>
      <c r="M7" s="10">
        <v>30.738227844238281</v>
      </c>
      <c r="N7" s="10">
        <v>30.256601333618164</v>
      </c>
      <c r="O7" s="13">
        <v>30.799417495727539</v>
      </c>
      <c r="P7" s="10">
        <v>30.266359329223633</v>
      </c>
      <c r="Q7" s="13">
        <v>30.931081771850586</v>
      </c>
      <c r="R7" s="13">
        <v>30.449762344360352</v>
      </c>
      <c r="S7" s="10">
        <v>30.329431533813477</v>
      </c>
      <c r="T7" s="10">
        <v>30.11646842956543</v>
      </c>
      <c r="U7" s="10">
        <v>28.957277297973633</v>
      </c>
    </row>
    <row r="8" spans="1:21">
      <c r="A8" s="3" t="s">
        <v>20</v>
      </c>
      <c r="B8" s="5" t="s">
        <v>21</v>
      </c>
      <c r="C8" s="3"/>
      <c r="D8" s="3">
        <v>27.613302230834961</v>
      </c>
      <c r="E8" s="3">
        <v>27.559804916381836</v>
      </c>
      <c r="F8" s="3">
        <v>0.16852760314941406</v>
      </c>
      <c r="G8" s="4">
        <v>0.10000000149011612</v>
      </c>
      <c r="H8" s="5" t="s">
        <v>22</v>
      </c>
      <c r="J8" s="12" t="s">
        <v>23</v>
      </c>
      <c r="K8" s="10">
        <v>33.895641326904297</v>
      </c>
      <c r="L8" s="10">
        <v>32.657516479492188</v>
      </c>
      <c r="M8" s="10">
        <v>34.267757415771484</v>
      </c>
      <c r="N8" s="10">
        <v>33.937423706054688</v>
      </c>
      <c r="O8" s="13">
        <v>34.791851043701172</v>
      </c>
      <c r="P8" s="10">
        <v>33.744384765625</v>
      </c>
      <c r="Q8" s="13">
        <v>35.298858642578125</v>
      </c>
      <c r="R8" s="13">
        <v>34.820873260498047</v>
      </c>
      <c r="S8" s="10">
        <v>33.603534698486328</v>
      </c>
      <c r="T8" s="10">
        <v>33.944381713867188</v>
      </c>
      <c r="U8" s="10">
        <v>32.905361175537109</v>
      </c>
    </row>
    <row r="9" spans="1:21">
      <c r="A9" s="3" t="s">
        <v>24</v>
      </c>
      <c r="B9" s="5" t="s">
        <v>21</v>
      </c>
      <c r="C9" s="3"/>
      <c r="D9" s="3">
        <v>27.695089340209961</v>
      </c>
      <c r="E9" s="3">
        <v>27.559804916381836</v>
      </c>
      <c r="F9" s="3">
        <v>0.16852760314941406</v>
      </c>
      <c r="G9" s="4">
        <v>0.10000000149011612</v>
      </c>
      <c r="H9" s="5" t="s">
        <v>22</v>
      </c>
      <c r="J9" s="12" t="s">
        <v>25</v>
      </c>
      <c r="K9" s="10">
        <v>36.957015991210938</v>
      </c>
      <c r="L9" s="10">
        <v>35.808555603027344</v>
      </c>
      <c r="M9" s="10">
        <v>38.379047393798828</v>
      </c>
      <c r="N9" s="10">
        <v>37.377029418945312</v>
      </c>
      <c r="O9" s="13">
        <v>39.768505096435547</v>
      </c>
      <c r="P9" s="10">
        <v>37.741359710693359</v>
      </c>
      <c r="Q9" s="13">
        <v>39.354606628417969</v>
      </c>
      <c r="R9" s="13">
        <v>38.838207244873047</v>
      </c>
      <c r="S9" s="10">
        <v>36.909702301025391</v>
      </c>
      <c r="T9" s="10">
        <v>37.276500701904297</v>
      </c>
      <c r="U9" s="10">
        <v>36.197010040283203</v>
      </c>
    </row>
    <row r="10" spans="1:21">
      <c r="A10" s="3" t="s">
        <v>26</v>
      </c>
      <c r="B10" s="5" t="s">
        <v>21</v>
      </c>
      <c r="C10" s="3"/>
      <c r="D10" s="3">
        <v>27.371021270751953</v>
      </c>
      <c r="E10" s="3">
        <v>27.559804916381836</v>
      </c>
      <c r="F10" s="3">
        <v>0.16852760314941406</v>
      </c>
      <c r="G10" s="4">
        <v>0.10000000149011612</v>
      </c>
      <c r="H10" s="5" t="s">
        <v>22</v>
      </c>
    </row>
    <row r="11" spans="1:21">
      <c r="A11" s="3" t="s">
        <v>20</v>
      </c>
      <c r="B11" s="5" t="s">
        <v>27</v>
      </c>
      <c r="C11" s="3"/>
      <c r="D11" s="3">
        <v>26.980808258056641</v>
      </c>
      <c r="E11" s="3">
        <v>27.072404861450195</v>
      </c>
      <c r="F11" s="3">
        <v>0.12778155505657196</v>
      </c>
      <c r="G11" s="4">
        <v>0.10000000149011612</v>
      </c>
      <c r="H11" s="5" t="s">
        <v>28</v>
      </c>
      <c r="J11" s="14" t="s">
        <v>111</v>
      </c>
      <c r="K11" t="s">
        <v>113</v>
      </c>
      <c r="R11" s="15"/>
    </row>
    <row r="12" spans="1:21">
      <c r="A12" s="3" t="s">
        <v>24</v>
      </c>
      <c r="B12" s="5" t="s">
        <v>27</v>
      </c>
      <c r="C12" s="3"/>
      <c r="D12" s="3">
        <v>27.218381881713867</v>
      </c>
      <c r="E12" s="3">
        <v>27.072404861450195</v>
      </c>
      <c r="F12" s="3">
        <v>0.12778155505657196</v>
      </c>
      <c r="G12" s="4">
        <v>0.10000000149011612</v>
      </c>
      <c r="H12" s="5" t="s">
        <v>28</v>
      </c>
      <c r="K12" t="s">
        <v>112</v>
      </c>
      <c r="Q12" t="s">
        <v>18</v>
      </c>
      <c r="R12" s="9">
        <v>7.0000000000000007E-2</v>
      </c>
    </row>
    <row r="13" spans="1:21">
      <c r="A13" s="3" t="s">
        <v>26</v>
      </c>
      <c r="B13" s="5" t="s">
        <v>27</v>
      </c>
      <c r="C13" s="3"/>
      <c r="D13" s="3">
        <v>27.018026351928711</v>
      </c>
      <c r="E13" s="3">
        <v>27.072404861450195</v>
      </c>
      <c r="F13" s="3">
        <v>0.12778155505657196</v>
      </c>
      <c r="G13" s="4">
        <v>0.10000000149011612</v>
      </c>
      <c r="H13" s="5" t="s">
        <v>28</v>
      </c>
      <c r="Q13" t="s">
        <v>19</v>
      </c>
      <c r="R13" s="9">
        <v>7.0000000000000001E-3</v>
      </c>
    </row>
    <row r="14" spans="1:21">
      <c r="A14" t="s">
        <v>20</v>
      </c>
      <c r="B14" s="6" t="s">
        <v>29</v>
      </c>
      <c r="C14" s="6"/>
      <c r="D14">
        <v>27.533287048339844</v>
      </c>
      <c r="E14">
        <v>27.585891723632812</v>
      </c>
      <c r="F14">
        <v>0.26750800013542175</v>
      </c>
      <c r="G14" s="7">
        <v>7.0000000298023224E-2</v>
      </c>
      <c r="H14" s="8" t="s">
        <v>30</v>
      </c>
      <c r="Q14" t="s">
        <v>23</v>
      </c>
      <c r="R14" s="9">
        <v>6.9999999999999999E-4</v>
      </c>
    </row>
    <row r="15" spans="1:21">
      <c r="A15" t="s">
        <v>24</v>
      </c>
      <c r="B15" s="6" t="s">
        <v>29</v>
      </c>
      <c r="C15" s="6"/>
      <c r="D15">
        <v>27.87579345703125</v>
      </c>
      <c r="E15">
        <v>27.585891723632812</v>
      </c>
      <c r="F15">
        <v>0.26750800013542175</v>
      </c>
      <c r="G15" s="7">
        <v>7.0000000298023224E-2</v>
      </c>
      <c r="H15" s="8" t="s">
        <v>30</v>
      </c>
      <c r="Q15" t="s">
        <v>25</v>
      </c>
      <c r="R15" s="9">
        <v>6.9999999999999994E-5</v>
      </c>
    </row>
    <row r="16" spans="1:21">
      <c r="A16" t="s">
        <v>26</v>
      </c>
      <c r="B16" s="6" t="s">
        <v>29</v>
      </c>
      <c r="C16" s="6"/>
      <c r="D16">
        <v>27.348592758178711</v>
      </c>
      <c r="E16">
        <v>27.585891723632812</v>
      </c>
      <c r="F16">
        <v>0.26750800013542175</v>
      </c>
      <c r="G16" s="7">
        <v>7.0000000298023224E-2</v>
      </c>
      <c r="H16" s="8" t="s">
        <v>30</v>
      </c>
      <c r="R16" s="15"/>
    </row>
    <row r="17" spans="1:18">
      <c r="A17" t="s">
        <v>20</v>
      </c>
      <c r="B17" s="6" t="s">
        <v>31</v>
      </c>
      <c r="D17">
        <v>26.947443008422852</v>
      </c>
      <c r="E17">
        <v>26.862321853637695</v>
      </c>
      <c r="F17">
        <v>0.13767288625240326</v>
      </c>
      <c r="G17" s="7">
        <v>0.10000000149011612</v>
      </c>
      <c r="H17" s="8" t="s">
        <v>32</v>
      </c>
      <c r="R17" s="15"/>
    </row>
    <row r="18" spans="1:18">
      <c r="A18" t="s">
        <v>24</v>
      </c>
      <c r="B18" s="6" t="s">
        <v>31</v>
      </c>
      <c r="D18">
        <v>26.93603515625</v>
      </c>
      <c r="E18">
        <v>26.862321853637695</v>
      </c>
      <c r="F18">
        <v>0.13767288625240326</v>
      </c>
      <c r="G18" s="7">
        <v>0.10000000149011612</v>
      </c>
      <c r="H18" s="8" t="s">
        <v>32</v>
      </c>
    </row>
    <row r="19" spans="1:18">
      <c r="A19" t="s">
        <v>26</v>
      </c>
      <c r="B19" s="6" t="s">
        <v>31</v>
      </c>
      <c r="D19">
        <v>26.703487396240234</v>
      </c>
      <c r="E19">
        <v>26.862321853637695</v>
      </c>
      <c r="F19">
        <v>0.13767288625240326</v>
      </c>
      <c r="G19" s="7">
        <v>0.10000000149011612</v>
      </c>
      <c r="H19" s="8" t="s">
        <v>32</v>
      </c>
    </row>
    <row r="20" spans="1:18">
      <c r="A20" t="s">
        <v>26</v>
      </c>
      <c r="B20" s="3" t="s">
        <v>33</v>
      </c>
      <c r="C20" s="3"/>
      <c r="D20">
        <v>27.436025619506836</v>
      </c>
      <c r="E20">
        <v>27.447183609008789</v>
      </c>
      <c r="F20">
        <v>2.9733302071690559E-2</v>
      </c>
      <c r="G20" s="7">
        <v>7.0000000298023224E-2</v>
      </c>
      <c r="H20" s="3" t="s">
        <v>34</v>
      </c>
    </row>
    <row r="21" spans="1:18">
      <c r="A21" t="s">
        <v>20</v>
      </c>
      <c r="B21" s="3" t="s">
        <v>33</v>
      </c>
      <c r="C21" s="3"/>
      <c r="D21">
        <v>27.48088264465332</v>
      </c>
      <c r="E21">
        <v>27.447183609008789</v>
      </c>
      <c r="F21">
        <v>2.9733302071690559E-2</v>
      </c>
      <c r="G21" s="7">
        <v>7.0000000298023224E-2</v>
      </c>
      <c r="H21" s="3" t="s">
        <v>34</v>
      </c>
    </row>
    <row r="22" spans="1:18">
      <c r="A22" t="s">
        <v>24</v>
      </c>
      <c r="B22" s="3" t="s">
        <v>33</v>
      </c>
      <c r="C22" s="3"/>
      <c r="D22">
        <v>27.424644470214844</v>
      </c>
      <c r="E22">
        <v>27.447183609008789</v>
      </c>
      <c r="F22">
        <v>2.9733302071690559E-2</v>
      </c>
      <c r="G22" s="7">
        <v>7.0000000298023224E-2</v>
      </c>
      <c r="H22" s="3" t="s">
        <v>34</v>
      </c>
    </row>
    <row r="23" spans="1:18">
      <c r="A23" t="s">
        <v>20</v>
      </c>
      <c r="B23" s="6" t="s">
        <v>35</v>
      </c>
      <c r="C23" s="3"/>
      <c r="D23">
        <v>27.062414169311523</v>
      </c>
      <c r="E23">
        <v>27.085525512695312</v>
      </c>
      <c r="F23">
        <v>0.14794363081455231</v>
      </c>
      <c r="G23" s="7">
        <v>7.0000000298023224E-2</v>
      </c>
      <c r="H23" s="9" t="s">
        <v>36</v>
      </c>
    </row>
    <row r="24" spans="1:18">
      <c r="A24" t="s">
        <v>24</v>
      </c>
      <c r="B24" s="6" t="s">
        <v>35</v>
      </c>
      <c r="C24" s="3"/>
      <c r="D24">
        <v>27.243663787841797</v>
      </c>
      <c r="E24">
        <v>27.085525512695312</v>
      </c>
      <c r="F24">
        <v>0.14794363081455231</v>
      </c>
      <c r="G24" s="7">
        <v>7.0000000298023224E-2</v>
      </c>
      <c r="H24" s="9" t="s">
        <v>36</v>
      </c>
    </row>
    <row r="25" spans="1:18">
      <c r="A25" t="s">
        <v>26</v>
      </c>
      <c r="B25" s="6" t="s">
        <v>35</v>
      </c>
      <c r="C25" s="3"/>
      <c r="D25">
        <v>26.950496673583984</v>
      </c>
      <c r="E25">
        <v>27.085525512695312</v>
      </c>
      <c r="F25">
        <v>0.14794363081455231</v>
      </c>
      <c r="G25" s="7">
        <v>7.0000000298023224E-2</v>
      </c>
      <c r="H25" s="9" t="s">
        <v>36</v>
      </c>
    </row>
    <row r="26" spans="1:18">
      <c r="A26" t="s">
        <v>20</v>
      </c>
      <c r="B26" t="s">
        <v>37</v>
      </c>
      <c r="D26">
        <v>26.914815902709961</v>
      </c>
      <c r="E26">
        <v>26.904542922973633</v>
      </c>
      <c r="F26">
        <v>6.6974833607673645E-2</v>
      </c>
      <c r="G26" s="7">
        <v>0.10000000149011612</v>
      </c>
      <c r="H26" s="9" t="s">
        <v>38</v>
      </c>
    </row>
    <row r="27" spans="1:18">
      <c r="A27" t="s">
        <v>24</v>
      </c>
      <c r="B27" t="s">
        <v>37</v>
      </c>
      <c r="D27">
        <v>26.965789794921875</v>
      </c>
      <c r="E27">
        <v>26.904542922973633</v>
      </c>
      <c r="F27">
        <v>6.6974833607673645E-2</v>
      </c>
      <c r="G27" s="7">
        <v>0.10000000149011612</v>
      </c>
      <c r="H27" s="9" t="s">
        <v>38</v>
      </c>
    </row>
    <row r="28" spans="1:18">
      <c r="A28" t="s">
        <v>26</v>
      </c>
      <c r="B28" t="s">
        <v>37</v>
      </c>
      <c r="D28">
        <v>26.833026885986328</v>
      </c>
      <c r="E28">
        <v>26.904542922973633</v>
      </c>
      <c r="F28">
        <v>6.6974833607673645E-2</v>
      </c>
      <c r="G28" s="7">
        <v>0.10000000149011612</v>
      </c>
      <c r="H28" s="9" t="s">
        <v>38</v>
      </c>
      <c r="K28" t="s">
        <v>39</v>
      </c>
    </row>
    <row r="29" spans="1:18">
      <c r="A29" s="3" t="s">
        <v>40</v>
      </c>
      <c r="B29" s="3" t="s">
        <v>41</v>
      </c>
      <c r="C29" s="3"/>
      <c r="D29" s="3">
        <v>29.985654830932617</v>
      </c>
      <c r="E29" s="3">
        <v>30.175437927246094</v>
      </c>
      <c r="F29" s="3">
        <v>0.2906564474105835</v>
      </c>
      <c r="G29" s="4">
        <v>9.9999997764825821E-3</v>
      </c>
      <c r="H29" s="3" t="s">
        <v>13</v>
      </c>
    </row>
    <row r="30" spans="1:18">
      <c r="A30" s="3" t="s">
        <v>42</v>
      </c>
      <c r="B30" s="3" t="s">
        <v>41</v>
      </c>
      <c r="C30" s="3"/>
      <c r="D30" s="3">
        <v>30.030603408813477</v>
      </c>
      <c r="E30" s="3">
        <v>30.175437927246094</v>
      </c>
      <c r="F30" s="3">
        <v>0.2906564474105835</v>
      </c>
      <c r="G30" s="4">
        <v>9.9999997764825821E-3</v>
      </c>
      <c r="H30" s="3" t="s">
        <v>13</v>
      </c>
    </row>
    <row r="31" spans="1:18">
      <c r="A31" s="3" t="s">
        <v>43</v>
      </c>
      <c r="B31" s="3" t="s">
        <v>41</v>
      </c>
      <c r="C31" s="3"/>
      <c r="D31" s="3">
        <v>30.510053634643555</v>
      </c>
      <c r="E31" s="3">
        <v>30.175437927246094</v>
      </c>
      <c r="F31" s="3">
        <v>0.2906564474105835</v>
      </c>
      <c r="G31" s="4">
        <v>9.9999997764825821E-3</v>
      </c>
      <c r="H31" s="3" t="s">
        <v>13</v>
      </c>
    </row>
    <row r="32" spans="1:18">
      <c r="A32" s="3" t="s">
        <v>40</v>
      </c>
      <c r="B32" s="5" t="s">
        <v>44</v>
      </c>
      <c r="C32" s="3"/>
      <c r="D32" s="3">
        <v>29.416362762451172</v>
      </c>
      <c r="E32" s="3">
        <v>29.338815689086914</v>
      </c>
      <c r="F32" s="3">
        <v>0.15172860026359558</v>
      </c>
      <c r="G32" s="4">
        <v>9.9999997764825821E-3</v>
      </c>
      <c r="H32" s="3" t="s">
        <v>17</v>
      </c>
    </row>
    <row r="33" spans="1:8">
      <c r="A33" s="3" t="s">
        <v>42</v>
      </c>
      <c r="B33" s="5" t="s">
        <v>44</v>
      </c>
      <c r="C33" s="3"/>
      <c r="D33" s="3">
        <v>29.436100006103516</v>
      </c>
      <c r="E33" s="3">
        <v>29.338815689086914</v>
      </c>
      <c r="F33" s="3">
        <v>0.15172860026359558</v>
      </c>
      <c r="G33" s="4">
        <v>9.9999997764825821E-3</v>
      </c>
      <c r="H33" s="3" t="s">
        <v>17</v>
      </c>
    </row>
    <row r="34" spans="1:8">
      <c r="A34" s="3" t="s">
        <v>43</v>
      </c>
      <c r="B34" s="5" t="s">
        <v>44</v>
      </c>
      <c r="C34" s="3"/>
      <c r="D34" s="3">
        <v>29.163986206054688</v>
      </c>
      <c r="E34" s="3">
        <v>29.338815689086914</v>
      </c>
      <c r="F34" s="3">
        <v>0.15172860026359558</v>
      </c>
      <c r="G34" s="4">
        <v>9.9999997764825821E-3</v>
      </c>
      <c r="H34" s="3" t="s">
        <v>17</v>
      </c>
    </row>
    <row r="35" spans="1:8">
      <c r="A35" s="3" t="s">
        <v>10</v>
      </c>
      <c r="B35" s="5" t="s">
        <v>45</v>
      </c>
      <c r="C35" s="3"/>
      <c r="D35" s="3">
        <v>30.736000061035156</v>
      </c>
      <c r="E35" s="3">
        <v>30.738227844238281</v>
      </c>
      <c r="F35" s="3">
        <v>4.8849072307348251E-2</v>
      </c>
      <c r="G35" s="4">
        <v>9.9999997764825821E-3</v>
      </c>
      <c r="H35" s="5" t="s">
        <v>22</v>
      </c>
    </row>
    <row r="36" spans="1:8">
      <c r="A36" s="3" t="s">
        <v>14</v>
      </c>
      <c r="B36" s="5" t="s">
        <v>45</v>
      </c>
      <c r="C36" s="3"/>
      <c r="D36" s="3">
        <v>30.788152694702148</v>
      </c>
      <c r="E36" s="3">
        <v>30.738227844238281</v>
      </c>
      <c r="F36" s="3">
        <v>4.8849072307348251E-2</v>
      </c>
      <c r="G36" s="4">
        <v>9.9999997764825821E-3</v>
      </c>
      <c r="H36" s="5" t="s">
        <v>22</v>
      </c>
    </row>
    <row r="37" spans="1:8">
      <c r="A37" s="3" t="s">
        <v>15</v>
      </c>
      <c r="B37" s="5" t="s">
        <v>45</v>
      </c>
      <c r="C37" s="3"/>
      <c r="D37" s="3">
        <v>30.690530776977539</v>
      </c>
      <c r="E37" s="3">
        <v>30.738227844238281</v>
      </c>
      <c r="F37" s="3">
        <v>4.8849072307348251E-2</v>
      </c>
      <c r="G37" s="4">
        <v>9.9999997764825821E-3</v>
      </c>
      <c r="H37" s="5" t="s">
        <v>22</v>
      </c>
    </row>
    <row r="38" spans="1:8">
      <c r="A38" s="3" t="s">
        <v>10</v>
      </c>
      <c r="B38" s="5" t="s">
        <v>46</v>
      </c>
      <c r="C38" s="3"/>
      <c r="D38" s="3">
        <v>30.38737678527832</v>
      </c>
      <c r="E38" s="3">
        <v>30.256601333618164</v>
      </c>
      <c r="F38" s="3">
        <v>0.14227980375289917</v>
      </c>
      <c r="G38" s="4">
        <v>9.9999997764825821E-3</v>
      </c>
      <c r="H38" s="5" t="s">
        <v>28</v>
      </c>
    </row>
    <row r="39" spans="1:8">
      <c r="A39" s="3" t="s">
        <v>14</v>
      </c>
      <c r="B39" s="5" t="s">
        <v>46</v>
      </c>
      <c r="C39" s="3"/>
      <c r="D39" s="3">
        <v>30.277339935302734</v>
      </c>
      <c r="E39" s="3">
        <v>30.256601333618164</v>
      </c>
      <c r="F39" s="3">
        <v>0.14227980375289917</v>
      </c>
      <c r="G39" s="4">
        <v>9.9999997764825821E-3</v>
      </c>
      <c r="H39" s="5" t="s">
        <v>28</v>
      </c>
    </row>
    <row r="40" spans="1:8">
      <c r="A40" s="3" t="s">
        <v>15</v>
      </c>
      <c r="B40" s="5" t="s">
        <v>46</v>
      </c>
      <c r="C40" s="3"/>
      <c r="D40" s="3">
        <v>30.105093002319336</v>
      </c>
      <c r="E40" s="3">
        <v>30.256601333618164</v>
      </c>
      <c r="F40" s="3">
        <v>0.14227980375289917</v>
      </c>
      <c r="G40" s="4">
        <v>9.9999997764825821E-3</v>
      </c>
      <c r="H40" s="5" t="s">
        <v>28</v>
      </c>
    </row>
    <row r="41" spans="1:8">
      <c r="A41" t="s">
        <v>10</v>
      </c>
      <c r="B41" s="6" t="s">
        <v>47</v>
      </c>
      <c r="C41" s="6"/>
      <c r="D41">
        <v>30.767982482910156</v>
      </c>
      <c r="E41">
        <v>30.799417495727539</v>
      </c>
      <c r="F41">
        <v>4.9146365374326706E-2</v>
      </c>
      <c r="G41" s="7">
        <v>7.0000002160668373E-3</v>
      </c>
      <c r="H41" s="8" t="s">
        <v>30</v>
      </c>
    </row>
    <row r="42" spans="1:8">
      <c r="A42" t="s">
        <v>14</v>
      </c>
      <c r="B42" s="6" t="s">
        <v>47</v>
      </c>
      <c r="C42" s="6"/>
      <c r="D42">
        <v>30.856054306030273</v>
      </c>
      <c r="E42">
        <v>30.799417495727539</v>
      </c>
      <c r="F42">
        <v>4.9146365374326706E-2</v>
      </c>
      <c r="G42" s="7">
        <v>7.0000002160668373E-3</v>
      </c>
      <c r="H42" s="8" t="s">
        <v>30</v>
      </c>
    </row>
    <row r="43" spans="1:8">
      <c r="A43" t="s">
        <v>15</v>
      </c>
      <c r="B43" s="6" t="s">
        <v>47</v>
      </c>
      <c r="C43" s="6"/>
      <c r="D43">
        <v>30.774221420288086</v>
      </c>
      <c r="E43">
        <v>30.799417495727539</v>
      </c>
      <c r="F43">
        <v>4.9146365374326706E-2</v>
      </c>
      <c r="G43" s="7">
        <v>7.0000002160668373E-3</v>
      </c>
      <c r="H43" s="8" t="s">
        <v>30</v>
      </c>
    </row>
    <row r="44" spans="1:8">
      <c r="A44" t="s">
        <v>10</v>
      </c>
      <c r="B44" s="6" t="s">
        <v>48</v>
      </c>
      <c r="D44">
        <v>30.315645217895508</v>
      </c>
      <c r="E44">
        <v>30.266359329223633</v>
      </c>
      <c r="F44">
        <v>0.12360704690217972</v>
      </c>
      <c r="G44" s="7">
        <v>9.9999997764825821E-3</v>
      </c>
      <c r="H44" s="8" t="s">
        <v>32</v>
      </c>
    </row>
    <row r="45" spans="1:8">
      <c r="A45" t="s">
        <v>14</v>
      </c>
      <c r="B45" s="6" t="s">
        <v>48</v>
      </c>
      <c r="D45">
        <v>30.357721328735352</v>
      </c>
      <c r="E45">
        <v>30.266359329223633</v>
      </c>
      <c r="F45">
        <v>0.12360704690217972</v>
      </c>
      <c r="G45" s="7">
        <v>9.9999997764825821E-3</v>
      </c>
      <c r="H45" s="8" t="s">
        <v>32</v>
      </c>
    </row>
    <row r="46" spans="1:8">
      <c r="A46" t="s">
        <v>15</v>
      </c>
      <c r="B46" s="6" t="s">
        <v>48</v>
      </c>
      <c r="D46">
        <v>30.125713348388672</v>
      </c>
      <c r="E46">
        <v>30.266359329223633</v>
      </c>
      <c r="F46">
        <v>0.12360704690217972</v>
      </c>
      <c r="G46" s="7">
        <v>9.9999997764825821E-3</v>
      </c>
      <c r="H46" s="8" t="s">
        <v>32</v>
      </c>
    </row>
    <row r="47" spans="1:8">
      <c r="A47" t="s">
        <v>15</v>
      </c>
      <c r="B47" s="3" t="s">
        <v>49</v>
      </c>
      <c r="C47" s="3"/>
      <c r="D47">
        <v>30.804332733154297</v>
      </c>
      <c r="E47">
        <v>30.931081771850586</v>
      </c>
      <c r="F47">
        <v>0.10987922549247742</v>
      </c>
      <c r="G47" s="7">
        <v>7.0000002160668373E-3</v>
      </c>
      <c r="H47" s="3" t="s">
        <v>34</v>
      </c>
    </row>
    <row r="48" spans="1:8">
      <c r="A48" t="s">
        <v>10</v>
      </c>
      <c r="B48" s="3" t="s">
        <v>49</v>
      </c>
      <c r="C48" s="3"/>
      <c r="D48">
        <v>30.989484786987305</v>
      </c>
      <c r="E48">
        <v>30.931081771850586</v>
      </c>
      <c r="F48">
        <v>0.10987922549247742</v>
      </c>
      <c r="G48" s="7">
        <v>7.0000002160668373E-3</v>
      </c>
      <c r="H48" s="3" t="s">
        <v>34</v>
      </c>
    </row>
    <row r="49" spans="1:8">
      <c r="A49" t="s">
        <v>14</v>
      </c>
      <c r="B49" s="3" t="s">
        <v>49</v>
      </c>
      <c r="C49" s="3"/>
      <c r="D49">
        <v>30.999423980712891</v>
      </c>
      <c r="E49">
        <v>30.931081771850586</v>
      </c>
      <c r="F49">
        <v>0.10987922549247742</v>
      </c>
      <c r="G49" s="7">
        <v>7.0000002160668373E-3</v>
      </c>
      <c r="H49" s="3" t="s">
        <v>34</v>
      </c>
    </row>
    <row r="50" spans="1:8">
      <c r="A50" t="s">
        <v>10</v>
      </c>
      <c r="B50" s="6" t="s">
        <v>50</v>
      </c>
      <c r="C50" s="3"/>
      <c r="D50">
        <v>30.442470550537109</v>
      </c>
      <c r="E50">
        <v>30.449762344360352</v>
      </c>
      <c r="F50">
        <v>0.1337360292673111</v>
      </c>
      <c r="G50" s="7">
        <v>7.0000002160668373E-3</v>
      </c>
      <c r="H50" s="9" t="s">
        <v>36</v>
      </c>
    </row>
    <row r="51" spans="1:8">
      <c r="A51" t="s">
        <v>14</v>
      </c>
      <c r="B51" s="6" t="s">
        <v>50</v>
      </c>
      <c r="C51" s="3"/>
      <c r="D51">
        <v>30.586994171142578</v>
      </c>
      <c r="E51">
        <v>30.449762344360352</v>
      </c>
      <c r="F51">
        <v>0.1337360292673111</v>
      </c>
      <c r="G51" s="7">
        <v>7.0000002160668373E-3</v>
      </c>
      <c r="H51" s="9" t="s">
        <v>36</v>
      </c>
    </row>
    <row r="52" spans="1:8">
      <c r="A52" t="s">
        <v>15</v>
      </c>
      <c r="B52" s="6" t="s">
        <v>50</v>
      </c>
      <c r="C52" s="3"/>
      <c r="D52">
        <v>30.319820404052734</v>
      </c>
      <c r="E52">
        <v>30.449762344360352</v>
      </c>
      <c r="F52">
        <v>0.1337360292673111</v>
      </c>
      <c r="G52" s="7">
        <v>7.0000002160668373E-3</v>
      </c>
      <c r="H52" s="9" t="s">
        <v>36</v>
      </c>
    </row>
    <row r="53" spans="1:8">
      <c r="A53" t="s">
        <v>10</v>
      </c>
      <c r="B53" t="s">
        <v>51</v>
      </c>
      <c r="D53">
        <v>30.520591735839844</v>
      </c>
      <c r="E53">
        <v>30.329431533813477</v>
      </c>
      <c r="F53">
        <v>0.17310495674610138</v>
      </c>
      <c r="G53" s="7">
        <v>9.9999997764825821E-3</v>
      </c>
      <c r="H53" s="9" t="s">
        <v>38</v>
      </c>
    </row>
    <row r="54" spans="1:8">
      <c r="A54" t="s">
        <v>14</v>
      </c>
      <c r="B54" t="s">
        <v>51</v>
      </c>
      <c r="D54">
        <v>30.284442901611328</v>
      </c>
      <c r="E54">
        <v>30.329431533813477</v>
      </c>
      <c r="F54">
        <v>0.17310495674610138</v>
      </c>
      <c r="G54" s="7">
        <v>9.9999997764825821E-3</v>
      </c>
      <c r="H54" s="9" t="s">
        <v>38</v>
      </c>
    </row>
    <row r="55" spans="1:8">
      <c r="A55" t="s">
        <v>15</v>
      </c>
      <c r="B55" t="s">
        <v>51</v>
      </c>
      <c r="D55">
        <v>30.183265686035156</v>
      </c>
      <c r="E55">
        <v>30.329431533813477</v>
      </c>
      <c r="F55">
        <v>0.17310495674610138</v>
      </c>
      <c r="G55" s="7">
        <v>9.9999997764825821E-3</v>
      </c>
      <c r="H55" s="9" t="s">
        <v>38</v>
      </c>
    </row>
    <row r="56" spans="1:8">
      <c r="A56" s="3" t="s">
        <v>52</v>
      </c>
      <c r="B56" s="3" t="s">
        <v>53</v>
      </c>
      <c r="C56" s="3"/>
      <c r="D56" s="3">
        <v>33.654586791992188</v>
      </c>
      <c r="E56" s="3">
        <v>33.895641326904297</v>
      </c>
      <c r="F56" s="3">
        <v>0.3430199921131134</v>
      </c>
      <c r="G56" s="4">
        <v>1.0000000474974513E-3</v>
      </c>
      <c r="H56" s="3" t="s">
        <v>13</v>
      </c>
    </row>
    <row r="57" spans="1:8">
      <c r="A57" s="3" t="s">
        <v>54</v>
      </c>
      <c r="B57" s="3" t="s">
        <v>53</v>
      </c>
      <c r="C57" s="3"/>
      <c r="D57" s="3">
        <v>33.743988037109375</v>
      </c>
      <c r="E57" s="3">
        <v>33.895641326904297</v>
      </c>
      <c r="F57" s="3">
        <v>0.3430199921131134</v>
      </c>
      <c r="G57" s="4">
        <v>1.0000000474974513E-3</v>
      </c>
      <c r="H57" s="3" t="s">
        <v>13</v>
      </c>
    </row>
    <row r="58" spans="1:8">
      <c r="A58" s="3" t="s">
        <v>55</v>
      </c>
      <c r="B58" s="3" t="s">
        <v>53</v>
      </c>
      <c r="C58" s="3"/>
      <c r="D58" s="3">
        <v>34.288349151611328</v>
      </c>
      <c r="E58" s="3">
        <v>33.895641326904297</v>
      </c>
      <c r="F58" s="3">
        <v>0.3430199921131134</v>
      </c>
      <c r="G58" s="4">
        <v>1.0000000474974513E-3</v>
      </c>
      <c r="H58" s="3" t="s">
        <v>13</v>
      </c>
    </row>
    <row r="59" spans="1:8">
      <c r="A59" s="3" t="s">
        <v>52</v>
      </c>
      <c r="B59" s="5" t="s">
        <v>56</v>
      </c>
      <c r="C59" s="3"/>
      <c r="D59" s="3">
        <v>32.941135406494141</v>
      </c>
      <c r="E59" s="3">
        <v>32.657516479492188</v>
      </c>
      <c r="F59" s="3">
        <v>0.25784862041473389</v>
      </c>
      <c r="G59" s="4">
        <v>1.0000000474974513E-3</v>
      </c>
      <c r="H59" s="3" t="s">
        <v>17</v>
      </c>
    </row>
    <row r="60" spans="1:8">
      <c r="A60" s="3" t="s">
        <v>54</v>
      </c>
      <c r="B60" s="5" t="s">
        <v>56</v>
      </c>
      <c r="C60" s="3"/>
      <c r="D60" s="3">
        <v>32.594173431396484</v>
      </c>
      <c r="E60" s="3">
        <v>32.657516479492188</v>
      </c>
      <c r="F60" s="3">
        <v>0.25784862041473389</v>
      </c>
      <c r="G60" s="4">
        <v>1.0000000474974513E-3</v>
      </c>
      <c r="H60" s="3" t="s">
        <v>17</v>
      </c>
    </row>
    <row r="61" spans="1:8">
      <c r="A61" s="3" t="s">
        <v>55</v>
      </c>
      <c r="B61" s="5" t="s">
        <v>56</v>
      </c>
      <c r="C61" s="3"/>
      <c r="D61" s="3">
        <v>32.437244415283203</v>
      </c>
      <c r="E61" s="3">
        <v>32.657516479492188</v>
      </c>
      <c r="F61" s="3">
        <v>0.25784862041473389</v>
      </c>
      <c r="G61" s="4">
        <v>1.0000000474974513E-3</v>
      </c>
      <c r="H61" s="3" t="s">
        <v>17</v>
      </c>
    </row>
    <row r="62" spans="1:8">
      <c r="A62" s="3" t="s">
        <v>40</v>
      </c>
      <c r="B62" s="5" t="s">
        <v>57</v>
      </c>
      <c r="C62" s="3"/>
      <c r="D62" s="3">
        <v>34.530914306640625</v>
      </c>
      <c r="E62" s="3">
        <v>34.267757415771484</v>
      </c>
      <c r="F62" s="3">
        <v>0.29334354400634766</v>
      </c>
      <c r="G62" s="4">
        <v>1.0000000474974513E-3</v>
      </c>
      <c r="H62" s="5" t="s">
        <v>22</v>
      </c>
    </row>
    <row r="63" spans="1:8">
      <c r="A63" s="3" t="s">
        <v>42</v>
      </c>
      <c r="B63" s="5" t="s">
        <v>57</v>
      </c>
      <c r="C63" s="3"/>
      <c r="D63" s="3">
        <v>34.320869445800781</v>
      </c>
      <c r="E63" s="3">
        <v>34.267757415771484</v>
      </c>
      <c r="F63" s="3">
        <v>0.29334354400634766</v>
      </c>
      <c r="G63" s="4">
        <v>1.0000000474974513E-3</v>
      </c>
      <c r="H63" s="5" t="s">
        <v>22</v>
      </c>
    </row>
    <row r="64" spans="1:8">
      <c r="A64" s="3" t="s">
        <v>43</v>
      </c>
      <c r="B64" s="5" t="s">
        <v>57</v>
      </c>
      <c r="C64" s="3"/>
      <c r="D64" s="3">
        <v>33.951484680175781</v>
      </c>
      <c r="E64" s="3">
        <v>34.267757415771484</v>
      </c>
      <c r="F64" s="3">
        <v>0.29334354400634766</v>
      </c>
      <c r="G64" s="4">
        <v>1.0000000474974513E-3</v>
      </c>
      <c r="H64" s="5" t="s">
        <v>22</v>
      </c>
    </row>
    <row r="65" spans="1:8">
      <c r="A65" s="3" t="s">
        <v>40</v>
      </c>
      <c r="B65" s="5" t="s">
        <v>58</v>
      </c>
      <c r="C65" s="3"/>
      <c r="D65" s="3">
        <v>34.010654449462891</v>
      </c>
      <c r="E65" s="3">
        <v>33.937423706054688</v>
      </c>
      <c r="F65" s="3">
        <v>0.23619695007801056</v>
      </c>
      <c r="G65" s="4">
        <v>1.0000000474974513E-3</v>
      </c>
      <c r="H65" s="5" t="s">
        <v>28</v>
      </c>
    </row>
    <row r="66" spans="1:8">
      <c r="A66" s="3" t="s">
        <v>42</v>
      </c>
      <c r="B66" s="5" t="s">
        <v>58</v>
      </c>
      <c r="C66" s="3"/>
      <c r="D66" s="3">
        <v>34.128334045410156</v>
      </c>
      <c r="E66" s="3">
        <v>33.937423706054688</v>
      </c>
      <c r="F66" s="3">
        <v>0.23619695007801056</v>
      </c>
      <c r="G66" s="4">
        <v>1.0000000474974513E-3</v>
      </c>
      <c r="H66" s="5" t="s">
        <v>28</v>
      </c>
    </row>
    <row r="67" spans="1:8">
      <c r="A67" s="3" t="s">
        <v>43</v>
      </c>
      <c r="B67" s="5" t="s">
        <v>58</v>
      </c>
      <c r="C67" s="3"/>
      <c r="D67" s="3">
        <v>33.673286437988281</v>
      </c>
      <c r="E67" s="3">
        <v>33.937423706054688</v>
      </c>
      <c r="F67" s="3">
        <v>0.23619695007801056</v>
      </c>
      <c r="G67" s="4">
        <v>1.0000000474974513E-3</v>
      </c>
      <c r="H67" s="5" t="s">
        <v>28</v>
      </c>
    </row>
    <row r="68" spans="1:8">
      <c r="A68" t="s">
        <v>40</v>
      </c>
      <c r="B68" s="6" t="s">
        <v>59</v>
      </c>
      <c r="C68" s="6"/>
      <c r="D68">
        <v>34.631851196289062</v>
      </c>
      <c r="E68">
        <v>34.791851043701172</v>
      </c>
      <c r="F68">
        <v>0.16803915798664093</v>
      </c>
      <c r="G68" s="7">
        <v>6.99999975040555E-4</v>
      </c>
      <c r="H68" s="8" t="s">
        <v>30</v>
      </c>
    </row>
    <row r="69" spans="1:8">
      <c r="A69" t="s">
        <v>42</v>
      </c>
      <c r="B69" s="6" t="s">
        <v>59</v>
      </c>
      <c r="C69" s="6"/>
      <c r="D69">
        <v>34.966915130615234</v>
      </c>
      <c r="E69">
        <v>34.791851043701172</v>
      </c>
      <c r="F69">
        <v>0.16803915798664093</v>
      </c>
      <c r="G69" s="7">
        <v>6.99999975040555E-4</v>
      </c>
      <c r="H69" s="8" t="s">
        <v>30</v>
      </c>
    </row>
    <row r="70" spans="1:8">
      <c r="A70" t="s">
        <v>43</v>
      </c>
      <c r="B70" s="6" t="s">
        <v>59</v>
      </c>
      <c r="C70" s="6"/>
      <c r="D70">
        <v>34.776786804199219</v>
      </c>
      <c r="E70">
        <v>34.791851043701172</v>
      </c>
      <c r="F70">
        <v>0.16803915798664093</v>
      </c>
      <c r="G70" s="7">
        <v>6.99999975040555E-4</v>
      </c>
      <c r="H70" s="8" t="s">
        <v>30</v>
      </c>
    </row>
    <row r="71" spans="1:8">
      <c r="A71" t="s">
        <v>40</v>
      </c>
      <c r="B71" s="6" t="s">
        <v>60</v>
      </c>
      <c r="D71">
        <v>33.385944366455078</v>
      </c>
      <c r="E71">
        <v>33.744384765625</v>
      </c>
      <c r="F71">
        <v>0.39919400215148926</v>
      </c>
      <c r="G71" s="7">
        <v>1.0000000474974513E-3</v>
      </c>
      <c r="H71" s="8" t="s">
        <v>32</v>
      </c>
    </row>
    <row r="72" spans="1:8">
      <c r="A72" t="s">
        <v>42</v>
      </c>
      <c r="B72" s="6" t="s">
        <v>60</v>
      </c>
      <c r="D72">
        <v>34.174594879150391</v>
      </c>
      <c r="E72">
        <v>33.744384765625</v>
      </c>
      <c r="F72">
        <v>0.39919400215148926</v>
      </c>
      <c r="G72" s="7">
        <v>1.0000000474974513E-3</v>
      </c>
      <c r="H72" s="8" t="s">
        <v>32</v>
      </c>
    </row>
    <row r="73" spans="1:8">
      <c r="A73" t="s">
        <v>43</v>
      </c>
      <c r="B73" s="6" t="s">
        <v>60</v>
      </c>
      <c r="D73">
        <v>33.672611236572266</v>
      </c>
      <c r="E73">
        <v>33.744384765625</v>
      </c>
      <c r="F73">
        <v>0.39919400215148926</v>
      </c>
      <c r="G73" s="7">
        <v>1.0000000474974513E-3</v>
      </c>
      <c r="H73" s="8" t="s">
        <v>32</v>
      </c>
    </row>
    <row r="74" spans="1:8">
      <c r="A74" t="s">
        <v>43</v>
      </c>
      <c r="B74" s="3" t="s">
        <v>61</v>
      </c>
      <c r="C74" s="3"/>
      <c r="D74">
        <v>35.029628753662109</v>
      </c>
      <c r="E74">
        <v>35.298858642578125</v>
      </c>
      <c r="F74">
        <v>0.47820112109184265</v>
      </c>
      <c r="G74" s="7">
        <v>6.99999975040555E-4</v>
      </c>
      <c r="H74" s="3" t="s">
        <v>34</v>
      </c>
    </row>
    <row r="75" spans="1:8">
      <c r="A75" t="s">
        <v>40</v>
      </c>
      <c r="B75" s="3" t="s">
        <v>61</v>
      </c>
      <c r="C75" s="3"/>
      <c r="D75">
        <v>35.850982666015625</v>
      </c>
      <c r="E75">
        <v>35.298858642578125</v>
      </c>
      <c r="F75">
        <v>0.47820112109184265</v>
      </c>
      <c r="G75" s="7">
        <v>6.99999975040555E-4</v>
      </c>
      <c r="H75" s="3" t="s">
        <v>34</v>
      </c>
    </row>
    <row r="76" spans="1:8">
      <c r="A76" t="s">
        <v>42</v>
      </c>
      <c r="B76" s="3" t="s">
        <v>61</v>
      </c>
      <c r="C76" s="3"/>
      <c r="D76">
        <v>35.015968322753906</v>
      </c>
      <c r="E76">
        <v>35.298858642578125</v>
      </c>
      <c r="F76">
        <v>0.47820112109184265</v>
      </c>
      <c r="G76" s="7">
        <v>6.99999975040555E-4</v>
      </c>
      <c r="H76" s="3" t="s">
        <v>34</v>
      </c>
    </row>
    <row r="77" spans="1:8">
      <c r="A77" t="s">
        <v>40</v>
      </c>
      <c r="B77" s="6" t="s">
        <v>62</v>
      </c>
      <c r="C77" s="3"/>
      <c r="D77">
        <v>34.866901397705078</v>
      </c>
      <c r="E77">
        <v>34.820873260498047</v>
      </c>
      <c r="F77">
        <v>0.1261611133813858</v>
      </c>
      <c r="G77" s="7">
        <v>6.99999975040555E-4</v>
      </c>
      <c r="H77" s="9" t="s">
        <v>36</v>
      </c>
    </row>
    <row r="78" spans="1:8">
      <c r="A78" t="s">
        <v>42</v>
      </c>
      <c r="B78" s="6" t="s">
        <v>62</v>
      </c>
      <c r="C78" s="3"/>
      <c r="D78">
        <v>34.917552947998047</v>
      </c>
      <c r="E78">
        <v>34.820873260498047</v>
      </c>
      <c r="F78">
        <v>0.1261611133813858</v>
      </c>
      <c r="G78" s="7">
        <v>6.99999975040555E-4</v>
      </c>
      <c r="H78" s="9" t="s">
        <v>36</v>
      </c>
    </row>
    <row r="79" spans="1:8">
      <c r="A79" t="s">
        <v>43</v>
      </c>
      <c r="B79" s="6" t="s">
        <v>62</v>
      </c>
      <c r="C79" s="3"/>
      <c r="D79">
        <v>34.678157806396484</v>
      </c>
      <c r="E79">
        <v>34.820873260498047</v>
      </c>
      <c r="F79">
        <v>0.1261611133813858</v>
      </c>
      <c r="G79" s="7">
        <v>6.99999975040555E-4</v>
      </c>
      <c r="H79" s="9" t="s">
        <v>36</v>
      </c>
    </row>
    <row r="80" spans="1:8">
      <c r="A80" t="s">
        <v>40</v>
      </c>
      <c r="B80" t="s">
        <v>63</v>
      </c>
      <c r="D80">
        <v>33.408855438232422</v>
      </c>
      <c r="E80">
        <v>33.603534698486328</v>
      </c>
      <c r="F80">
        <v>0.21922333538532257</v>
      </c>
      <c r="G80" s="7">
        <v>1.0000000474974513E-3</v>
      </c>
      <c r="H80" s="9" t="s">
        <v>38</v>
      </c>
    </row>
    <row r="81" spans="1:8">
      <c r="A81" t="s">
        <v>42</v>
      </c>
      <c r="B81" t="s">
        <v>63</v>
      </c>
      <c r="D81">
        <v>33.840995788574219</v>
      </c>
      <c r="E81">
        <v>33.603534698486328</v>
      </c>
      <c r="F81">
        <v>0.21922333538532257</v>
      </c>
      <c r="G81" s="7">
        <v>1.0000000474974513E-3</v>
      </c>
      <c r="H81" s="9" t="s">
        <v>38</v>
      </c>
    </row>
    <row r="82" spans="1:8">
      <c r="A82" t="s">
        <v>43</v>
      </c>
      <c r="B82" t="s">
        <v>63</v>
      </c>
      <c r="D82">
        <v>33.560756683349609</v>
      </c>
      <c r="E82">
        <v>33.603534698486328</v>
      </c>
      <c r="F82">
        <v>0.21922333538532257</v>
      </c>
      <c r="G82" s="7">
        <v>1.0000000474974513E-3</v>
      </c>
      <c r="H82" s="9" t="s">
        <v>38</v>
      </c>
    </row>
    <row r="83" spans="1:8">
      <c r="A83" s="3" t="s">
        <v>64</v>
      </c>
      <c r="B83" s="3" t="s">
        <v>65</v>
      </c>
      <c r="C83" s="3"/>
      <c r="D83" s="3">
        <v>36.840236663818359</v>
      </c>
      <c r="E83" s="3">
        <v>36.957015991210938</v>
      </c>
      <c r="F83" s="3">
        <v>0.81763452291488647</v>
      </c>
      <c r="G83" s="4">
        <v>9.9999997473787516E-5</v>
      </c>
      <c r="H83" s="3" t="s">
        <v>13</v>
      </c>
    </row>
    <row r="84" spans="1:8">
      <c r="A84" s="3" t="s">
        <v>66</v>
      </c>
      <c r="B84" s="3" t="s">
        <v>65</v>
      </c>
      <c r="C84" s="3"/>
      <c r="D84" s="3">
        <v>36.204051971435547</v>
      </c>
      <c r="E84" s="3">
        <v>36.957015991210938</v>
      </c>
      <c r="F84" s="3">
        <v>0.81763452291488647</v>
      </c>
      <c r="G84" s="4">
        <v>9.9999997473787516E-5</v>
      </c>
      <c r="H84" s="3" t="s">
        <v>13</v>
      </c>
    </row>
    <row r="85" spans="1:8">
      <c r="A85" s="3" t="s">
        <v>67</v>
      </c>
      <c r="B85" s="3" t="s">
        <v>65</v>
      </c>
      <c r="C85" s="3"/>
      <c r="D85" s="3">
        <v>37.826763153076172</v>
      </c>
      <c r="E85" s="3">
        <v>36.957015991210938</v>
      </c>
      <c r="F85" s="3">
        <v>0.81763452291488647</v>
      </c>
      <c r="G85" s="4">
        <v>9.9999997473787516E-5</v>
      </c>
      <c r="H85" s="3" t="s">
        <v>13</v>
      </c>
    </row>
    <row r="86" spans="1:8">
      <c r="A86" s="3" t="s">
        <v>64</v>
      </c>
      <c r="B86" s="5" t="s">
        <v>68</v>
      </c>
      <c r="C86" s="3"/>
      <c r="D86" s="3">
        <v>36.29412841796875</v>
      </c>
      <c r="E86" s="3">
        <v>35.808555603027344</v>
      </c>
      <c r="F86" s="3">
        <v>0.70587629079818726</v>
      </c>
      <c r="G86" s="4">
        <v>9.9999997473787516E-5</v>
      </c>
      <c r="H86" s="3" t="s">
        <v>17</v>
      </c>
    </row>
    <row r="87" spans="1:8">
      <c r="A87" s="3" t="s">
        <v>66</v>
      </c>
      <c r="B87" s="5" t="s">
        <v>68</v>
      </c>
      <c r="C87" s="3"/>
      <c r="D87" s="3">
        <v>34.998825073242188</v>
      </c>
      <c r="E87" s="3">
        <v>35.808555603027344</v>
      </c>
      <c r="F87" s="3">
        <v>0.70587629079818726</v>
      </c>
      <c r="G87" s="4">
        <v>9.9999997473787516E-5</v>
      </c>
      <c r="H87" s="3" t="s">
        <v>17</v>
      </c>
    </row>
    <row r="88" spans="1:8">
      <c r="A88" s="3" t="s">
        <v>67</v>
      </c>
      <c r="B88" s="5" t="s">
        <v>68</v>
      </c>
      <c r="C88" s="3"/>
      <c r="D88" s="3">
        <v>36.132713317871094</v>
      </c>
      <c r="E88" s="3">
        <v>35.808555603027344</v>
      </c>
      <c r="F88" s="3">
        <v>0.70587629079818726</v>
      </c>
      <c r="G88" s="4">
        <v>9.9999997473787516E-5</v>
      </c>
      <c r="H88" s="3" t="s">
        <v>17</v>
      </c>
    </row>
    <row r="89" spans="1:8">
      <c r="A89" s="3" t="s">
        <v>52</v>
      </c>
      <c r="B89" s="5" t="s">
        <v>69</v>
      </c>
      <c r="C89" s="3"/>
      <c r="D89" s="3">
        <v>39.564197540283203</v>
      </c>
      <c r="E89" s="3">
        <v>38.379047393798828</v>
      </c>
      <c r="F89" s="3">
        <v>1.0874207019805908</v>
      </c>
      <c r="G89" s="4">
        <v>9.9999997473787516E-5</v>
      </c>
      <c r="H89" s="5" t="s">
        <v>22</v>
      </c>
    </row>
    <row r="90" spans="1:8">
      <c r="A90" s="3" t="s">
        <v>54</v>
      </c>
      <c r="B90" s="5" t="s">
        <v>69</v>
      </c>
      <c r="C90" s="3"/>
      <c r="D90" s="3">
        <v>37.427238464355469</v>
      </c>
      <c r="E90" s="3">
        <v>38.379047393798828</v>
      </c>
      <c r="F90" s="3">
        <v>1.0874207019805908</v>
      </c>
      <c r="G90" s="4">
        <v>9.9999997473787516E-5</v>
      </c>
      <c r="H90" s="5" t="s">
        <v>22</v>
      </c>
    </row>
    <row r="91" spans="1:8">
      <c r="A91" s="3" t="s">
        <v>55</v>
      </c>
      <c r="B91" s="5" t="s">
        <v>69</v>
      </c>
      <c r="C91" s="3"/>
      <c r="D91" s="3">
        <v>38.145709991455078</v>
      </c>
      <c r="E91" s="3">
        <v>38.379047393798828</v>
      </c>
      <c r="F91" s="3">
        <v>1.0874207019805908</v>
      </c>
      <c r="G91" s="4">
        <v>9.9999997473787516E-5</v>
      </c>
      <c r="H91" s="5" t="s">
        <v>22</v>
      </c>
    </row>
    <row r="92" spans="1:8">
      <c r="A92" s="3" t="s">
        <v>52</v>
      </c>
      <c r="B92" s="5" t="s">
        <v>70</v>
      </c>
      <c r="C92" s="3"/>
      <c r="D92" s="3">
        <v>37.330730438232422</v>
      </c>
      <c r="E92" s="3">
        <v>37.377029418945312</v>
      </c>
      <c r="F92" s="3">
        <v>4.584614560008049E-2</v>
      </c>
      <c r="G92" s="4">
        <v>9.9999997473787516E-5</v>
      </c>
      <c r="H92" s="5" t="s">
        <v>28</v>
      </c>
    </row>
    <row r="93" spans="1:8">
      <c r="A93" s="3" t="s">
        <v>54</v>
      </c>
      <c r="B93" s="5" t="s">
        <v>70</v>
      </c>
      <c r="C93" s="3"/>
      <c r="D93" s="3">
        <v>37.377941131591797</v>
      </c>
      <c r="E93" s="3">
        <v>37.377029418945312</v>
      </c>
      <c r="F93" s="3">
        <v>4.584614560008049E-2</v>
      </c>
      <c r="G93" s="4">
        <v>9.9999997473787516E-5</v>
      </c>
      <c r="H93" s="5" t="s">
        <v>28</v>
      </c>
    </row>
    <row r="94" spans="1:8">
      <c r="A94" s="3" t="s">
        <v>55</v>
      </c>
      <c r="B94" s="5" t="s">
        <v>70</v>
      </c>
      <c r="C94" s="3"/>
      <c r="D94" s="3">
        <v>37.422409057617188</v>
      </c>
      <c r="E94" s="3">
        <v>37.377029418945312</v>
      </c>
      <c r="F94" s="3">
        <v>4.584614560008049E-2</v>
      </c>
      <c r="G94" s="4">
        <v>9.9999997473787516E-5</v>
      </c>
      <c r="H94" s="5" t="s">
        <v>28</v>
      </c>
    </row>
    <row r="95" spans="1:8">
      <c r="A95" t="s">
        <v>52</v>
      </c>
      <c r="B95" s="6" t="s">
        <v>71</v>
      </c>
      <c r="C95" s="6"/>
      <c r="D95">
        <v>40.787345886230469</v>
      </c>
      <c r="E95">
        <v>39.768505096435547</v>
      </c>
      <c r="F95">
        <v>1.4408584833145142</v>
      </c>
      <c r="G95" s="7">
        <v>7.0000001869630069E-5</v>
      </c>
      <c r="H95" s="8" t="s">
        <v>30</v>
      </c>
    </row>
    <row r="96" spans="1:8">
      <c r="A96" t="s">
        <v>54</v>
      </c>
      <c r="B96" s="6" t="s">
        <v>71</v>
      </c>
      <c r="C96" s="6"/>
      <c r="D96" t="s">
        <v>72</v>
      </c>
      <c r="E96">
        <v>39.768505096435547</v>
      </c>
      <c r="F96">
        <v>1.4408584833145142</v>
      </c>
      <c r="G96" s="7">
        <v>7.0000001869630069E-5</v>
      </c>
      <c r="H96" s="8" t="s">
        <v>30</v>
      </c>
    </row>
    <row r="97" spans="1:8">
      <c r="A97" t="s">
        <v>55</v>
      </c>
      <c r="B97" s="6" t="s">
        <v>71</v>
      </c>
      <c r="C97" s="6"/>
      <c r="D97">
        <v>38.749664306640625</v>
      </c>
      <c r="E97">
        <v>39.768505096435547</v>
      </c>
      <c r="F97">
        <v>1.4408584833145142</v>
      </c>
      <c r="G97" s="7">
        <v>7.0000001869630069E-5</v>
      </c>
      <c r="H97" s="8" t="s">
        <v>30</v>
      </c>
    </row>
    <row r="98" spans="1:8">
      <c r="A98" t="s">
        <v>52</v>
      </c>
      <c r="B98" s="6" t="s">
        <v>73</v>
      </c>
      <c r="D98">
        <v>37.285514831542969</v>
      </c>
      <c r="E98">
        <v>37.741359710693359</v>
      </c>
      <c r="F98">
        <v>0.56898027658462524</v>
      </c>
      <c r="G98" s="7">
        <v>9.9999997473787516E-5</v>
      </c>
      <c r="H98" s="8" t="s">
        <v>32</v>
      </c>
    </row>
    <row r="99" spans="1:8">
      <c r="A99" t="s">
        <v>54</v>
      </c>
      <c r="B99" s="6" t="s">
        <v>73</v>
      </c>
      <c r="D99">
        <v>38.3790283203125</v>
      </c>
      <c r="E99">
        <v>37.741359710693359</v>
      </c>
      <c r="F99">
        <v>0.56898027658462524</v>
      </c>
      <c r="G99" s="7">
        <v>9.9999997473787516E-5</v>
      </c>
      <c r="H99" s="8" t="s">
        <v>32</v>
      </c>
    </row>
    <row r="100" spans="1:8">
      <c r="A100" t="s">
        <v>55</v>
      </c>
      <c r="B100" s="6" t="s">
        <v>73</v>
      </c>
      <c r="D100">
        <v>37.559532165527344</v>
      </c>
      <c r="E100">
        <v>37.741359710693359</v>
      </c>
      <c r="F100">
        <v>0.56898027658462524</v>
      </c>
      <c r="G100" s="7">
        <v>9.9999997473787516E-5</v>
      </c>
      <c r="H100" s="8" t="s">
        <v>32</v>
      </c>
    </row>
    <row r="101" spans="1:8">
      <c r="A101" t="s">
        <v>55</v>
      </c>
      <c r="B101" s="3" t="s">
        <v>74</v>
      </c>
      <c r="C101" s="3"/>
      <c r="D101">
        <v>38.637840270996094</v>
      </c>
      <c r="E101">
        <v>39.354606628417969</v>
      </c>
      <c r="F101">
        <v>1.0136580467224121</v>
      </c>
      <c r="G101" s="7">
        <v>7.0000001869630069E-5</v>
      </c>
      <c r="H101" s="3" t="s">
        <v>34</v>
      </c>
    </row>
    <row r="102" spans="1:8">
      <c r="A102" t="s">
        <v>52</v>
      </c>
      <c r="B102" s="3" t="s">
        <v>74</v>
      </c>
      <c r="C102" s="3"/>
      <c r="D102" t="s">
        <v>72</v>
      </c>
      <c r="E102">
        <v>39.354606628417969</v>
      </c>
      <c r="F102">
        <v>1.0136580467224121</v>
      </c>
      <c r="G102" s="7">
        <v>7.0000001869630069E-5</v>
      </c>
      <c r="H102" s="3" t="s">
        <v>34</v>
      </c>
    </row>
    <row r="103" spans="1:8">
      <c r="A103" t="s">
        <v>54</v>
      </c>
      <c r="B103" s="5" t="s">
        <v>74</v>
      </c>
      <c r="C103" s="3"/>
      <c r="D103">
        <v>40.071369171142578</v>
      </c>
      <c r="E103">
        <v>39.354606628417969</v>
      </c>
      <c r="F103">
        <v>1.0136580467224121</v>
      </c>
      <c r="G103" s="7">
        <v>7.0000001869630069E-5</v>
      </c>
      <c r="H103" s="3" t="s">
        <v>34</v>
      </c>
    </row>
    <row r="104" spans="1:8">
      <c r="A104" t="s">
        <v>52</v>
      </c>
      <c r="B104" s="6" t="s">
        <v>75</v>
      </c>
      <c r="C104" s="3"/>
      <c r="D104">
        <v>38.686210632324219</v>
      </c>
      <c r="E104">
        <v>38.838207244873047</v>
      </c>
      <c r="F104">
        <v>0.61132723093032837</v>
      </c>
      <c r="G104" s="7">
        <v>7.0000001869630069E-5</v>
      </c>
      <c r="H104" s="9" t="s">
        <v>36</v>
      </c>
    </row>
    <row r="105" spans="1:8">
      <c r="A105" t="s">
        <v>54</v>
      </c>
      <c r="B105" s="6" t="s">
        <v>75</v>
      </c>
      <c r="C105" s="3"/>
      <c r="D105">
        <v>39.511196136474609</v>
      </c>
      <c r="E105">
        <v>38.838207244873047</v>
      </c>
      <c r="F105">
        <v>0.61132723093032837</v>
      </c>
      <c r="G105" s="7">
        <v>7.0000001869630069E-5</v>
      </c>
      <c r="H105" s="9" t="s">
        <v>36</v>
      </c>
    </row>
    <row r="106" spans="1:8">
      <c r="A106" t="s">
        <v>55</v>
      </c>
      <c r="B106" s="6" t="s">
        <v>75</v>
      </c>
      <c r="C106" s="3"/>
      <c r="D106">
        <v>38.317222595214844</v>
      </c>
      <c r="E106">
        <v>38.838207244873047</v>
      </c>
      <c r="F106">
        <v>0.61132723093032837</v>
      </c>
      <c r="G106" s="7">
        <v>7.0000001869630069E-5</v>
      </c>
      <c r="H106" s="9" t="s">
        <v>36</v>
      </c>
    </row>
    <row r="107" spans="1:8">
      <c r="A107" t="s">
        <v>52</v>
      </c>
      <c r="B107" t="s">
        <v>76</v>
      </c>
      <c r="D107">
        <v>37.085941314697266</v>
      </c>
      <c r="E107">
        <v>36.909702301025391</v>
      </c>
      <c r="F107">
        <v>0.1527799665927887</v>
      </c>
      <c r="G107" s="7">
        <v>9.9999997473787516E-5</v>
      </c>
      <c r="H107" s="9" t="s">
        <v>38</v>
      </c>
    </row>
    <row r="108" spans="1:8">
      <c r="A108" t="s">
        <v>54</v>
      </c>
      <c r="B108" t="s">
        <v>76</v>
      </c>
      <c r="D108">
        <v>36.814735412597656</v>
      </c>
      <c r="E108">
        <v>36.909702301025391</v>
      </c>
      <c r="F108">
        <v>0.1527799665927887</v>
      </c>
      <c r="G108" s="7">
        <v>9.9999997473787516E-5</v>
      </c>
      <c r="H108" s="9" t="s">
        <v>38</v>
      </c>
    </row>
    <row r="109" spans="1:8">
      <c r="A109" t="s">
        <v>55</v>
      </c>
      <c r="B109" t="s">
        <v>76</v>
      </c>
      <c r="D109">
        <v>36.828433990478516</v>
      </c>
      <c r="E109">
        <v>36.909702301025391</v>
      </c>
      <c r="F109">
        <v>0.1527799665927887</v>
      </c>
      <c r="G109" s="7">
        <v>9.9999997473787516E-5</v>
      </c>
      <c r="H109" s="9" t="s">
        <v>38</v>
      </c>
    </row>
    <row r="110" spans="1:8">
      <c r="A110" t="s">
        <v>77</v>
      </c>
      <c r="B110" t="s">
        <v>78</v>
      </c>
      <c r="D110">
        <v>26.642168045043945</v>
      </c>
      <c r="E110">
        <v>26.759086608886719</v>
      </c>
      <c r="F110">
        <v>0.10391292721033096</v>
      </c>
      <c r="G110" s="7">
        <v>0.10000000149011612</v>
      </c>
      <c r="H110" t="s">
        <v>79</v>
      </c>
    </row>
    <row r="111" spans="1:8">
      <c r="A111" t="s">
        <v>80</v>
      </c>
      <c r="B111" t="s">
        <v>78</v>
      </c>
      <c r="D111">
        <v>26.840900421142578</v>
      </c>
      <c r="E111">
        <v>26.759086608886719</v>
      </c>
      <c r="F111">
        <v>0.10391292721033096</v>
      </c>
      <c r="G111" s="7">
        <v>0.10000000149011612</v>
      </c>
      <c r="H111" t="s">
        <v>79</v>
      </c>
    </row>
    <row r="112" spans="1:8">
      <c r="A112" t="s">
        <v>81</v>
      </c>
      <c r="B112" t="s">
        <v>78</v>
      </c>
      <c r="D112">
        <v>26.794191360473633</v>
      </c>
      <c r="E112">
        <v>26.759086608886719</v>
      </c>
      <c r="F112">
        <v>0.10391292721033096</v>
      </c>
      <c r="G112" s="7">
        <v>0.10000000149011612</v>
      </c>
      <c r="H112" t="s">
        <v>79</v>
      </c>
    </row>
    <row r="113" spans="1:8">
      <c r="A113" t="s">
        <v>82</v>
      </c>
      <c r="B113" t="s">
        <v>83</v>
      </c>
      <c r="D113">
        <v>29.965126037597656</v>
      </c>
      <c r="E113">
        <v>30.11646842956543</v>
      </c>
      <c r="F113">
        <v>0.13458044826984406</v>
      </c>
      <c r="G113" s="7">
        <v>9.9999997764825821E-3</v>
      </c>
      <c r="H113" t="s">
        <v>79</v>
      </c>
    </row>
    <row r="114" spans="1:8">
      <c r="A114" t="s">
        <v>84</v>
      </c>
      <c r="B114" t="s">
        <v>83</v>
      </c>
      <c r="D114">
        <v>30.222694396972656</v>
      </c>
      <c r="E114">
        <v>30.11646842956543</v>
      </c>
      <c r="F114">
        <v>0.13458044826984406</v>
      </c>
      <c r="G114" s="7">
        <v>9.9999997764825821E-3</v>
      </c>
      <c r="H114" t="s">
        <v>79</v>
      </c>
    </row>
    <row r="115" spans="1:8">
      <c r="A115" t="s">
        <v>85</v>
      </c>
      <c r="B115" t="s">
        <v>83</v>
      </c>
      <c r="D115">
        <v>30.161582946777344</v>
      </c>
      <c r="E115">
        <v>30.11646842956543</v>
      </c>
      <c r="F115">
        <v>0.13458044826984406</v>
      </c>
      <c r="G115" s="7">
        <v>9.9999997764825821E-3</v>
      </c>
      <c r="H115" t="s">
        <v>79</v>
      </c>
    </row>
    <row r="116" spans="1:8">
      <c r="A116" t="s">
        <v>86</v>
      </c>
      <c r="B116" t="s">
        <v>87</v>
      </c>
      <c r="D116">
        <v>33.981845855712891</v>
      </c>
      <c r="E116">
        <v>33.944381713867188</v>
      </c>
      <c r="F116">
        <v>8.8482379913330078E-2</v>
      </c>
      <c r="G116" s="7">
        <v>1.0000000474974513E-3</v>
      </c>
      <c r="H116" t="s">
        <v>79</v>
      </c>
    </row>
    <row r="117" spans="1:8">
      <c r="A117" t="s">
        <v>88</v>
      </c>
      <c r="B117" t="s">
        <v>87</v>
      </c>
      <c r="D117">
        <v>34.007968902587891</v>
      </c>
      <c r="E117">
        <v>33.944381713867188</v>
      </c>
      <c r="F117">
        <v>8.8482379913330078E-2</v>
      </c>
      <c r="G117" s="7">
        <v>1.0000000474974513E-3</v>
      </c>
      <c r="H117" t="s">
        <v>79</v>
      </c>
    </row>
    <row r="118" spans="1:8">
      <c r="A118" t="s">
        <v>89</v>
      </c>
      <c r="B118" t="s">
        <v>87</v>
      </c>
      <c r="D118">
        <v>33.843330383300781</v>
      </c>
      <c r="E118">
        <v>33.944381713867188</v>
      </c>
      <c r="F118">
        <v>8.8482379913330078E-2</v>
      </c>
      <c r="G118" s="7">
        <v>1.0000000474974513E-3</v>
      </c>
      <c r="H118" t="s">
        <v>79</v>
      </c>
    </row>
    <row r="119" spans="1:8">
      <c r="A119" t="s">
        <v>90</v>
      </c>
      <c r="B119" t="s">
        <v>91</v>
      </c>
      <c r="D119">
        <v>37.007049560546875</v>
      </c>
      <c r="E119">
        <v>37.276500701904297</v>
      </c>
      <c r="F119">
        <v>0.3076939582824707</v>
      </c>
      <c r="G119" s="7">
        <v>9.9999997473787516E-5</v>
      </c>
      <c r="H119" t="s">
        <v>79</v>
      </c>
    </row>
    <row r="120" spans="1:8">
      <c r="A120" t="s">
        <v>92</v>
      </c>
      <c r="B120" t="s">
        <v>91</v>
      </c>
      <c r="D120">
        <v>37.611782073974609</v>
      </c>
      <c r="E120">
        <v>37.276500701904297</v>
      </c>
      <c r="F120">
        <v>0.3076939582824707</v>
      </c>
      <c r="G120" s="7">
        <v>9.9999997473787516E-5</v>
      </c>
      <c r="H120" t="s">
        <v>79</v>
      </c>
    </row>
    <row r="121" spans="1:8">
      <c r="A121" t="s">
        <v>93</v>
      </c>
      <c r="B121" t="s">
        <v>91</v>
      </c>
      <c r="D121">
        <v>37.210670471191406</v>
      </c>
      <c r="E121">
        <v>37.276500701904297</v>
      </c>
      <c r="F121">
        <v>0.3076939582824707</v>
      </c>
      <c r="G121" s="7">
        <v>9.9999997473787516E-5</v>
      </c>
      <c r="H121" t="s">
        <v>79</v>
      </c>
    </row>
    <row r="122" spans="1:8">
      <c r="A122" t="s">
        <v>94</v>
      </c>
      <c r="B122" t="s">
        <v>95</v>
      </c>
      <c r="D122">
        <v>25.548667907714844</v>
      </c>
      <c r="E122">
        <v>25.505170822143555</v>
      </c>
      <c r="F122">
        <v>7.3293909430503845E-2</v>
      </c>
      <c r="G122">
        <v>0.10000000149011612</v>
      </c>
      <c r="H122" s="9" t="s">
        <v>96</v>
      </c>
    </row>
    <row r="123" spans="1:8">
      <c r="A123" t="s">
        <v>97</v>
      </c>
      <c r="B123" t="s">
        <v>95</v>
      </c>
      <c r="D123">
        <v>25.546295166015625</v>
      </c>
      <c r="E123">
        <v>25.505170822143555</v>
      </c>
      <c r="F123">
        <v>7.3293909430503845E-2</v>
      </c>
      <c r="G123">
        <v>0.10000000149011612</v>
      </c>
      <c r="H123" s="9" t="s">
        <v>96</v>
      </c>
    </row>
    <row r="124" spans="1:8">
      <c r="A124" t="s">
        <v>98</v>
      </c>
      <c r="B124" t="s">
        <v>95</v>
      </c>
      <c r="D124">
        <v>25.420549392700195</v>
      </c>
      <c r="E124">
        <v>25.505170822143555</v>
      </c>
      <c r="F124">
        <v>7.3293909430503845E-2</v>
      </c>
      <c r="G124">
        <v>0.10000000149011612</v>
      </c>
      <c r="H124" s="9" t="s">
        <v>96</v>
      </c>
    </row>
    <row r="125" spans="1:8">
      <c r="A125" t="s">
        <v>99</v>
      </c>
      <c r="B125" t="s">
        <v>100</v>
      </c>
      <c r="D125">
        <v>28.898887634277344</v>
      </c>
      <c r="E125">
        <v>28.957277297973633</v>
      </c>
      <c r="F125">
        <v>5.655490979552269E-2</v>
      </c>
      <c r="G125">
        <v>9.9999997764825821E-3</v>
      </c>
      <c r="H125" s="9" t="s">
        <v>96</v>
      </c>
    </row>
    <row r="126" spans="1:8">
      <c r="A126" t="s">
        <v>101</v>
      </c>
      <c r="B126" t="s">
        <v>100</v>
      </c>
      <c r="D126">
        <v>28.961145401000977</v>
      </c>
      <c r="E126">
        <v>28.957277297973633</v>
      </c>
      <c r="F126">
        <v>5.655490979552269E-2</v>
      </c>
      <c r="G126">
        <v>9.9999997764825821E-3</v>
      </c>
      <c r="H126" s="9" t="s">
        <v>96</v>
      </c>
    </row>
    <row r="127" spans="1:8">
      <c r="A127" t="s">
        <v>102</v>
      </c>
      <c r="B127" t="s">
        <v>100</v>
      </c>
      <c r="D127">
        <v>29.011798858642578</v>
      </c>
      <c r="E127">
        <v>28.957277297973633</v>
      </c>
      <c r="F127">
        <v>5.655490979552269E-2</v>
      </c>
      <c r="G127">
        <v>9.9999997764825821E-3</v>
      </c>
      <c r="H127" s="9" t="s">
        <v>96</v>
      </c>
    </row>
    <row r="128" spans="1:8">
      <c r="A128" t="s">
        <v>103</v>
      </c>
      <c r="B128" t="s">
        <v>104</v>
      </c>
      <c r="D128">
        <v>32.950286865234375</v>
      </c>
      <c r="E128">
        <v>32.905361175537109</v>
      </c>
      <c r="F128">
        <v>3.8933761417865753E-2</v>
      </c>
      <c r="G128">
        <v>1.0000000474974513E-3</v>
      </c>
      <c r="H128" s="9" t="s">
        <v>96</v>
      </c>
    </row>
    <row r="129" spans="1:8">
      <c r="A129" t="s">
        <v>105</v>
      </c>
      <c r="B129" t="s">
        <v>104</v>
      </c>
      <c r="D129">
        <v>32.884315490722656</v>
      </c>
      <c r="E129">
        <v>32.905361175537109</v>
      </c>
      <c r="F129">
        <v>3.8933761417865753E-2</v>
      </c>
      <c r="G129">
        <v>1.0000000474974513E-3</v>
      </c>
      <c r="H129" s="9" t="s">
        <v>96</v>
      </c>
    </row>
    <row r="130" spans="1:8">
      <c r="A130" t="s">
        <v>106</v>
      </c>
      <c r="B130" t="s">
        <v>104</v>
      </c>
      <c r="D130">
        <v>32.881477355957031</v>
      </c>
      <c r="E130">
        <v>32.905361175537109</v>
      </c>
      <c r="F130">
        <v>3.8933761417865753E-2</v>
      </c>
      <c r="G130">
        <v>1.0000000474974513E-3</v>
      </c>
      <c r="H130" s="9" t="s">
        <v>96</v>
      </c>
    </row>
    <row r="131" spans="1:8">
      <c r="A131" t="s">
        <v>20</v>
      </c>
      <c r="B131" t="s">
        <v>107</v>
      </c>
      <c r="D131">
        <v>36.255149841308594</v>
      </c>
      <c r="E131">
        <v>36.197010040283203</v>
      </c>
      <c r="F131">
        <v>0.57621109485626221</v>
      </c>
      <c r="G131">
        <v>9.9999997473787516E-5</v>
      </c>
      <c r="H131" s="9" t="s">
        <v>96</v>
      </c>
    </row>
    <row r="132" spans="1:8">
      <c r="A132" t="s">
        <v>24</v>
      </c>
      <c r="B132" t="s">
        <v>107</v>
      </c>
      <c r="D132">
        <v>36.741947174072266</v>
      </c>
      <c r="E132">
        <v>36.197010040283203</v>
      </c>
      <c r="F132">
        <v>0.57621109485626221</v>
      </c>
      <c r="G132">
        <v>9.9999997473787516E-5</v>
      </c>
      <c r="H132" s="9" t="s">
        <v>96</v>
      </c>
    </row>
    <row r="133" spans="1:8">
      <c r="A133" t="s">
        <v>26</v>
      </c>
      <c r="B133" t="s">
        <v>107</v>
      </c>
      <c r="D133">
        <v>35.59393310546875</v>
      </c>
      <c r="E133">
        <v>36.197010040283203</v>
      </c>
      <c r="F133">
        <v>0.57621109485626221</v>
      </c>
      <c r="G133">
        <v>9.9999997473787516E-5</v>
      </c>
      <c r="H133" s="9" t="s">
        <v>96</v>
      </c>
    </row>
  </sheetData>
  <autoFilter ref="A1:H133" xr:uid="{00000000-0009-0000-0000-000002000000}"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9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I28" sqref="I28"/>
    </sheetView>
  </sheetViews>
  <sheetFormatPr baseColWidth="10" defaultColWidth="12.33203125" defaultRowHeight="13"/>
  <cols>
    <col min="1" max="1" width="12.33203125" style="52" customWidth="1"/>
    <col min="2" max="2" width="8.83203125" style="35" customWidth="1"/>
    <col min="3" max="3" width="8.5" style="35" customWidth="1"/>
    <col min="4" max="4" width="10" style="35" customWidth="1"/>
    <col min="5" max="5" width="8.1640625" style="35" customWidth="1"/>
    <col min="6" max="6" width="8.6640625" style="35" customWidth="1"/>
    <col min="7" max="7" width="8.33203125" style="35" bestFit="1" customWidth="1"/>
    <col min="8" max="8" width="8.83203125" style="35" bestFit="1" customWidth="1"/>
    <col min="9" max="9" width="79.5" style="35" customWidth="1"/>
    <col min="10" max="11" width="7.1640625" style="35" customWidth="1"/>
    <col min="12" max="12" width="7.1640625" style="35" bestFit="1" customWidth="1"/>
    <col min="13" max="13" width="6.83203125" style="35" bestFit="1" customWidth="1"/>
    <col min="14" max="14" width="8.5" style="35" bestFit="1" customWidth="1"/>
    <col min="15" max="16384" width="12.33203125" style="35"/>
  </cols>
  <sheetData>
    <row r="1" spans="1:16" ht="12.75" customHeight="1">
      <c r="A1" s="51" t="s">
        <v>437</v>
      </c>
    </row>
    <row r="2" spans="1:16" ht="12.75" customHeight="1">
      <c r="B2" s="36"/>
      <c r="C2" s="36"/>
      <c r="K2" s="36"/>
    </row>
    <row r="3" spans="1:16" ht="12.75" customHeight="1">
      <c r="A3" s="53"/>
      <c r="B3" s="37" t="s">
        <v>438</v>
      </c>
      <c r="C3" s="37" t="s">
        <v>439</v>
      </c>
      <c r="D3" s="37" t="s">
        <v>440</v>
      </c>
      <c r="E3" s="37" t="s">
        <v>441</v>
      </c>
      <c r="F3" s="37" t="s">
        <v>442</v>
      </c>
      <c r="G3" s="38"/>
      <c r="H3" s="38"/>
      <c r="I3" s="39"/>
    </row>
    <row r="4" spans="1:16" ht="12.75" customHeight="1">
      <c r="A4" s="54"/>
      <c r="B4" s="40" t="s">
        <v>443</v>
      </c>
      <c r="C4" s="40" t="s">
        <v>444</v>
      </c>
      <c r="D4" s="40" t="s">
        <v>444</v>
      </c>
      <c r="E4" s="40" t="s">
        <v>443</v>
      </c>
      <c r="F4" s="40" t="s">
        <v>445</v>
      </c>
      <c r="G4" s="40" t="s">
        <v>446</v>
      </c>
      <c r="H4" s="40" t="s">
        <v>447</v>
      </c>
      <c r="I4" s="41"/>
    </row>
    <row r="5" spans="1:16" ht="12.75" customHeight="1">
      <c r="A5" s="55" t="s">
        <v>448</v>
      </c>
      <c r="B5" s="42">
        <f>SUM(B12:B26)</f>
        <v>1959</v>
      </c>
      <c r="C5" s="42">
        <f t="shared" ref="C5:H5" si="0">SUM(C12:C26)</f>
        <v>0</v>
      </c>
      <c r="D5" s="42">
        <f t="shared" si="0"/>
        <v>0</v>
      </c>
      <c r="E5" s="42">
        <f t="shared" si="0"/>
        <v>0</v>
      </c>
      <c r="F5" s="42">
        <f t="shared" si="0"/>
        <v>0</v>
      </c>
      <c r="G5" s="42">
        <f t="shared" si="0"/>
        <v>0</v>
      </c>
      <c r="H5" s="42">
        <f t="shared" si="0"/>
        <v>0</v>
      </c>
      <c r="I5" s="41"/>
    </row>
    <row r="6" spans="1:16" ht="12.75" customHeight="1">
      <c r="A6" s="55" t="s">
        <v>449</v>
      </c>
      <c r="B6" s="42">
        <f>SUM(B27:B57)</f>
        <v>67075</v>
      </c>
      <c r="C6" s="42">
        <f t="shared" ref="C6:H6" si="1">SUM(C27:C57)</f>
        <v>9</v>
      </c>
      <c r="D6" s="42">
        <f t="shared" si="1"/>
        <v>0</v>
      </c>
      <c r="E6" s="42">
        <f t="shared" si="1"/>
        <v>0</v>
      </c>
      <c r="F6" s="42">
        <f t="shared" si="1"/>
        <v>81</v>
      </c>
      <c r="G6" s="42">
        <f t="shared" si="1"/>
        <v>57</v>
      </c>
      <c r="H6" s="42">
        <f t="shared" si="1"/>
        <v>0</v>
      </c>
      <c r="K6" s="36"/>
    </row>
    <row r="7" spans="1:16" ht="12.75" customHeight="1">
      <c r="A7" s="55" t="s">
        <v>450</v>
      </c>
      <c r="B7" s="42">
        <f>SUM(B58:B87)</f>
        <v>31164</v>
      </c>
      <c r="C7" s="42">
        <f t="shared" ref="C7:H7" si="2">SUM(C58:C87)</f>
        <v>775</v>
      </c>
      <c r="D7" s="42">
        <f t="shared" si="2"/>
        <v>21</v>
      </c>
      <c r="E7" s="42">
        <f t="shared" si="2"/>
        <v>1</v>
      </c>
      <c r="F7" s="42">
        <f t="shared" si="2"/>
        <v>3231</v>
      </c>
      <c r="G7" s="42">
        <f t="shared" si="2"/>
        <v>110</v>
      </c>
      <c r="H7" s="42">
        <f t="shared" si="2"/>
        <v>1</v>
      </c>
      <c r="I7" s="43"/>
    </row>
    <row r="8" spans="1:16" ht="12.75" customHeight="1">
      <c r="A8" s="55" t="s">
        <v>451</v>
      </c>
      <c r="B8" s="42">
        <f>SUM(B88:B118)</f>
        <v>0</v>
      </c>
      <c r="C8" s="42">
        <f t="shared" ref="C8:H8" si="3">SUM(C88:C118)</f>
        <v>8479</v>
      </c>
      <c r="D8" s="42">
        <f t="shared" si="3"/>
        <v>18731</v>
      </c>
      <c r="E8" s="42">
        <f t="shared" si="3"/>
        <v>0</v>
      </c>
      <c r="F8" s="42">
        <f t="shared" si="3"/>
        <v>2576</v>
      </c>
      <c r="G8" s="42">
        <f t="shared" si="3"/>
        <v>190</v>
      </c>
      <c r="H8" s="42">
        <f t="shared" si="3"/>
        <v>33</v>
      </c>
      <c r="I8" s="43"/>
    </row>
    <row r="9" spans="1:16" ht="12.75" customHeight="1">
      <c r="A9" s="55" t="s">
        <v>452</v>
      </c>
      <c r="B9" s="42">
        <f t="shared" ref="B9:H9" si="4">SUM(B119:B136)</f>
        <v>0</v>
      </c>
      <c r="C9" s="42">
        <f t="shared" si="4"/>
        <v>57</v>
      </c>
      <c r="D9" s="42">
        <f t="shared" si="4"/>
        <v>293</v>
      </c>
      <c r="E9" s="42">
        <f t="shared" si="4"/>
        <v>0</v>
      </c>
      <c r="F9" s="42">
        <f t="shared" si="4"/>
        <v>11</v>
      </c>
      <c r="G9" s="42">
        <f t="shared" si="4"/>
        <v>48</v>
      </c>
      <c r="H9" s="42">
        <f t="shared" si="4"/>
        <v>1</v>
      </c>
      <c r="I9" s="43"/>
    </row>
    <row r="10" spans="1:16" ht="12.75" customHeight="1">
      <c r="A10" s="55"/>
      <c r="B10" s="44"/>
      <c r="C10" s="45"/>
      <c r="D10" s="45"/>
      <c r="E10" s="45"/>
      <c r="F10" s="45"/>
      <c r="G10" s="45"/>
      <c r="H10" s="45"/>
      <c r="I10" s="43"/>
    </row>
    <row r="11" spans="1:16" ht="12.75" customHeight="1">
      <c r="A11" s="56" t="s">
        <v>453</v>
      </c>
      <c r="B11" s="42">
        <f>SUM(B12:B135)</f>
        <v>100198</v>
      </c>
      <c r="C11" s="42">
        <f t="shared" ref="C11:H11" si="5">SUM(C12:C135)</f>
        <v>9320</v>
      </c>
      <c r="D11" s="42">
        <f t="shared" si="5"/>
        <v>19045</v>
      </c>
      <c r="E11" s="42">
        <f t="shared" si="5"/>
        <v>1</v>
      </c>
      <c r="F11" s="42">
        <f t="shared" si="5"/>
        <v>5899</v>
      </c>
      <c r="G11" s="42">
        <f t="shared" si="5"/>
        <v>405</v>
      </c>
      <c r="H11" s="42">
        <f t="shared" si="5"/>
        <v>35</v>
      </c>
      <c r="I11" s="43" t="s">
        <v>454</v>
      </c>
      <c r="J11" s="46"/>
      <c r="K11" s="46"/>
      <c r="L11" s="46"/>
    </row>
    <row r="12" spans="1:16" ht="12.75" customHeight="1">
      <c r="A12" s="96">
        <v>42415</v>
      </c>
      <c r="B12" s="47"/>
      <c r="C12" s="47"/>
      <c r="D12" s="47"/>
      <c r="E12" s="47"/>
      <c r="F12" s="47"/>
      <c r="G12" s="47"/>
      <c r="H12" s="47"/>
      <c r="I12" s="46" t="s">
        <v>455</v>
      </c>
      <c r="J12" s="46"/>
      <c r="K12" s="46"/>
      <c r="L12" s="46"/>
    </row>
    <row r="13" spans="1:16" ht="12.75" customHeight="1">
      <c r="A13" s="96">
        <v>42416</v>
      </c>
      <c r="B13" s="48"/>
      <c r="C13" s="48"/>
      <c r="D13" s="48"/>
      <c r="E13" s="48"/>
      <c r="F13" s="48"/>
      <c r="G13" s="48"/>
      <c r="H13" s="48"/>
      <c r="I13" s="43"/>
      <c r="J13" s="46"/>
      <c r="K13" s="46"/>
      <c r="L13" s="46"/>
    </row>
    <row r="14" spans="1:16" ht="12.75" customHeight="1">
      <c r="A14" s="96">
        <v>42417</v>
      </c>
      <c r="B14" s="48"/>
      <c r="C14" s="48"/>
      <c r="D14" s="48"/>
      <c r="E14" s="48"/>
      <c r="F14" s="48"/>
      <c r="G14" s="48"/>
      <c r="H14" s="48"/>
      <c r="I14" s="46"/>
      <c r="J14" s="49"/>
      <c r="K14" s="49"/>
      <c r="L14" s="49"/>
      <c r="M14" s="46"/>
      <c r="N14" s="46"/>
    </row>
    <row r="15" spans="1:16" ht="12.75" customHeight="1">
      <c r="A15" s="96">
        <v>42418</v>
      </c>
      <c r="B15" s="48"/>
      <c r="C15" s="48"/>
      <c r="D15" s="48"/>
      <c r="E15" s="48"/>
      <c r="F15" s="48"/>
      <c r="G15" s="48"/>
      <c r="H15" s="48"/>
      <c r="I15" s="46"/>
      <c r="J15" s="49"/>
      <c r="K15" s="49"/>
      <c r="L15" s="49"/>
      <c r="M15" s="46"/>
      <c r="N15" s="46"/>
    </row>
    <row r="16" spans="1:16" ht="12.75" customHeight="1">
      <c r="A16" s="96">
        <v>42419</v>
      </c>
      <c r="B16" s="48"/>
      <c r="C16" s="48"/>
      <c r="D16" s="48"/>
      <c r="E16" s="48"/>
      <c r="F16" s="48"/>
      <c r="G16" s="48"/>
      <c r="H16" s="48"/>
      <c r="J16" s="49"/>
      <c r="K16" s="49"/>
      <c r="L16" s="49"/>
      <c r="M16" s="46"/>
      <c r="N16" s="46"/>
      <c r="O16" s="36"/>
      <c r="P16" s="36"/>
    </row>
    <row r="17" spans="1:15">
      <c r="A17" s="96">
        <v>42420</v>
      </c>
      <c r="B17" s="48"/>
      <c r="C17" s="48"/>
      <c r="D17" s="48"/>
      <c r="E17" s="48"/>
      <c r="F17" s="48"/>
      <c r="G17" s="48"/>
      <c r="H17" s="48"/>
      <c r="J17" s="49"/>
      <c r="K17" s="49"/>
      <c r="L17" s="49"/>
      <c r="M17" s="49"/>
      <c r="N17" s="49"/>
      <c r="O17" s="49"/>
    </row>
    <row r="18" spans="1:15">
      <c r="A18" s="96">
        <v>42421</v>
      </c>
      <c r="B18" s="48"/>
      <c r="C18" s="48"/>
      <c r="D18" s="48"/>
      <c r="E18" s="48"/>
      <c r="F18" s="48"/>
      <c r="G18" s="48"/>
      <c r="H18" s="48"/>
      <c r="I18" s="46"/>
      <c r="J18" s="49"/>
      <c r="K18" s="49"/>
      <c r="L18" s="49"/>
      <c r="M18" s="46"/>
      <c r="N18" s="46"/>
    </row>
    <row r="19" spans="1:15">
      <c r="A19" s="96">
        <v>42422</v>
      </c>
      <c r="B19" s="48"/>
      <c r="C19" s="48"/>
      <c r="D19" s="48"/>
      <c r="E19" s="48"/>
      <c r="F19" s="48"/>
      <c r="G19" s="48"/>
      <c r="H19" s="48"/>
      <c r="I19" s="46" t="s">
        <v>456</v>
      </c>
      <c r="J19" s="49"/>
      <c r="K19" s="49"/>
      <c r="L19" s="49"/>
      <c r="M19" s="46"/>
      <c r="N19" s="46"/>
    </row>
    <row r="20" spans="1:15">
      <c r="A20" s="96">
        <v>42423</v>
      </c>
      <c r="B20" s="48">
        <v>130</v>
      </c>
      <c r="C20" s="48"/>
      <c r="D20" s="48"/>
      <c r="E20" s="48"/>
      <c r="F20" s="48"/>
      <c r="G20" s="48"/>
      <c r="H20" s="48"/>
      <c r="J20" s="49"/>
      <c r="K20" s="49"/>
      <c r="L20" s="49"/>
      <c r="M20" s="46"/>
      <c r="N20" s="46"/>
    </row>
    <row r="21" spans="1:15">
      <c r="A21" s="96">
        <v>42424</v>
      </c>
      <c r="B21" s="48">
        <v>102</v>
      </c>
      <c r="C21" s="48"/>
      <c r="D21" s="48"/>
      <c r="E21" s="48"/>
      <c r="F21" s="48"/>
      <c r="G21" s="48"/>
      <c r="H21" s="48"/>
      <c r="I21" s="46"/>
      <c r="J21" s="49"/>
      <c r="K21" s="49"/>
      <c r="L21" s="49"/>
      <c r="M21" s="46"/>
      <c r="N21" s="46"/>
    </row>
    <row r="22" spans="1:15">
      <c r="A22" s="96">
        <v>42425</v>
      </c>
      <c r="B22" s="48">
        <v>83</v>
      </c>
      <c r="C22" s="48"/>
      <c r="D22" s="48"/>
      <c r="E22" s="48"/>
      <c r="F22" s="48"/>
      <c r="G22" s="48"/>
      <c r="H22" s="48"/>
      <c r="I22" s="46"/>
      <c r="J22" s="49"/>
      <c r="K22" s="49"/>
      <c r="L22" s="49"/>
      <c r="M22" s="46"/>
      <c r="N22" s="46"/>
    </row>
    <row r="23" spans="1:15">
      <c r="A23" s="96">
        <v>42426</v>
      </c>
      <c r="B23" s="48">
        <v>111</v>
      </c>
      <c r="C23" s="48"/>
      <c r="D23" s="48"/>
      <c r="E23" s="48"/>
      <c r="F23" s="48"/>
      <c r="G23" s="48"/>
      <c r="H23" s="48"/>
      <c r="I23" s="46"/>
      <c r="J23" s="49"/>
      <c r="K23" s="49"/>
      <c r="L23" s="49"/>
      <c r="M23" s="46"/>
      <c r="N23" s="46"/>
    </row>
    <row r="24" spans="1:15">
      <c r="A24" s="96">
        <v>42427</v>
      </c>
      <c r="B24" s="48">
        <v>484</v>
      </c>
      <c r="C24" s="48"/>
      <c r="D24" s="48"/>
      <c r="E24" s="48"/>
      <c r="F24" s="48"/>
      <c r="G24" s="48"/>
      <c r="H24" s="48"/>
      <c r="I24" s="46"/>
      <c r="J24" s="49"/>
      <c r="K24" s="49"/>
      <c r="L24" s="49"/>
      <c r="M24" s="46"/>
      <c r="N24" s="46"/>
    </row>
    <row r="25" spans="1:15">
      <c r="A25" s="96">
        <v>42428</v>
      </c>
      <c r="B25" s="48">
        <v>329</v>
      </c>
      <c r="C25" s="48"/>
      <c r="D25" s="48"/>
      <c r="E25" s="48"/>
      <c r="F25" s="48"/>
      <c r="G25" s="48"/>
      <c r="H25" s="48"/>
      <c r="I25" s="46"/>
      <c r="J25" s="49"/>
      <c r="K25" s="49"/>
      <c r="L25" s="49"/>
      <c r="M25" s="46"/>
      <c r="N25" s="46"/>
    </row>
    <row r="26" spans="1:15">
      <c r="A26" s="96">
        <v>42429</v>
      </c>
      <c r="B26" s="48">
        <v>720</v>
      </c>
      <c r="C26" s="48"/>
      <c r="D26" s="48"/>
      <c r="E26" s="48"/>
      <c r="F26" s="48"/>
      <c r="G26" s="48"/>
      <c r="H26" s="48"/>
      <c r="I26" s="46"/>
      <c r="J26" s="49"/>
      <c r="K26" s="49"/>
      <c r="L26" s="49"/>
      <c r="M26" s="46"/>
      <c r="N26" s="46"/>
    </row>
    <row r="27" spans="1:15">
      <c r="A27" s="96">
        <v>42430</v>
      </c>
      <c r="B27" s="48">
        <v>478</v>
      </c>
      <c r="C27" s="48"/>
      <c r="D27" s="48"/>
      <c r="E27" s="48"/>
      <c r="F27" s="48"/>
      <c r="G27" s="48"/>
      <c r="H27" s="48"/>
      <c r="I27" s="46"/>
      <c r="J27" s="49"/>
      <c r="K27" s="49"/>
      <c r="L27" s="49"/>
      <c r="M27" s="46"/>
      <c r="N27" s="46"/>
    </row>
    <row r="28" spans="1:15">
      <c r="A28" s="96">
        <v>42431</v>
      </c>
      <c r="B28" s="48">
        <v>409</v>
      </c>
      <c r="C28" s="48"/>
      <c r="D28" s="48"/>
      <c r="E28" s="48"/>
      <c r="F28" s="48"/>
      <c r="G28" s="48"/>
      <c r="H28" s="48"/>
      <c r="I28" s="46"/>
      <c r="J28" s="49"/>
      <c r="K28" s="49"/>
      <c r="L28" s="49"/>
      <c r="M28" s="46"/>
      <c r="N28" s="46"/>
    </row>
    <row r="29" spans="1:15">
      <c r="A29" s="96">
        <v>42432</v>
      </c>
      <c r="B29" s="48">
        <v>343</v>
      </c>
      <c r="C29" s="48"/>
      <c r="D29" s="48"/>
      <c r="E29" s="48"/>
      <c r="F29" s="48"/>
      <c r="G29" s="48"/>
      <c r="H29" s="48"/>
      <c r="I29" s="46"/>
      <c r="J29" s="49"/>
      <c r="K29" s="49"/>
      <c r="L29" s="49"/>
      <c r="M29" s="46"/>
      <c r="N29" s="46"/>
    </row>
    <row r="30" spans="1:15">
      <c r="A30" s="96">
        <v>42433</v>
      </c>
      <c r="B30" s="48">
        <v>284</v>
      </c>
      <c r="C30" s="48"/>
      <c r="D30" s="48"/>
      <c r="E30" s="48"/>
      <c r="F30" s="48"/>
      <c r="G30" s="48"/>
      <c r="H30" s="48"/>
      <c r="I30" s="46"/>
      <c r="J30" s="49"/>
      <c r="K30" s="49"/>
      <c r="L30" s="49"/>
      <c r="M30" s="46"/>
      <c r="N30" s="46"/>
    </row>
    <row r="31" spans="1:15">
      <c r="A31" s="96">
        <v>42434</v>
      </c>
      <c r="B31" s="48">
        <v>283</v>
      </c>
      <c r="C31" s="48"/>
      <c r="D31" s="48"/>
      <c r="E31" s="48"/>
      <c r="F31" s="48"/>
      <c r="G31" s="48"/>
      <c r="H31" s="48"/>
      <c r="I31" s="46"/>
      <c r="J31" s="50"/>
      <c r="K31" s="49"/>
      <c r="L31" s="49"/>
      <c r="M31" s="46"/>
      <c r="N31" s="46"/>
    </row>
    <row r="32" spans="1:15">
      <c r="A32" s="96">
        <v>42435</v>
      </c>
      <c r="B32" s="48">
        <v>302</v>
      </c>
      <c r="C32" s="48"/>
      <c r="D32" s="48"/>
      <c r="E32" s="48"/>
      <c r="F32" s="48"/>
      <c r="G32" s="48"/>
      <c r="H32" s="48"/>
      <c r="I32" s="46"/>
      <c r="J32" s="49"/>
      <c r="K32" s="49"/>
      <c r="L32" s="49"/>
      <c r="M32" s="46"/>
      <c r="N32" s="46"/>
    </row>
    <row r="33" spans="1:14">
      <c r="A33" s="96">
        <v>42436</v>
      </c>
      <c r="B33" s="48">
        <v>228</v>
      </c>
      <c r="C33" s="48"/>
      <c r="D33" s="48"/>
      <c r="E33" s="48"/>
      <c r="F33" s="48"/>
      <c r="G33" s="48"/>
      <c r="H33" s="48"/>
      <c r="I33" s="46"/>
      <c r="J33" s="49"/>
      <c r="K33" s="49"/>
      <c r="L33" s="49"/>
      <c r="M33" s="46"/>
      <c r="N33" s="46"/>
    </row>
    <row r="34" spans="1:14">
      <c r="A34" s="96">
        <v>42437</v>
      </c>
      <c r="B34" s="48">
        <v>509</v>
      </c>
      <c r="C34" s="48"/>
      <c r="D34" s="48"/>
      <c r="E34" s="48"/>
      <c r="F34" s="48"/>
      <c r="G34" s="48"/>
      <c r="H34" s="48"/>
      <c r="J34" s="49"/>
      <c r="K34" s="49"/>
      <c r="L34" s="49"/>
      <c r="M34" s="46"/>
      <c r="N34" s="46"/>
    </row>
    <row r="35" spans="1:14">
      <c r="A35" s="96">
        <v>42438</v>
      </c>
      <c r="B35" s="48">
        <v>625</v>
      </c>
      <c r="C35" s="48"/>
      <c r="D35" s="48"/>
      <c r="E35" s="48"/>
      <c r="F35" s="48"/>
      <c r="G35" s="48"/>
      <c r="H35" s="48"/>
      <c r="I35" s="46"/>
      <c r="J35" s="49"/>
      <c r="K35" s="49"/>
      <c r="L35" s="49"/>
      <c r="M35" s="46"/>
      <c r="N35" s="46"/>
    </row>
    <row r="36" spans="1:14">
      <c r="A36" s="96">
        <v>42439</v>
      </c>
      <c r="B36" s="48">
        <v>302</v>
      </c>
      <c r="C36" s="48"/>
      <c r="D36" s="48"/>
      <c r="E36" s="48"/>
      <c r="F36" s="48"/>
      <c r="G36" s="48"/>
      <c r="H36" s="48"/>
      <c r="I36" s="46"/>
      <c r="J36" s="49"/>
      <c r="K36" s="49"/>
      <c r="L36" s="49"/>
      <c r="M36" s="46"/>
      <c r="N36" s="46"/>
    </row>
    <row r="37" spans="1:14">
      <c r="A37" s="96">
        <v>42440</v>
      </c>
      <c r="B37" s="48">
        <v>329</v>
      </c>
      <c r="C37" s="48"/>
      <c r="D37" s="48"/>
      <c r="E37" s="48"/>
      <c r="F37" s="48"/>
      <c r="G37" s="48"/>
      <c r="H37" s="48"/>
      <c r="I37" s="39"/>
      <c r="J37" s="49"/>
      <c r="K37" s="49"/>
      <c r="L37" s="49"/>
      <c r="M37" s="46"/>
      <c r="N37" s="46"/>
    </row>
    <row r="38" spans="1:14">
      <c r="A38" s="96">
        <v>42441</v>
      </c>
      <c r="B38" s="48">
        <v>1209</v>
      </c>
      <c r="C38" s="48"/>
      <c r="D38" s="48"/>
      <c r="E38" s="48"/>
      <c r="F38" s="48">
        <v>1</v>
      </c>
      <c r="G38" s="48"/>
      <c r="H38" s="48"/>
      <c r="I38" s="46"/>
      <c r="J38" s="49"/>
      <c r="K38" s="49"/>
      <c r="L38" s="49"/>
      <c r="M38" s="46"/>
      <c r="N38" s="46"/>
    </row>
    <row r="39" spans="1:14">
      <c r="A39" s="96">
        <v>42442</v>
      </c>
      <c r="B39" s="48">
        <v>663</v>
      </c>
      <c r="C39" s="48"/>
      <c r="D39" s="48"/>
      <c r="E39" s="48"/>
      <c r="F39" s="48"/>
      <c r="G39" s="48"/>
      <c r="H39" s="48"/>
      <c r="I39" s="46"/>
      <c r="J39" s="49"/>
      <c r="K39" s="49"/>
      <c r="L39" s="49"/>
      <c r="M39" s="46"/>
      <c r="N39" s="46"/>
    </row>
    <row r="40" spans="1:14">
      <c r="A40" s="96">
        <v>42443</v>
      </c>
      <c r="B40" s="48">
        <v>796</v>
      </c>
      <c r="C40" s="48"/>
      <c r="D40" s="48"/>
      <c r="E40" s="48"/>
      <c r="F40" s="48"/>
      <c r="G40" s="48"/>
      <c r="H40" s="48"/>
      <c r="I40" s="46"/>
      <c r="J40" s="49"/>
      <c r="K40" s="49"/>
      <c r="L40" s="49"/>
      <c r="M40" s="46"/>
      <c r="N40" s="46"/>
    </row>
    <row r="41" spans="1:14">
      <c r="A41" s="96">
        <v>42444</v>
      </c>
      <c r="B41" s="48">
        <v>847</v>
      </c>
      <c r="C41" s="48"/>
      <c r="D41" s="48"/>
      <c r="E41" s="48"/>
      <c r="F41" s="48"/>
      <c r="G41" s="48"/>
      <c r="H41" s="48"/>
      <c r="I41" s="46"/>
      <c r="J41" s="49"/>
      <c r="K41" s="49"/>
      <c r="L41" s="49"/>
      <c r="M41" s="46"/>
      <c r="N41" s="46"/>
    </row>
    <row r="42" spans="1:14">
      <c r="A42" s="96">
        <v>42445</v>
      </c>
      <c r="B42" s="48">
        <v>1039</v>
      </c>
      <c r="C42" s="48"/>
      <c r="D42" s="48"/>
      <c r="E42" s="48"/>
      <c r="F42" s="48"/>
      <c r="G42" s="48"/>
      <c r="H42" s="48"/>
      <c r="I42" s="46"/>
      <c r="J42" s="49"/>
      <c r="K42" s="49"/>
      <c r="L42" s="49"/>
      <c r="M42" s="46"/>
      <c r="N42" s="46"/>
    </row>
    <row r="43" spans="1:14">
      <c r="A43" s="96">
        <v>42446</v>
      </c>
      <c r="B43" s="48">
        <v>901</v>
      </c>
      <c r="C43" s="48"/>
      <c r="D43" s="48"/>
      <c r="E43" s="48"/>
      <c r="F43" s="48"/>
      <c r="G43" s="48"/>
      <c r="H43" s="48"/>
      <c r="I43" s="46"/>
      <c r="J43" s="49"/>
      <c r="K43" s="49"/>
      <c r="L43" s="49"/>
      <c r="M43" s="46"/>
      <c r="N43" s="46"/>
    </row>
    <row r="44" spans="1:14">
      <c r="A44" s="96">
        <v>42447</v>
      </c>
      <c r="B44" s="48">
        <v>1411</v>
      </c>
      <c r="C44" s="48"/>
      <c r="D44" s="48"/>
      <c r="E44" s="48"/>
      <c r="F44" s="48">
        <v>1</v>
      </c>
      <c r="G44" s="48"/>
      <c r="H44" s="48"/>
      <c r="I44" s="39"/>
      <c r="J44" s="49"/>
      <c r="K44" s="49"/>
      <c r="L44" s="49"/>
      <c r="M44" s="46"/>
      <c r="N44" s="46"/>
    </row>
    <row r="45" spans="1:14">
      <c r="A45" s="96">
        <v>42448</v>
      </c>
      <c r="B45" s="48">
        <v>562</v>
      </c>
      <c r="C45" s="48"/>
      <c r="D45" s="48"/>
      <c r="E45" s="48"/>
      <c r="F45" s="48"/>
      <c r="G45" s="48"/>
      <c r="H45" s="48"/>
      <c r="I45" s="46"/>
      <c r="J45" s="49"/>
      <c r="K45" s="49"/>
      <c r="L45" s="49"/>
      <c r="M45" s="46"/>
      <c r="N45" s="46"/>
    </row>
    <row r="46" spans="1:14">
      <c r="A46" s="96">
        <v>42449</v>
      </c>
      <c r="B46" s="48">
        <v>1014</v>
      </c>
      <c r="C46" s="48"/>
      <c r="D46" s="48"/>
      <c r="E46" s="48"/>
      <c r="F46" s="48"/>
      <c r="G46" s="48"/>
      <c r="H46" s="48"/>
      <c r="I46" s="46"/>
      <c r="J46" s="39"/>
      <c r="K46" s="49"/>
      <c r="L46" s="49"/>
      <c r="M46" s="46"/>
      <c r="N46" s="46"/>
    </row>
    <row r="47" spans="1:14">
      <c r="A47" s="96">
        <v>42450</v>
      </c>
      <c r="B47" s="48">
        <v>1908</v>
      </c>
      <c r="C47" s="48"/>
      <c r="D47" s="48"/>
      <c r="E47" s="48"/>
      <c r="F47" s="48"/>
      <c r="G47" s="48"/>
      <c r="H47" s="48"/>
      <c r="I47" s="46"/>
      <c r="J47" s="39"/>
      <c r="K47" s="49"/>
      <c r="L47" s="49"/>
      <c r="M47" s="46"/>
      <c r="N47" s="46"/>
    </row>
    <row r="48" spans="1:14">
      <c r="A48" s="96">
        <v>42451</v>
      </c>
      <c r="B48" s="48">
        <v>1669</v>
      </c>
      <c r="C48" s="48"/>
      <c r="D48" s="48"/>
      <c r="E48" s="48"/>
      <c r="F48" s="48"/>
      <c r="G48" s="48"/>
      <c r="H48" s="48"/>
      <c r="I48" s="46"/>
      <c r="J48" s="39"/>
      <c r="K48" s="49"/>
      <c r="L48" s="49"/>
      <c r="M48" s="46"/>
      <c r="N48" s="46"/>
    </row>
    <row r="49" spans="1:15">
      <c r="A49" s="96">
        <v>42452</v>
      </c>
      <c r="B49" s="48">
        <v>2118</v>
      </c>
      <c r="C49" s="48"/>
      <c r="D49" s="48"/>
      <c r="E49" s="48"/>
      <c r="F49" s="48"/>
      <c r="G49" s="48"/>
      <c r="H49" s="48"/>
      <c r="I49" s="46"/>
      <c r="J49" s="39"/>
      <c r="K49" s="49"/>
      <c r="L49" s="49"/>
      <c r="M49" s="46"/>
      <c r="N49" s="46"/>
    </row>
    <row r="50" spans="1:15">
      <c r="A50" s="96">
        <v>42453</v>
      </c>
      <c r="B50" s="48">
        <v>2077</v>
      </c>
      <c r="C50" s="48">
        <v>1</v>
      </c>
      <c r="D50" s="48"/>
      <c r="E50" s="48"/>
      <c r="F50" s="48">
        <v>1</v>
      </c>
      <c r="G50" s="48"/>
      <c r="H50" s="48"/>
      <c r="I50" s="39"/>
      <c r="J50" s="39"/>
      <c r="K50" s="49"/>
      <c r="L50" s="49"/>
      <c r="M50" s="46"/>
      <c r="N50" s="46"/>
    </row>
    <row r="51" spans="1:15">
      <c r="A51" s="96">
        <v>42454</v>
      </c>
      <c r="B51" s="48">
        <v>2334</v>
      </c>
      <c r="C51" s="48"/>
      <c r="D51" s="48"/>
      <c r="E51" s="48"/>
      <c r="F51" s="48">
        <v>3</v>
      </c>
      <c r="G51" s="48"/>
      <c r="H51" s="48"/>
      <c r="I51" s="46"/>
      <c r="J51" s="39"/>
      <c r="K51" s="49"/>
      <c r="L51" s="49"/>
      <c r="M51" s="46"/>
      <c r="N51" s="46"/>
    </row>
    <row r="52" spans="1:15">
      <c r="A52" s="96">
        <v>42455</v>
      </c>
      <c r="B52" s="48">
        <v>2488</v>
      </c>
      <c r="C52" s="48"/>
      <c r="D52" s="48"/>
      <c r="E52" s="48"/>
      <c r="F52" s="48"/>
      <c r="G52" s="48">
        <v>1</v>
      </c>
      <c r="H52" s="48"/>
      <c r="I52" s="39"/>
      <c r="J52" s="39"/>
      <c r="K52" s="49"/>
      <c r="L52" s="49"/>
      <c r="M52" s="46"/>
      <c r="N52" s="46"/>
    </row>
    <row r="53" spans="1:15">
      <c r="A53" s="96">
        <v>42456</v>
      </c>
      <c r="B53" s="48">
        <v>5357</v>
      </c>
      <c r="C53" s="48"/>
      <c r="D53" s="48"/>
      <c r="E53" s="48"/>
      <c r="F53" s="48">
        <v>2</v>
      </c>
      <c r="G53" s="48">
        <v>2</v>
      </c>
      <c r="H53" s="48"/>
      <c r="I53" s="46"/>
      <c r="J53" s="39"/>
      <c r="K53" s="49"/>
      <c r="L53" s="49"/>
      <c r="M53" s="46"/>
      <c r="N53" s="46"/>
    </row>
    <row r="54" spans="1:15">
      <c r="A54" s="96">
        <v>42457</v>
      </c>
      <c r="B54" s="48">
        <v>4938</v>
      </c>
      <c r="C54" s="48"/>
      <c r="D54" s="48"/>
      <c r="E54" s="48"/>
      <c r="F54" s="48"/>
      <c r="G54" s="48">
        <v>1</v>
      </c>
      <c r="H54" s="48"/>
      <c r="I54" s="39"/>
      <c r="J54" s="39"/>
      <c r="K54" s="49"/>
      <c r="L54" s="49"/>
      <c r="M54" s="46"/>
      <c r="N54" s="46"/>
    </row>
    <row r="55" spans="1:15">
      <c r="A55" s="96">
        <v>42458</v>
      </c>
      <c r="B55" s="48">
        <f>18045+55+126</f>
        <v>18226</v>
      </c>
      <c r="C55" s="48">
        <v>5</v>
      </c>
      <c r="D55" s="48"/>
      <c r="E55" s="48"/>
      <c r="F55" s="48">
        <v>25</v>
      </c>
      <c r="G55" s="48">
        <v>25</v>
      </c>
      <c r="H55" s="48"/>
      <c r="I55" s="46"/>
      <c r="J55" s="39"/>
      <c r="K55" s="49"/>
      <c r="L55" s="49"/>
      <c r="M55" s="46"/>
      <c r="N55" s="46"/>
    </row>
    <row r="56" spans="1:15">
      <c r="A56" s="96">
        <v>42459</v>
      </c>
      <c r="B56" s="48">
        <v>8606</v>
      </c>
      <c r="C56" s="48">
        <v>3</v>
      </c>
      <c r="D56" s="48"/>
      <c r="E56" s="48"/>
      <c r="F56" s="48">
        <v>38</v>
      </c>
      <c r="G56" s="48">
        <v>22</v>
      </c>
      <c r="H56" s="48"/>
      <c r="I56" s="39"/>
      <c r="J56" s="39"/>
      <c r="K56" s="49"/>
      <c r="L56" s="49"/>
      <c r="M56" s="46"/>
      <c r="N56" s="46"/>
    </row>
    <row r="57" spans="1:15">
      <c r="A57" s="96">
        <v>42460</v>
      </c>
      <c r="B57" s="48">
        <v>4820</v>
      </c>
      <c r="C57" s="48"/>
      <c r="D57" s="48"/>
      <c r="E57" s="48"/>
      <c r="F57" s="48">
        <v>10</v>
      </c>
      <c r="G57" s="48">
        <v>6</v>
      </c>
      <c r="H57" s="48"/>
      <c r="I57" s="46"/>
      <c r="J57" s="39"/>
      <c r="K57" s="49"/>
      <c r="L57" s="49"/>
      <c r="M57" s="46"/>
      <c r="N57" s="46"/>
    </row>
    <row r="58" spans="1:15">
      <c r="A58" s="96">
        <v>42461</v>
      </c>
      <c r="B58" s="48">
        <v>5842</v>
      </c>
      <c r="C58" s="48">
        <v>1</v>
      </c>
      <c r="D58" s="48"/>
      <c r="E58" s="48"/>
      <c r="F58" s="48">
        <v>28</v>
      </c>
      <c r="G58" s="48">
        <v>11</v>
      </c>
      <c r="H58" s="48"/>
      <c r="I58" s="39"/>
      <c r="J58" s="39"/>
      <c r="K58" s="49"/>
      <c r="L58" s="49"/>
      <c r="M58" s="46"/>
      <c r="N58" s="46"/>
      <c r="O58" s="46"/>
    </row>
    <row r="59" spans="1:15">
      <c r="A59" s="96">
        <v>42462</v>
      </c>
      <c r="B59" s="48">
        <v>3712</v>
      </c>
      <c r="C59" s="48"/>
      <c r="D59" s="48"/>
      <c r="E59" s="48"/>
      <c r="F59" s="48">
        <v>21</v>
      </c>
      <c r="G59" s="48">
        <v>3</v>
      </c>
      <c r="H59" s="48"/>
      <c r="I59" s="39"/>
      <c r="J59" s="39"/>
      <c r="K59" s="49"/>
      <c r="L59" s="49"/>
      <c r="M59" s="46"/>
      <c r="N59" s="46"/>
    </row>
    <row r="60" spans="1:15">
      <c r="A60" s="96">
        <v>42463</v>
      </c>
      <c r="B60" s="48">
        <v>3823</v>
      </c>
      <c r="C60" s="48"/>
      <c r="D60" s="48"/>
      <c r="E60" s="48"/>
      <c r="F60" s="48">
        <v>12</v>
      </c>
      <c r="G60" s="48">
        <v>1</v>
      </c>
      <c r="H60" s="48"/>
      <c r="J60" s="39"/>
      <c r="K60" s="49"/>
      <c r="L60" s="49"/>
      <c r="M60" s="46"/>
      <c r="N60" s="46"/>
    </row>
    <row r="61" spans="1:15">
      <c r="A61" s="96">
        <v>42464</v>
      </c>
      <c r="B61" s="48">
        <v>4852</v>
      </c>
      <c r="C61" s="48"/>
      <c r="D61" s="48"/>
      <c r="E61" s="48"/>
      <c r="F61" s="48">
        <v>28</v>
      </c>
      <c r="G61" s="48">
        <v>10</v>
      </c>
      <c r="H61" s="48"/>
      <c r="J61" s="39"/>
      <c r="K61" s="49"/>
      <c r="L61" s="49"/>
      <c r="M61" s="46"/>
      <c r="N61" s="46"/>
    </row>
    <row r="62" spans="1:15">
      <c r="A62" s="96">
        <v>42465</v>
      </c>
      <c r="B62" s="48">
        <v>3418</v>
      </c>
      <c r="C62" s="48"/>
      <c r="D62" s="48"/>
      <c r="E62" s="48"/>
      <c r="F62" s="48">
        <v>10</v>
      </c>
      <c r="G62" s="48">
        <v>3</v>
      </c>
      <c r="H62" s="48"/>
      <c r="J62" s="39"/>
      <c r="K62" s="49"/>
      <c r="L62" s="49"/>
      <c r="M62" s="46"/>
      <c r="N62" s="46"/>
    </row>
    <row r="63" spans="1:15">
      <c r="A63" s="96">
        <v>42466</v>
      </c>
      <c r="B63" s="48">
        <v>1749</v>
      </c>
      <c r="C63" s="48"/>
      <c r="D63" s="48"/>
      <c r="E63" s="48"/>
      <c r="F63" s="48">
        <v>4</v>
      </c>
      <c r="G63" s="48"/>
      <c r="H63" s="48"/>
      <c r="J63" s="39"/>
      <c r="K63" s="49"/>
      <c r="L63" s="49"/>
      <c r="M63" s="46"/>
      <c r="N63" s="46"/>
    </row>
    <row r="64" spans="1:15">
      <c r="A64" s="96">
        <v>42467</v>
      </c>
      <c r="B64" s="48">
        <v>1564</v>
      </c>
      <c r="C64" s="48"/>
      <c r="D64" s="48"/>
      <c r="E64" s="48">
        <v>1</v>
      </c>
      <c r="F64" s="48">
        <v>12</v>
      </c>
      <c r="G64" s="48">
        <v>5</v>
      </c>
      <c r="H64" s="48"/>
      <c r="I64" s="39"/>
      <c r="J64" s="39"/>
      <c r="K64" s="49"/>
      <c r="L64" s="49"/>
      <c r="M64" s="46"/>
      <c r="N64" s="46"/>
    </row>
    <row r="65" spans="1:14">
      <c r="A65" s="96">
        <v>42468</v>
      </c>
      <c r="B65" s="48">
        <v>1361</v>
      </c>
      <c r="C65" s="48"/>
      <c r="D65" s="48"/>
      <c r="E65" s="48"/>
      <c r="F65" s="48">
        <v>12</v>
      </c>
      <c r="G65" s="48">
        <v>8</v>
      </c>
      <c r="H65" s="48"/>
      <c r="I65" s="39"/>
      <c r="J65" s="39"/>
      <c r="K65" s="49"/>
      <c r="L65" s="49"/>
      <c r="M65" s="46"/>
      <c r="N65" s="46"/>
    </row>
    <row r="66" spans="1:14">
      <c r="A66" s="96">
        <v>42469</v>
      </c>
      <c r="B66" s="48">
        <v>1216</v>
      </c>
      <c r="C66" s="48"/>
      <c r="D66" s="48"/>
      <c r="E66" s="48"/>
      <c r="F66" s="48">
        <v>10</v>
      </c>
      <c r="G66" s="48">
        <v>1</v>
      </c>
      <c r="H66" s="48"/>
      <c r="I66" s="39"/>
      <c r="J66" s="39"/>
      <c r="K66" s="49"/>
      <c r="L66" s="49"/>
      <c r="M66" s="46"/>
      <c r="N66" s="46"/>
    </row>
    <row r="67" spans="1:14">
      <c r="A67" s="96">
        <v>42470</v>
      </c>
      <c r="B67" s="48">
        <v>684</v>
      </c>
      <c r="C67" s="48">
        <v>1</v>
      </c>
      <c r="D67" s="48"/>
      <c r="E67" s="48"/>
      <c r="F67" s="48">
        <v>6</v>
      </c>
      <c r="G67" s="48"/>
      <c r="H67" s="48"/>
      <c r="J67" s="39"/>
      <c r="K67" s="49"/>
      <c r="L67" s="49"/>
      <c r="M67" s="46"/>
      <c r="N67" s="46"/>
    </row>
    <row r="68" spans="1:14">
      <c r="A68" s="96">
        <v>42471</v>
      </c>
      <c r="B68" s="48">
        <v>804</v>
      </c>
      <c r="C68" s="48"/>
      <c r="D68" s="48"/>
      <c r="E68" s="48"/>
      <c r="F68" s="48">
        <v>8</v>
      </c>
      <c r="G68" s="48">
        <v>2</v>
      </c>
      <c r="H68" s="48"/>
      <c r="J68" s="39"/>
      <c r="K68" s="49"/>
      <c r="L68" s="49"/>
      <c r="M68" s="46"/>
      <c r="N68" s="46"/>
    </row>
    <row r="69" spans="1:14">
      <c r="A69" s="96">
        <v>42472</v>
      </c>
      <c r="B69" s="48">
        <v>430</v>
      </c>
      <c r="C69" s="48"/>
      <c r="D69" s="48"/>
      <c r="E69" s="48"/>
      <c r="F69" s="48">
        <v>9</v>
      </c>
      <c r="G69" s="48">
        <v>1</v>
      </c>
      <c r="H69" s="48"/>
      <c r="J69" s="49"/>
      <c r="K69" s="49"/>
      <c r="L69" s="49"/>
      <c r="M69" s="46"/>
      <c r="N69" s="46"/>
    </row>
    <row r="70" spans="1:14">
      <c r="A70" s="96">
        <v>42473</v>
      </c>
      <c r="B70" s="48">
        <v>419</v>
      </c>
      <c r="C70" s="48"/>
      <c r="D70" s="48"/>
      <c r="E70" s="48"/>
      <c r="F70" s="48">
        <v>12</v>
      </c>
      <c r="G70" s="48">
        <v>3</v>
      </c>
      <c r="H70" s="48"/>
      <c r="J70" s="49"/>
      <c r="K70" s="49"/>
      <c r="L70" s="49"/>
      <c r="M70" s="46"/>
      <c r="N70" s="46"/>
    </row>
    <row r="71" spans="1:14">
      <c r="A71" s="96">
        <v>42474</v>
      </c>
      <c r="B71" s="48">
        <v>346</v>
      </c>
      <c r="C71" s="48"/>
      <c r="D71" s="48"/>
      <c r="E71" s="48"/>
      <c r="F71" s="48">
        <v>28</v>
      </c>
      <c r="G71" s="48"/>
      <c r="H71" s="48"/>
      <c r="J71" s="49"/>
      <c r="K71" s="49"/>
      <c r="L71" s="49"/>
      <c r="M71" s="46"/>
      <c r="N71" s="46"/>
    </row>
    <row r="72" spans="1:14">
      <c r="A72" s="96">
        <v>42475</v>
      </c>
      <c r="B72" s="48">
        <v>192</v>
      </c>
      <c r="C72" s="48"/>
      <c r="D72" s="48"/>
      <c r="E72" s="48"/>
      <c r="F72" s="48">
        <v>3</v>
      </c>
      <c r="G72" s="48">
        <v>1</v>
      </c>
      <c r="H72" s="48"/>
      <c r="J72" s="49"/>
      <c r="K72" s="49"/>
      <c r="L72" s="49"/>
      <c r="M72" s="46"/>
      <c r="N72" s="46"/>
    </row>
    <row r="73" spans="1:14">
      <c r="A73" s="96">
        <v>42476</v>
      </c>
      <c r="B73" s="48">
        <v>150</v>
      </c>
      <c r="C73" s="48"/>
      <c r="D73" s="48"/>
      <c r="E73" s="48"/>
      <c r="F73" s="48">
        <v>68</v>
      </c>
      <c r="G73" s="48"/>
      <c r="H73" s="48"/>
      <c r="J73" s="49"/>
      <c r="K73" s="49"/>
      <c r="L73" s="49"/>
      <c r="M73" s="46"/>
      <c r="N73" s="46"/>
    </row>
    <row r="74" spans="1:14">
      <c r="A74" s="96">
        <v>42477</v>
      </c>
      <c r="B74" s="48">
        <v>126</v>
      </c>
      <c r="C74" s="48"/>
      <c r="D74" s="48"/>
      <c r="E74" s="48"/>
      <c r="F74" s="48">
        <v>85</v>
      </c>
      <c r="G74" s="48">
        <v>4</v>
      </c>
      <c r="H74" s="48"/>
      <c r="J74" s="49"/>
      <c r="K74" s="49"/>
      <c r="L74" s="49"/>
      <c r="M74" s="46"/>
      <c r="N74" s="46"/>
    </row>
    <row r="75" spans="1:14">
      <c r="A75" s="96">
        <v>42478</v>
      </c>
      <c r="B75" s="48">
        <f>99+8</f>
        <v>107</v>
      </c>
      <c r="C75" s="48">
        <v>1</v>
      </c>
      <c r="D75" s="48"/>
      <c r="E75" s="48"/>
      <c r="F75" s="48">
        <f>282+120</f>
        <v>402</v>
      </c>
      <c r="G75" s="48">
        <f>18+4</f>
        <v>22</v>
      </c>
      <c r="H75" s="48"/>
      <c r="J75" s="49"/>
      <c r="K75" s="49"/>
      <c r="L75" s="49"/>
      <c r="M75" s="46"/>
      <c r="N75" s="46"/>
    </row>
    <row r="76" spans="1:14">
      <c r="A76" s="96">
        <v>42479</v>
      </c>
      <c r="B76" s="48">
        <v>109</v>
      </c>
      <c r="C76" s="48"/>
      <c r="D76" s="48"/>
      <c r="E76" s="48"/>
      <c r="F76" s="48">
        <v>569</v>
      </c>
      <c r="G76" s="48">
        <v>7</v>
      </c>
      <c r="H76" s="48"/>
      <c r="J76" s="49"/>
      <c r="K76" s="49"/>
      <c r="L76" s="49"/>
      <c r="M76" s="46"/>
      <c r="N76" s="46"/>
    </row>
    <row r="77" spans="1:14">
      <c r="A77" s="96">
        <v>42480</v>
      </c>
      <c r="B77" s="48">
        <v>68</v>
      </c>
      <c r="C77" s="48">
        <v>2</v>
      </c>
      <c r="D77" s="48"/>
      <c r="E77" s="48"/>
      <c r="F77" s="48">
        <v>40</v>
      </c>
      <c r="G77" s="48">
        <v>1</v>
      </c>
      <c r="H77" s="48"/>
      <c r="J77" s="49"/>
      <c r="K77" s="49"/>
      <c r="L77" s="49"/>
      <c r="M77" s="46"/>
      <c r="N77" s="46"/>
    </row>
    <row r="78" spans="1:14">
      <c r="A78" s="96">
        <v>42481</v>
      </c>
      <c r="B78" s="48">
        <v>51</v>
      </c>
      <c r="C78" s="48">
        <v>2</v>
      </c>
      <c r="D78" s="48"/>
      <c r="E78" s="48"/>
      <c r="F78" s="48">
        <v>60</v>
      </c>
      <c r="G78" s="48">
        <v>2</v>
      </c>
      <c r="H78" s="48"/>
      <c r="J78" s="49"/>
      <c r="K78" s="49"/>
      <c r="L78" s="49"/>
      <c r="M78" s="46"/>
      <c r="N78" s="46"/>
    </row>
    <row r="79" spans="1:14">
      <c r="A79" s="96">
        <v>42482</v>
      </c>
      <c r="B79" s="48">
        <v>41</v>
      </c>
      <c r="C79" s="48"/>
      <c r="D79" s="48"/>
      <c r="E79" s="48"/>
      <c r="F79" s="48">
        <v>8</v>
      </c>
      <c r="G79" s="48"/>
      <c r="H79" s="48"/>
      <c r="I79" s="39"/>
      <c r="J79" s="49"/>
      <c r="K79" s="49"/>
      <c r="L79" s="49"/>
      <c r="M79" s="46"/>
      <c r="N79" s="46"/>
    </row>
    <row r="80" spans="1:14">
      <c r="A80" s="96">
        <v>42483</v>
      </c>
      <c r="B80" s="48">
        <v>34</v>
      </c>
      <c r="C80" s="48">
        <v>3</v>
      </c>
      <c r="D80" s="48"/>
      <c r="E80" s="48"/>
      <c r="F80" s="48">
        <v>102</v>
      </c>
      <c r="G80" s="48">
        <v>2</v>
      </c>
      <c r="H80" s="48"/>
      <c r="J80" s="49"/>
      <c r="K80" s="49"/>
      <c r="L80" s="49"/>
      <c r="M80" s="46"/>
      <c r="N80" s="46"/>
    </row>
    <row r="81" spans="1:14">
      <c r="A81" s="96">
        <v>42484</v>
      </c>
      <c r="B81" s="48">
        <v>11</v>
      </c>
      <c r="C81" s="48">
        <v>31</v>
      </c>
      <c r="D81" s="48"/>
      <c r="E81" s="48"/>
      <c r="F81" s="48">
        <v>546</v>
      </c>
      <c r="G81" s="48">
        <v>9</v>
      </c>
      <c r="H81" s="48"/>
      <c r="J81" s="49"/>
      <c r="K81" s="49"/>
      <c r="L81" s="49"/>
      <c r="M81" s="46"/>
      <c r="N81" s="46"/>
    </row>
    <row r="82" spans="1:14">
      <c r="A82" s="96">
        <v>42485</v>
      </c>
      <c r="B82" s="48">
        <v>21</v>
      </c>
      <c r="C82" s="48">
        <v>57</v>
      </c>
      <c r="D82" s="48">
        <v>3</v>
      </c>
      <c r="E82" s="48"/>
      <c r="F82" s="48">
        <v>328</v>
      </c>
      <c r="G82" s="48">
        <v>6</v>
      </c>
      <c r="H82" s="48"/>
      <c r="I82" s="39"/>
      <c r="J82" s="49"/>
      <c r="K82" s="49"/>
      <c r="L82" s="49"/>
      <c r="M82" s="46"/>
      <c r="N82" s="46"/>
    </row>
    <row r="83" spans="1:14">
      <c r="A83" s="96">
        <v>42486</v>
      </c>
      <c r="B83" s="48">
        <v>15</v>
      </c>
      <c r="C83" s="48">
        <v>68</v>
      </c>
      <c r="D83" s="48">
        <v>1</v>
      </c>
      <c r="E83" s="48"/>
      <c r="F83" s="48">
        <v>57</v>
      </c>
      <c r="G83" s="48">
        <v>1</v>
      </c>
      <c r="H83" s="48"/>
      <c r="J83" s="49"/>
      <c r="K83" s="49"/>
      <c r="L83" s="49"/>
      <c r="M83" s="46"/>
      <c r="N83" s="46"/>
    </row>
    <row r="84" spans="1:14">
      <c r="A84" s="96">
        <v>42487</v>
      </c>
      <c r="B84" s="48">
        <v>9</v>
      </c>
      <c r="C84" s="48">
        <v>39</v>
      </c>
      <c r="D84" s="48">
        <v>3</v>
      </c>
      <c r="E84" s="48"/>
      <c r="F84" s="48">
        <v>176</v>
      </c>
      <c r="G84" s="48"/>
      <c r="H84" s="48"/>
      <c r="I84" s="39"/>
      <c r="J84" s="49"/>
      <c r="K84" s="49"/>
      <c r="L84" s="49"/>
      <c r="M84" s="46"/>
      <c r="N84" s="46"/>
    </row>
    <row r="85" spans="1:14">
      <c r="A85" s="96">
        <v>42488</v>
      </c>
      <c r="B85" s="48">
        <v>3</v>
      </c>
      <c r="C85" s="48">
        <v>136</v>
      </c>
      <c r="D85" s="48">
        <v>2</v>
      </c>
      <c r="E85" s="48"/>
      <c r="F85" s="48">
        <v>183</v>
      </c>
      <c r="G85" s="48">
        <v>2</v>
      </c>
      <c r="H85" s="48">
        <v>1</v>
      </c>
      <c r="J85" s="49"/>
      <c r="K85" s="49"/>
      <c r="L85" s="49"/>
      <c r="M85" s="46"/>
      <c r="N85" s="46"/>
    </row>
    <row r="86" spans="1:14">
      <c r="A86" s="96">
        <v>42489</v>
      </c>
      <c r="B86" s="48">
        <v>6</v>
      </c>
      <c r="C86" s="48">
        <v>66</v>
      </c>
      <c r="D86" s="48">
        <v>1</v>
      </c>
      <c r="E86" s="48"/>
      <c r="F86" s="48">
        <v>69</v>
      </c>
      <c r="G86" s="48">
        <v>2</v>
      </c>
      <c r="H86" s="48"/>
      <c r="I86" s="39"/>
      <c r="J86" s="49"/>
      <c r="K86" s="49"/>
      <c r="L86" s="49"/>
      <c r="M86" s="46"/>
      <c r="N86" s="46"/>
    </row>
    <row r="87" spans="1:14">
      <c r="A87" s="96">
        <v>42490</v>
      </c>
      <c r="B87" s="48">
        <v>1</v>
      </c>
      <c r="C87" s="48">
        <v>368</v>
      </c>
      <c r="D87" s="48">
        <v>11</v>
      </c>
      <c r="E87" s="48"/>
      <c r="F87" s="48">
        <v>335</v>
      </c>
      <c r="G87" s="48">
        <v>3</v>
      </c>
      <c r="H87" s="48"/>
      <c r="I87" s="39"/>
      <c r="J87" s="49"/>
      <c r="K87" s="49"/>
      <c r="L87" s="49"/>
      <c r="M87" s="46"/>
      <c r="N87" s="46"/>
    </row>
    <row r="88" spans="1:14">
      <c r="A88" s="96">
        <v>42491</v>
      </c>
      <c r="B88" s="48"/>
      <c r="C88" s="48">
        <v>263</v>
      </c>
      <c r="D88" s="48">
        <v>11</v>
      </c>
      <c r="E88" s="48"/>
      <c r="F88" s="48">
        <v>39</v>
      </c>
      <c r="G88" s="48">
        <v>3</v>
      </c>
      <c r="H88" s="48"/>
      <c r="J88" s="49"/>
      <c r="K88" s="49"/>
      <c r="L88" s="49"/>
      <c r="M88" s="46"/>
      <c r="N88" s="46"/>
    </row>
    <row r="89" spans="1:14">
      <c r="A89" s="96">
        <v>42492</v>
      </c>
      <c r="B89" s="48"/>
      <c r="C89" s="48">
        <f>480+100</f>
        <v>580</v>
      </c>
      <c r="D89" s="48">
        <f>22+62</f>
        <v>84</v>
      </c>
      <c r="E89" s="48"/>
      <c r="F89" s="48">
        <f>1067+316</f>
        <v>1383</v>
      </c>
      <c r="G89" s="48">
        <f>15+3</f>
        <v>18</v>
      </c>
      <c r="H89" s="48">
        <v>6</v>
      </c>
      <c r="I89" s="39"/>
      <c r="J89" s="49"/>
      <c r="K89" s="49"/>
      <c r="L89" s="49"/>
      <c r="M89" s="46"/>
      <c r="N89" s="46"/>
    </row>
    <row r="90" spans="1:14">
      <c r="A90" s="96">
        <v>42493</v>
      </c>
      <c r="B90" s="48"/>
      <c r="C90" s="48">
        <v>560</v>
      </c>
      <c r="D90" s="48">
        <f>5+281</f>
        <v>286</v>
      </c>
      <c r="E90" s="48"/>
      <c r="F90" s="48">
        <v>225</v>
      </c>
      <c r="G90" s="48">
        <v>2</v>
      </c>
      <c r="H90" s="48">
        <v>1</v>
      </c>
      <c r="I90" s="46"/>
      <c r="J90" s="49"/>
      <c r="K90" s="49"/>
      <c r="L90" s="49"/>
      <c r="M90" s="46"/>
      <c r="N90" s="46"/>
    </row>
    <row r="91" spans="1:14">
      <c r="A91" s="96">
        <v>42494</v>
      </c>
      <c r="B91" s="48"/>
      <c r="C91" s="48">
        <v>723</v>
      </c>
      <c r="D91" s="48">
        <f>8+125</f>
        <v>133</v>
      </c>
      <c r="E91" s="48"/>
      <c r="F91" s="48">
        <v>173</v>
      </c>
      <c r="G91" s="48">
        <v>7</v>
      </c>
      <c r="H91" s="48">
        <v>2</v>
      </c>
      <c r="J91" s="49"/>
      <c r="K91" s="49"/>
      <c r="L91" s="49"/>
      <c r="M91" s="46"/>
      <c r="N91" s="46"/>
    </row>
    <row r="92" spans="1:14">
      <c r="A92" s="96">
        <v>42495</v>
      </c>
      <c r="B92" s="48"/>
      <c r="C92" s="48">
        <v>398</v>
      </c>
      <c r="D92" s="48">
        <f>1+35</f>
        <v>36</v>
      </c>
      <c r="E92" s="48"/>
      <c r="F92" s="48">
        <v>41</v>
      </c>
      <c r="G92" s="48"/>
      <c r="H92" s="48"/>
      <c r="I92" s="46"/>
      <c r="J92" s="49"/>
      <c r="K92" s="49"/>
      <c r="L92" s="49"/>
      <c r="M92" s="46"/>
      <c r="N92" s="46"/>
    </row>
    <row r="93" spans="1:14">
      <c r="A93" s="96">
        <v>42496</v>
      </c>
      <c r="B93" s="48"/>
      <c r="C93" s="48">
        <f>637+273</f>
        <v>910</v>
      </c>
      <c r="D93" s="48">
        <f>51+21+941</f>
        <v>1013</v>
      </c>
      <c r="E93" s="48"/>
      <c r="F93" s="48">
        <f>214+48</f>
        <v>262</v>
      </c>
      <c r="G93" s="48">
        <f>13+16</f>
        <v>29</v>
      </c>
      <c r="H93" s="48">
        <v>9</v>
      </c>
      <c r="I93" s="46"/>
      <c r="J93" s="49"/>
      <c r="K93" s="49"/>
      <c r="L93" s="49"/>
      <c r="M93" s="46"/>
      <c r="N93" s="46"/>
    </row>
    <row r="94" spans="1:14">
      <c r="A94" s="96">
        <v>42497</v>
      </c>
      <c r="B94" s="48"/>
      <c r="C94" s="48">
        <f>500+144</f>
        <v>644</v>
      </c>
      <c r="D94" s="48">
        <f>21+941+2+379</f>
        <v>1343</v>
      </c>
      <c r="E94" s="48"/>
      <c r="F94" s="48">
        <f>121+15</f>
        <v>136</v>
      </c>
      <c r="G94" s="48">
        <f>12+2</f>
        <v>14</v>
      </c>
      <c r="H94" s="48">
        <v>2</v>
      </c>
      <c r="I94" s="46"/>
      <c r="J94" s="49"/>
      <c r="K94" s="49"/>
      <c r="L94" s="49"/>
      <c r="M94" s="46"/>
      <c r="N94" s="46"/>
    </row>
    <row r="95" spans="1:14">
      <c r="A95" s="96">
        <v>42498</v>
      </c>
      <c r="B95" s="48"/>
      <c r="C95" s="48">
        <v>360</v>
      </c>
      <c r="D95" s="48">
        <f>31+436</f>
        <v>467</v>
      </c>
      <c r="E95" s="48"/>
      <c r="F95" s="48">
        <v>39</v>
      </c>
      <c r="G95" s="48">
        <v>4</v>
      </c>
      <c r="H95" s="48"/>
      <c r="I95" s="46"/>
      <c r="J95" s="49"/>
      <c r="K95" s="49"/>
      <c r="L95" s="49"/>
      <c r="M95" s="46"/>
      <c r="N95" s="46"/>
    </row>
    <row r="96" spans="1:14">
      <c r="A96" s="96">
        <v>42499</v>
      </c>
      <c r="B96" s="48"/>
      <c r="C96" s="48">
        <v>543</v>
      </c>
      <c r="D96" s="48">
        <f>47+789</f>
        <v>836</v>
      </c>
      <c r="E96" s="48"/>
      <c r="F96" s="48">
        <v>72</v>
      </c>
      <c r="G96" s="48">
        <v>5</v>
      </c>
      <c r="H96" s="48">
        <v>1</v>
      </c>
      <c r="I96" s="46"/>
      <c r="J96" s="49"/>
      <c r="K96" s="49"/>
      <c r="L96" s="49"/>
      <c r="M96" s="46"/>
      <c r="N96" s="46"/>
    </row>
    <row r="97" spans="1:14">
      <c r="A97" s="96">
        <v>42500</v>
      </c>
      <c r="B97" s="48"/>
      <c r="C97" s="48">
        <v>289</v>
      </c>
      <c r="D97" s="48">
        <f>23+149</f>
        <v>172</v>
      </c>
      <c r="E97" s="48"/>
      <c r="F97" s="48">
        <v>42</v>
      </c>
      <c r="G97" s="48">
        <v>10</v>
      </c>
      <c r="H97" s="48">
        <v>4</v>
      </c>
      <c r="I97" s="46"/>
      <c r="J97" s="49"/>
      <c r="K97" s="49"/>
      <c r="L97" s="49"/>
      <c r="M97" s="46"/>
      <c r="N97" s="46"/>
    </row>
    <row r="98" spans="1:14">
      <c r="A98" s="96">
        <v>42501</v>
      </c>
      <c r="B98" s="48"/>
      <c r="C98" s="48">
        <v>338</v>
      </c>
      <c r="D98" s="48">
        <f>114+333</f>
        <v>447</v>
      </c>
      <c r="E98" s="48"/>
      <c r="F98" s="48">
        <v>46</v>
      </c>
      <c r="G98" s="48">
        <v>4</v>
      </c>
      <c r="H98" s="48">
        <v>3</v>
      </c>
      <c r="I98" s="46"/>
      <c r="J98" s="49"/>
      <c r="K98" s="49"/>
      <c r="L98" s="49"/>
      <c r="M98" s="46"/>
      <c r="N98" s="46"/>
    </row>
    <row r="99" spans="1:14">
      <c r="A99" s="96">
        <v>42502</v>
      </c>
      <c r="B99" s="48"/>
      <c r="C99" s="48">
        <v>421</v>
      </c>
      <c r="D99" s="48">
        <f>178+520</f>
        <v>698</v>
      </c>
      <c r="E99" s="48"/>
      <c r="F99" s="48">
        <v>32</v>
      </c>
      <c r="G99" s="48">
        <v>4</v>
      </c>
      <c r="H99" s="48">
        <v>1</v>
      </c>
      <c r="I99" s="46"/>
      <c r="J99" s="49"/>
      <c r="K99" s="49"/>
      <c r="L99" s="49"/>
      <c r="M99" s="46"/>
      <c r="N99" s="46"/>
    </row>
    <row r="100" spans="1:14">
      <c r="A100" s="96">
        <v>42503</v>
      </c>
      <c r="B100" s="48"/>
      <c r="C100" s="48">
        <v>667</v>
      </c>
      <c r="D100" s="48">
        <f>800+1333</f>
        <v>2133</v>
      </c>
      <c r="E100" s="48"/>
      <c r="F100" s="48">
        <v>26</v>
      </c>
      <c r="G100" s="48">
        <v>10</v>
      </c>
      <c r="H100" s="48">
        <v>2</v>
      </c>
      <c r="I100" s="46"/>
      <c r="J100" s="49"/>
      <c r="K100" s="49"/>
      <c r="L100" s="49"/>
      <c r="M100" s="46"/>
      <c r="N100" s="46"/>
    </row>
    <row r="101" spans="1:14">
      <c r="A101" s="96">
        <v>42504</v>
      </c>
      <c r="B101" s="48"/>
      <c r="C101" s="48">
        <v>485</v>
      </c>
      <c r="D101" s="48">
        <f>1573+1008</f>
        <v>2581</v>
      </c>
      <c r="E101" s="48"/>
      <c r="F101" s="48">
        <v>13</v>
      </c>
      <c r="G101" s="48">
        <v>10</v>
      </c>
      <c r="H101" s="48"/>
      <c r="I101" s="46"/>
      <c r="J101" s="49"/>
      <c r="K101" s="49"/>
      <c r="L101" s="49"/>
      <c r="M101" s="46"/>
    </row>
    <row r="102" spans="1:14">
      <c r="A102" s="96">
        <v>42505</v>
      </c>
      <c r="B102" s="48"/>
      <c r="C102" s="48">
        <v>378</v>
      </c>
      <c r="D102" s="48">
        <f>2355+919</f>
        <v>3274</v>
      </c>
      <c r="E102" s="48"/>
      <c r="F102" s="48">
        <v>10</v>
      </c>
      <c r="G102" s="48">
        <v>9</v>
      </c>
      <c r="H102" s="48"/>
      <c r="I102" s="46"/>
      <c r="J102" s="49"/>
      <c r="K102" s="49"/>
      <c r="L102" s="49"/>
      <c r="M102" s="46"/>
    </row>
    <row r="103" spans="1:14">
      <c r="A103" s="96">
        <v>42506</v>
      </c>
      <c r="B103" s="48"/>
      <c r="C103" s="48">
        <v>180</v>
      </c>
      <c r="D103" s="48">
        <f>862+115</f>
        <v>977</v>
      </c>
      <c r="E103" s="48"/>
      <c r="F103" s="48">
        <v>6</v>
      </c>
      <c r="G103" s="48">
        <v>5</v>
      </c>
      <c r="H103" s="48"/>
      <c r="I103" s="46"/>
      <c r="J103" s="49"/>
      <c r="K103" s="49"/>
      <c r="L103" s="49"/>
      <c r="M103" s="46"/>
    </row>
    <row r="104" spans="1:14">
      <c r="A104" s="96">
        <v>42507</v>
      </c>
      <c r="B104" s="48"/>
      <c r="C104" s="48">
        <v>279</v>
      </c>
      <c r="D104" s="48">
        <f>1420+267</f>
        <v>1687</v>
      </c>
      <c r="E104" s="48"/>
      <c r="F104" s="48">
        <v>9</v>
      </c>
      <c r="G104" s="48">
        <v>23</v>
      </c>
      <c r="H104" s="48">
        <v>1</v>
      </c>
      <c r="I104" s="46"/>
      <c r="J104" s="49"/>
      <c r="K104" s="49"/>
      <c r="L104" s="49"/>
      <c r="M104" s="46"/>
    </row>
    <row r="105" spans="1:14">
      <c r="A105" s="96">
        <v>42508</v>
      </c>
      <c r="B105" s="48"/>
      <c r="C105" s="48">
        <v>165</v>
      </c>
      <c r="D105" s="48">
        <f>232+26</f>
        <v>258</v>
      </c>
      <c r="E105" s="48"/>
      <c r="F105" s="48">
        <v>4</v>
      </c>
      <c r="G105" s="48">
        <v>7</v>
      </c>
      <c r="H105" s="48"/>
      <c r="I105" s="46"/>
      <c r="J105" s="49"/>
      <c r="K105" s="49"/>
      <c r="L105" s="49"/>
      <c r="M105" s="46"/>
    </row>
    <row r="106" spans="1:14">
      <c r="A106" s="96">
        <v>42509</v>
      </c>
      <c r="B106" s="48"/>
      <c r="C106" s="48">
        <v>62</v>
      </c>
      <c r="D106" s="48">
        <f>383+13</f>
        <v>396</v>
      </c>
      <c r="E106" s="48"/>
      <c r="F106" s="48">
        <v>6</v>
      </c>
      <c r="G106" s="48">
        <v>1</v>
      </c>
      <c r="H106" s="48"/>
      <c r="I106" s="46"/>
      <c r="J106" s="49"/>
      <c r="K106" s="49"/>
      <c r="L106" s="49"/>
      <c r="M106" s="46"/>
    </row>
    <row r="107" spans="1:14">
      <c r="A107" s="96">
        <v>42510</v>
      </c>
      <c r="B107" s="48"/>
      <c r="C107" s="48">
        <v>40</v>
      </c>
      <c r="D107" s="48">
        <f>457+23</f>
        <v>480</v>
      </c>
      <c r="E107" s="48"/>
      <c r="F107" s="48">
        <v>4</v>
      </c>
      <c r="G107" s="48">
        <v>2</v>
      </c>
      <c r="H107" s="48"/>
      <c r="I107" s="46"/>
      <c r="J107" s="49"/>
      <c r="K107" s="49"/>
      <c r="L107" s="49"/>
      <c r="M107" s="46"/>
    </row>
    <row r="108" spans="1:14">
      <c r="A108" s="96">
        <v>42511</v>
      </c>
      <c r="B108" s="48"/>
      <c r="C108" s="48">
        <v>37</v>
      </c>
      <c r="D108" s="48">
        <f>309+10</f>
        <v>319</v>
      </c>
      <c r="E108" s="48"/>
      <c r="F108" s="48">
        <v>3</v>
      </c>
      <c r="G108" s="48"/>
      <c r="H108" s="48"/>
      <c r="I108" s="46"/>
      <c r="J108" s="49"/>
      <c r="K108" s="49"/>
      <c r="L108" s="49"/>
      <c r="M108" s="46"/>
    </row>
    <row r="109" spans="1:14">
      <c r="A109" s="96">
        <v>42512</v>
      </c>
      <c r="B109" s="48"/>
      <c r="C109" s="48">
        <v>28</v>
      </c>
      <c r="D109" s="48">
        <f>288+9</f>
        <v>297</v>
      </c>
      <c r="E109" s="48"/>
      <c r="F109" s="48">
        <v>3</v>
      </c>
      <c r="G109" s="48">
        <v>2</v>
      </c>
      <c r="H109" s="48"/>
      <c r="I109" s="46"/>
      <c r="J109" s="49"/>
      <c r="K109" s="49"/>
      <c r="L109" s="49"/>
      <c r="M109" s="46"/>
    </row>
    <row r="110" spans="1:14">
      <c r="A110" s="96">
        <v>42513</v>
      </c>
      <c r="B110" s="48"/>
      <c r="C110" s="48">
        <v>17</v>
      </c>
      <c r="D110" s="48">
        <f>86+4</f>
        <v>90</v>
      </c>
      <c r="E110" s="48"/>
      <c r="F110" s="48"/>
      <c r="G110" s="48">
        <v>2</v>
      </c>
      <c r="H110" s="48"/>
      <c r="I110" s="46"/>
      <c r="J110" s="49"/>
      <c r="K110" s="49"/>
      <c r="L110" s="49"/>
      <c r="M110" s="46"/>
    </row>
    <row r="111" spans="1:14">
      <c r="A111" s="96">
        <v>42514</v>
      </c>
      <c r="B111" s="48"/>
      <c r="C111" s="48">
        <v>30</v>
      </c>
      <c r="D111" s="48">
        <f>407+30</f>
        <v>437</v>
      </c>
      <c r="E111" s="48"/>
      <c r="F111" s="48">
        <v>1</v>
      </c>
      <c r="G111" s="48">
        <v>6</v>
      </c>
      <c r="H111" s="48"/>
      <c r="I111" s="46"/>
      <c r="J111" s="49"/>
      <c r="K111" s="49"/>
      <c r="L111" s="49"/>
      <c r="M111" s="46"/>
    </row>
    <row r="112" spans="1:14">
      <c r="A112" s="96">
        <v>42515</v>
      </c>
      <c r="B112" s="48"/>
      <c r="C112" s="48">
        <v>17</v>
      </c>
      <c r="D112" s="48">
        <f>64+5</f>
        <v>69</v>
      </c>
      <c r="E112" s="48"/>
      <c r="F112" s="48"/>
      <c r="G112" s="48">
        <v>7</v>
      </c>
      <c r="H112" s="48"/>
      <c r="I112" s="46"/>
      <c r="J112" s="49"/>
      <c r="K112" s="49"/>
      <c r="L112" s="49"/>
      <c r="M112" s="46"/>
    </row>
    <row r="113" spans="1:13">
      <c r="A113" s="96">
        <v>42516</v>
      </c>
      <c r="B113" s="48"/>
      <c r="C113" s="48">
        <v>10</v>
      </c>
      <c r="D113" s="48">
        <v>53</v>
      </c>
      <c r="E113" s="48"/>
      <c r="F113" s="48">
        <v>1</v>
      </c>
      <c r="G113" s="48">
        <v>2</v>
      </c>
      <c r="H113" s="48"/>
      <c r="I113" s="46"/>
      <c r="J113" s="49"/>
      <c r="K113" s="49"/>
      <c r="L113" s="49"/>
      <c r="M113" s="46"/>
    </row>
    <row r="114" spans="1:13">
      <c r="A114" s="96">
        <v>42517</v>
      </c>
      <c r="B114" s="48"/>
      <c r="C114" s="48">
        <v>18</v>
      </c>
      <c r="D114" s="48">
        <f>61+4</f>
        <v>65</v>
      </c>
      <c r="E114" s="48"/>
      <c r="F114" s="48"/>
      <c r="G114" s="48"/>
      <c r="H114" s="48"/>
      <c r="I114" s="46"/>
      <c r="J114" s="49"/>
      <c r="K114" s="49"/>
      <c r="L114" s="49"/>
      <c r="M114" s="46"/>
    </row>
    <row r="115" spans="1:13">
      <c r="A115" s="96">
        <v>42518</v>
      </c>
      <c r="B115" s="48"/>
      <c r="C115" s="48">
        <v>18</v>
      </c>
      <c r="D115" s="48">
        <f>24+3</f>
        <v>27</v>
      </c>
      <c r="E115" s="48"/>
      <c r="F115" s="48"/>
      <c r="G115" s="48"/>
      <c r="H115" s="48"/>
      <c r="I115" s="46"/>
      <c r="J115" s="49"/>
      <c r="K115" s="49"/>
      <c r="L115" s="49"/>
      <c r="M115" s="46"/>
    </row>
    <row r="116" spans="1:13">
      <c r="A116" s="96">
        <v>42519</v>
      </c>
      <c r="B116" s="48"/>
      <c r="C116" s="48">
        <v>8</v>
      </c>
      <c r="D116" s="48">
        <f>18+4</f>
        <v>22</v>
      </c>
      <c r="E116" s="48"/>
      <c r="F116" s="48"/>
      <c r="G116" s="48"/>
      <c r="H116" s="48"/>
      <c r="I116" s="46"/>
      <c r="J116" s="49"/>
      <c r="K116" s="49"/>
      <c r="L116" s="49"/>
      <c r="M116" s="46"/>
    </row>
    <row r="117" spans="1:13">
      <c r="A117" s="96">
        <v>42520</v>
      </c>
      <c r="B117" s="48"/>
      <c r="C117" s="48">
        <v>1</v>
      </c>
      <c r="D117" s="48">
        <f>19+2</f>
        <v>21</v>
      </c>
      <c r="E117" s="48"/>
      <c r="F117" s="48"/>
      <c r="G117" s="48"/>
      <c r="H117" s="48">
        <v>1</v>
      </c>
      <c r="I117" s="46"/>
      <c r="J117" s="49"/>
      <c r="K117" s="49"/>
      <c r="L117" s="49"/>
      <c r="M117" s="46"/>
    </row>
    <row r="118" spans="1:13">
      <c r="A118" s="96">
        <v>42521</v>
      </c>
      <c r="B118" s="48"/>
      <c r="C118" s="48">
        <v>10</v>
      </c>
      <c r="D118" s="48">
        <f>17+2</f>
        <v>19</v>
      </c>
      <c r="E118" s="48"/>
      <c r="F118" s="48"/>
      <c r="G118" s="48">
        <v>4</v>
      </c>
      <c r="H118" s="48"/>
      <c r="I118" s="46"/>
      <c r="J118" s="49"/>
      <c r="K118" s="49"/>
      <c r="L118" s="49"/>
      <c r="M118" s="46"/>
    </row>
    <row r="119" spans="1:13">
      <c r="A119" s="96">
        <v>42522</v>
      </c>
      <c r="B119" s="48"/>
      <c r="C119" s="48">
        <v>11</v>
      </c>
      <c r="D119" s="48">
        <v>22</v>
      </c>
      <c r="E119" s="48"/>
      <c r="F119" s="48"/>
      <c r="G119" s="48">
        <v>1</v>
      </c>
      <c r="H119" s="48"/>
    </row>
    <row r="120" spans="1:13">
      <c r="A120" s="96">
        <v>42523</v>
      </c>
      <c r="B120" s="48"/>
      <c r="C120" s="48">
        <v>15</v>
      </c>
      <c r="D120" s="48">
        <v>34</v>
      </c>
      <c r="E120" s="48"/>
      <c r="F120" s="48"/>
      <c r="G120" s="48">
        <v>6</v>
      </c>
      <c r="H120" s="48"/>
    </row>
    <row r="121" spans="1:13">
      <c r="A121" s="96">
        <v>42524</v>
      </c>
      <c r="B121" s="48"/>
      <c r="C121" s="48">
        <v>3</v>
      </c>
      <c r="D121" s="48">
        <v>26</v>
      </c>
      <c r="E121" s="48"/>
      <c r="F121" s="48"/>
      <c r="G121" s="48">
        <v>1</v>
      </c>
      <c r="H121" s="48"/>
    </row>
    <row r="122" spans="1:13">
      <c r="A122" s="96">
        <v>42525</v>
      </c>
      <c r="B122" s="48"/>
      <c r="C122" s="48">
        <v>6</v>
      </c>
      <c r="D122" s="48">
        <v>34</v>
      </c>
      <c r="E122" s="48"/>
      <c r="F122" s="48">
        <v>1</v>
      </c>
      <c r="G122" s="48">
        <v>4</v>
      </c>
      <c r="H122" s="48">
        <v>1</v>
      </c>
    </row>
    <row r="123" spans="1:13">
      <c r="A123" s="96">
        <v>42526</v>
      </c>
      <c r="B123" s="48"/>
      <c r="C123" s="48">
        <v>12</v>
      </c>
      <c r="D123" s="48">
        <v>44</v>
      </c>
      <c r="E123" s="48"/>
      <c r="F123" s="48">
        <v>1</v>
      </c>
      <c r="G123" s="48">
        <v>8</v>
      </c>
      <c r="H123" s="48"/>
    </row>
    <row r="124" spans="1:13">
      <c r="A124" s="96">
        <v>42527</v>
      </c>
      <c r="B124" s="48"/>
      <c r="C124" s="48">
        <v>4</v>
      </c>
      <c r="D124" s="48">
        <v>26</v>
      </c>
      <c r="E124" s="48"/>
      <c r="F124" s="48">
        <v>1</v>
      </c>
      <c r="G124" s="48">
        <v>11</v>
      </c>
      <c r="H124" s="48"/>
    </row>
    <row r="125" spans="1:13">
      <c r="A125" s="96">
        <v>42528</v>
      </c>
      <c r="B125" s="48"/>
      <c r="C125" s="48">
        <v>1</v>
      </c>
      <c r="D125" s="48">
        <v>29</v>
      </c>
      <c r="E125" s="48"/>
      <c r="F125" s="48">
        <v>1</v>
      </c>
      <c r="G125" s="48">
        <v>3</v>
      </c>
      <c r="H125" s="48"/>
    </row>
    <row r="126" spans="1:13">
      <c r="A126" s="96">
        <v>42529</v>
      </c>
      <c r="B126" s="48"/>
      <c r="C126" s="48">
        <v>3</v>
      </c>
      <c r="D126" s="48">
        <v>21</v>
      </c>
      <c r="E126" s="48"/>
      <c r="F126" s="48">
        <v>1</v>
      </c>
      <c r="G126" s="48">
        <v>1</v>
      </c>
      <c r="H126" s="48"/>
    </row>
    <row r="127" spans="1:13">
      <c r="A127" s="96">
        <v>42530</v>
      </c>
      <c r="B127" s="48"/>
      <c r="C127" s="48"/>
      <c r="D127" s="48">
        <v>5</v>
      </c>
      <c r="E127" s="48"/>
      <c r="F127" s="48">
        <v>1</v>
      </c>
      <c r="G127" s="48"/>
      <c r="H127" s="48"/>
    </row>
    <row r="128" spans="1:13">
      <c r="A128" s="96">
        <v>42531</v>
      </c>
      <c r="B128" s="48"/>
      <c r="C128" s="48"/>
      <c r="D128" s="48">
        <v>22</v>
      </c>
      <c r="E128" s="48"/>
      <c r="F128" s="48"/>
      <c r="G128" s="48"/>
      <c r="H128" s="48"/>
    </row>
    <row r="129" spans="1:9">
      <c r="A129" s="96">
        <v>42532</v>
      </c>
      <c r="B129" s="48"/>
      <c r="C129" s="48"/>
      <c r="D129" s="48">
        <v>4</v>
      </c>
      <c r="E129" s="48"/>
      <c r="F129" s="48"/>
      <c r="G129" s="48">
        <v>2</v>
      </c>
      <c r="H129" s="48"/>
    </row>
    <row r="130" spans="1:9">
      <c r="A130" s="96">
        <v>42533</v>
      </c>
      <c r="B130" s="48"/>
      <c r="C130" s="48"/>
      <c r="D130" s="48">
        <v>2</v>
      </c>
      <c r="E130" s="48"/>
      <c r="F130" s="48"/>
      <c r="G130" s="48">
        <v>3</v>
      </c>
      <c r="H130" s="48"/>
    </row>
    <row r="131" spans="1:9">
      <c r="A131" s="96">
        <v>42534</v>
      </c>
      <c r="B131" s="48"/>
      <c r="C131" s="48">
        <v>1</v>
      </c>
      <c r="D131" s="48">
        <v>5</v>
      </c>
      <c r="E131" s="48"/>
      <c r="F131" s="48">
        <v>1</v>
      </c>
      <c r="G131" s="48">
        <v>2</v>
      </c>
      <c r="H131" s="48"/>
    </row>
    <row r="132" spans="1:9">
      <c r="A132" s="96">
        <v>42535</v>
      </c>
      <c r="B132" s="48"/>
      <c r="C132" s="48">
        <v>1</v>
      </c>
      <c r="D132" s="48">
        <v>4</v>
      </c>
      <c r="E132" s="48"/>
      <c r="F132" s="48">
        <v>3</v>
      </c>
      <c r="G132" s="48">
        <v>2</v>
      </c>
      <c r="H132" s="48"/>
    </row>
    <row r="133" spans="1:9">
      <c r="A133" s="96">
        <v>42536</v>
      </c>
      <c r="B133" s="48"/>
      <c r="C133" s="48"/>
      <c r="D133" s="48">
        <v>5</v>
      </c>
      <c r="E133" s="48"/>
      <c r="F133" s="48"/>
      <c r="G133" s="48">
        <v>1</v>
      </c>
      <c r="H133" s="48"/>
    </row>
    <row r="134" spans="1:9">
      <c r="A134" s="96">
        <v>42537</v>
      </c>
      <c r="B134" s="48"/>
      <c r="C134" s="48"/>
      <c r="D134" s="48">
        <v>4</v>
      </c>
      <c r="E134" s="48"/>
      <c r="F134" s="48"/>
      <c r="G134" s="48"/>
      <c r="H134" s="48"/>
    </row>
    <row r="135" spans="1:9">
      <c r="A135" s="96">
        <v>42538</v>
      </c>
      <c r="B135" s="48"/>
      <c r="C135" s="48"/>
      <c r="D135" s="48">
        <v>6</v>
      </c>
      <c r="E135" s="48"/>
      <c r="F135" s="48">
        <v>1</v>
      </c>
      <c r="G135" s="48">
        <v>3</v>
      </c>
      <c r="H135" s="48"/>
      <c r="I135" s="35" t="s">
        <v>457</v>
      </c>
    </row>
    <row r="136" spans="1:9">
      <c r="B136" s="36"/>
      <c r="C136" s="36"/>
      <c r="D136" s="36"/>
      <c r="E136" s="36"/>
      <c r="F136" s="36"/>
      <c r="G136" s="36"/>
      <c r="H136" s="36"/>
    </row>
    <row r="137" spans="1:9">
      <c r="B137" s="36"/>
      <c r="C137" s="36"/>
      <c r="D137" s="36"/>
      <c r="E137" s="36"/>
      <c r="F137" s="36"/>
      <c r="G137" s="36"/>
      <c r="H137" s="36"/>
    </row>
    <row r="138" spans="1:9">
      <c r="B138" s="36"/>
      <c r="C138" s="36"/>
      <c r="D138" s="36"/>
      <c r="E138" s="36"/>
      <c r="F138" s="36"/>
      <c r="G138" s="36"/>
      <c r="H138" s="36"/>
    </row>
    <row r="139" spans="1:9">
      <c r="B139" s="36"/>
      <c r="C139" s="36"/>
      <c r="D139" s="36"/>
      <c r="E139" s="36"/>
      <c r="F139" s="36"/>
      <c r="G139" s="36"/>
      <c r="H139" s="36"/>
    </row>
    <row r="140" spans="1:9">
      <c r="B140" s="36"/>
      <c r="C140" s="36"/>
      <c r="D140" s="36"/>
      <c r="E140" s="36"/>
      <c r="F140" s="36"/>
      <c r="G140" s="36"/>
      <c r="H140" s="36"/>
    </row>
    <row r="141" spans="1:9">
      <c r="B141" s="36"/>
      <c r="C141" s="36"/>
      <c r="D141" s="36"/>
      <c r="E141" s="36"/>
      <c r="F141" s="36"/>
      <c r="G141" s="36"/>
      <c r="H141" s="36"/>
    </row>
    <row r="142" spans="1:9">
      <c r="B142" s="36"/>
      <c r="C142" s="36"/>
      <c r="D142" s="36"/>
      <c r="E142" s="36"/>
      <c r="F142" s="36"/>
      <c r="G142" s="36"/>
      <c r="H142" s="36"/>
    </row>
    <row r="143" spans="1:9">
      <c r="B143" s="36"/>
      <c r="C143" s="36"/>
      <c r="D143" s="36"/>
      <c r="E143" s="36"/>
      <c r="F143" s="36"/>
      <c r="G143" s="36"/>
      <c r="H143" s="36"/>
    </row>
    <row r="144" spans="1:9">
      <c r="B144" s="36"/>
      <c r="C144" s="36"/>
      <c r="D144" s="36"/>
      <c r="E144" s="36"/>
      <c r="F144" s="36"/>
      <c r="G144" s="36"/>
      <c r="H144" s="36"/>
    </row>
    <row r="145" spans="2:8">
      <c r="B145" s="36"/>
      <c r="C145" s="36"/>
      <c r="D145" s="36"/>
      <c r="E145" s="36"/>
      <c r="F145" s="36"/>
      <c r="G145" s="36"/>
      <c r="H145" s="36"/>
    </row>
    <row r="146" spans="2:8">
      <c r="B146" s="36"/>
      <c r="C146" s="36"/>
      <c r="D146" s="36"/>
      <c r="E146" s="36"/>
      <c r="F146" s="36"/>
      <c r="G146" s="36"/>
      <c r="H146" s="36"/>
    </row>
    <row r="147" spans="2:8">
      <c r="B147" s="36"/>
      <c r="C147" s="36"/>
      <c r="D147" s="36"/>
      <c r="E147" s="36"/>
      <c r="F147" s="36"/>
      <c r="G147" s="36"/>
      <c r="H147" s="36"/>
    </row>
    <row r="148" spans="2:8">
      <c r="B148" s="36"/>
      <c r="C148" s="36"/>
      <c r="D148" s="36"/>
      <c r="E148" s="36"/>
      <c r="F148" s="36"/>
      <c r="G148" s="36"/>
      <c r="H148" s="36"/>
    </row>
    <row r="149" spans="2:8">
      <c r="B149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82"/>
  <sheetViews>
    <sheetView zoomScale="90" zoomScaleNormal="90" workbookViewId="0">
      <pane xSplit="1" ySplit="14" topLeftCell="B24" activePane="bottomRight" state="frozen"/>
      <selection pane="topRight" activeCell="B1" sqref="B1"/>
      <selection pane="bottomLeft" activeCell="A15" sqref="A15"/>
      <selection pane="bottomRight" activeCell="L20" sqref="L20"/>
    </sheetView>
  </sheetViews>
  <sheetFormatPr baseColWidth="10" defaultColWidth="13" defaultRowHeight="13"/>
  <cols>
    <col min="1" max="1" width="13" style="61"/>
    <col min="2" max="3" width="13.83203125" style="58" customWidth="1"/>
    <col min="4" max="4" width="15.83203125" style="58" bestFit="1" customWidth="1"/>
    <col min="5" max="6" width="13.83203125" style="58" customWidth="1"/>
    <col min="7" max="7" width="10.83203125" style="58" bestFit="1" customWidth="1"/>
    <col min="8" max="8" width="14.1640625" style="58" bestFit="1" customWidth="1"/>
    <col min="9" max="9" width="12.6640625" style="58" customWidth="1"/>
    <col min="10" max="10" width="11.5" style="58" customWidth="1"/>
    <col min="11" max="11" width="13.83203125" style="58" customWidth="1"/>
    <col min="12" max="12" width="11.6640625" style="58" customWidth="1"/>
    <col min="13" max="13" width="17.83203125" style="58" bestFit="1" customWidth="1"/>
    <col min="14" max="14" width="17" style="58" bestFit="1" customWidth="1"/>
    <col min="15" max="16" width="13.83203125" style="58" customWidth="1"/>
    <col min="17" max="17" width="11" style="58" customWidth="1"/>
    <col min="18" max="18" width="103.1640625" style="60" bestFit="1" customWidth="1"/>
    <col min="19" max="16384" width="13" style="61"/>
  </cols>
  <sheetData>
    <row r="1" spans="1:21">
      <c r="A1" s="57" t="s">
        <v>458</v>
      </c>
      <c r="F1" s="59"/>
    </row>
    <row r="2" spans="1:21">
      <c r="A2" s="57" t="s">
        <v>459</v>
      </c>
      <c r="N2" s="59"/>
    </row>
    <row r="3" spans="1:21">
      <c r="A3" s="62"/>
      <c r="B3" s="59"/>
      <c r="C3" s="59"/>
      <c r="D3" s="59"/>
      <c r="F3" s="59"/>
    </row>
    <row r="4" spans="1:21">
      <c r="A4" s="62" t="s">
        <v>460</v>
      </c>
      <c r="B4" s="63">
        <f>SUM(B15:B151)</f>
        <v>1220</v>
      </c>
      <c r="C4" s="63">
        <f t="shared" ref="C4:Q4" si="0">SUM(C15:C149)</f>
        <v>1281</v>
      </c>
      <c r="D4" s="63">
        <f t="shared" si="0"/>
        <v>18</v>
      </c>
      <c r="E4" s="63">
        <f t="shared" si="0"/>
        <v>334</v>
      </c>
      <c r="F4" s="63">
        <f t="shared" si="0"/>
        <v>333</v>
      </c>
      <c r="G4" s="63">
        <f t="shared" si="0"/>
        <v>1559</v>
      </c>
      <c r="H4" s="63">
        <f t="shared" si="0"/>
        <v>116</v>
      </c>
      <c r="I4" s="63">
        <f t="shared" si="0"/>
        <v>88</v>
      </c>
      <c r="J4" s="63">
        <f t="shared" si="0"/>
        <v>252</v>
      </c>
      <c r="K4" s="63">
        <f t="shared" si="0"/>
        <v>2390</v>
      </c>
      <c r="L4" s="63">
        <f t="shared" si="0"/>
        <v>353</v>
      </c>
      <c r="M4" s="63">
        <f t="shared" si="0"/>
        <v>115</v>
      </c>
      <c r="N4" s="63">
        <f t="shared" si="0"/>
        <v>508</v>
      </c>
      <c r="O4" s="63">
        <f t="shared" si="0"/>
        <v>2</v>
      </c>
      <c r="P4" s="63">
        <f t="shared" si="0"/>
        <v>0</v>
      </c>
      <c r="Q4" s="63">
        <f t="shared" si="0"/>
        <v>558</v>
      </c>
    </row>
    <row r="5" spans="1:21">
      <c r="A5" s="62" t="s">
        <v>461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</row>
    <row r="6" spans="1:21">
      <c r="A6" s="65" t="s">
        <v>462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1">
      <c r="A7" s="65" t="s">
        <v>463</v>
      </c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</row>
    <row r="8" spans="1:21">
      <c r="A8" s="65" t="s">
        <v>452</v>
      </c>
      <c r="B8" s="66">
        <f>SUM(B15:B28)</f>
        <v>0</v>
      </c>
      <c r="C8" s="66">
        <f t="shared" ref="C8:Q8" si="1">SUM(C15:C28)</f>
        <v>0</v>
      </c>
      <c r="D8" s="66">
        <f t="shared" si="1"/>
        <v>0</v>
      </c>
      <c r="E8" s="66">
        <f t="shared" si="1"/>
        <v>0</v>
      </c>
      <c r="F8" s="66">
        <f t="shared" si="1"/>
        <v>0</v>
      </c>
      <c r="G8" s="66">
        <f t="shared" si="1"/>
        <v>0</v>
      </c>
      <c r="H8" s="66">
        <f t="shared" si="1"/>
        <v>0</v>
      </c>
      <c r="I8" s="66">
        <f t="shared" si="1"/>
        <v>0</v>
      </c>
      <c r="J8" s="66">
        <f t="shared" si="1"/>
        <v>0</v>
      </c>
      <c r="K8" s="66">
        <f t="shared" si="1"/>
        <v>63</v>
      </c>
      <c r="L8" s="66">
        <f t="shared" si="1"/>
        <v>5</v>
      </c>
      <c r="M8" s="66">
        <f t="shared" si="1"/>
        <v>0</v>
      </c>
      <c r="N8" s="66">
        <f t="shared" si="1"/>
        <v>0</v>
      </c>
      <c r="O8" s="66">
        <f t="shared" si="1"/>
        <v>0</v>
      </c>
      <c r="P8" s="66">
        <f t="shared" si="1"/>
        <v>0</v>
      </c>
      <c r="Q8" s="66">
        <f t="shared" si="1"/>
        <v>32</v>
      </c>
    </row>
    <row r="9" spans="1:21" s="69" customFormat="1">
      <c r="A9" s="67" t="s">
        <v>464</v>
      </c>
      <c r="B9" s="66">
        <f>SUM(B29:B59)</f>
        <v>1135</v>
      </c>
      <c r="C9" s="66">
        <f t="shared" ref="C9:Q9" si="2">SUM(C29:C59)</f>
        <v>1149</v>
      </c>
      <c r="D9" s="66">
        <f t="shared" si="2"/>
        <v>16</v>
      </c>
      <c r="E9" s="66">
        <f t="shared" si="2"/>
        <v>21</v>
      </c>
      <c r="F9" s="66">
        <f t="shared" si="2"/>
        <v>29</v>
      </c>
      <c r="G9" s="66">
        <f t="shared" si="2"/>
        <v>592</v>
      </c>
      <c r="H9" s="66">
        <f t="shared" si="2"/>
        <v>0</v>
      </c>
      <c r="I9" s="66">
        <f t="shared" si="2"/>
        <v>0</v>
      </c>
      <c r="J9" s="66">
        <f t="shared" si="2"/>
        <v>0</v>
      </c>
      <c r="K9" s="66">
        <f t="shared" si="2"/>
        <v>1137</v>
      </c>
      <c r="L9" s="66">
        <f t="shared" si="2"/>
        <v>14</v>
      </c>
      <c r="M9" s="66">
        <f t="shared" si="2"/>
        <v>22</v>
      </c>
      <c r="N9" s="66">
        <f t="shared" si="2"/>
        <v>15</v>
      </c>
      <c r="O9" s="66">
        <f t="shared" si="2"/>
        <v>0</v>
      </c>
      <c r="P9" s="66">
        <f t="shared" si="2"/>
        <v>0</v>
      </c>
      <c r="Q9" s="66">
        <f t="shared" si="2"/>
        <v>10</v>
      </c>
      <c r="R9" s="68"/>
    </row>
    <row r="10" spans="1:21" s="69" customFormat="1">
      <c r="A10" s="67" t="s">
        <v>465</v>
      </c>
      <c r="B10" s="66">
        <f>SUM(B60:B90)</f>
        <v>84</v>
      </c>
      <c r="C10" s="66">
        <f t="shared" ref="C10:Q10" si="3">SUM(C60:C90)</f>
        <v>129</v>
      </c>
      <c r="D10" s="66">
        <f t="shared" si="3"/>
        <v>2</v>
      </c>
      <c r="E10" s="66">
        <f t="shared" si="3"/>
        <v>301</v>
      </c>
      <c r="F10" s="66">
        <f t="shared" si="3"/>
        <v>291</v>
      </c>
      <c r="G10" s="66">
        <f t="shared" si="3"/>
        <v>965</v>
      </c>
      <c r="H10" s="66">
        <f t="shared" si="3"/>
        <v>12</v>
      </c>
      <c r="I10" s="66">
        <f t="shared" si="3"/>
        <v>3</v>
      </c>
      <c r="J10" s="66">
        <f t="shared" si="3"/>
        <v>35</v>
      </c>
      <c r="K10" s="66">
        <f t="shared" si="3"/>
        <v>360</v>
      </c>
      <c r="L10" s="66">
        <f t="shared" si="3"/>
        <v>142</v>
      </c>
      <c r="M10" s="66">
        <f t="shared" si="3"/>
        <v>93</v>
      </c>
      <c r="N10" s="66">
        <f t="shared" si="3"/>
        <v>491</v>
      </c>
      <c r="O10" s="66">
        <f t="shared" si="3"/>
        <v>0</v>
      </c>
      <c r="P10" s="66">
        <f t="shared" si="3"/>
        <v>0</v>
      </c>
      <c r="Q10" s="66">
        <f t="shared" si="3"/>
        <v>14</v>
      </c>
      <c r="R10" s="68"/>
    </row>
    <row r="11" spans="1:21" s="69" customFormat="1">
      <c r="A11" s="67" t="s">
        <v>466</v>
      </c>
      <c r="B11" s="66">
        <f>SUM(B91:B120)</f>
        <v>1</v>
      </c>
      <c r="C11" s="66">
        <f t="shared" ref="C11:Q11" si="4">SUM(C91:C120)</f>
        <v>3</v>
      </c>
      <c r="D11" s="66">
        <f t="shared" si="4"/>
        <v>0</v>
      </c>
      <c r="E11" s="66">
        <f t="shared" si="4"/>
        <v>12</v>
      </c>
      <c r="F11" s="66">
        <f t="shared" si="4"/>
        <v>13</v>
      </c>
      <c r="G11" s="66">
        <f t="shared" si="4"/>
        <v>2</v>
      </c>
      <c r="H11" s="66">
        <f t="shared" si="4"/>
        <v>102</v>
      </c>
      <c r="I11" s="66">
        <f t="shared" si="4"/>
        <v>85</v>
      </c>
      <c r="J11" s="66">
        <f t="shared" si="4"/>
        <v>211</v>
      </c>
      <c r="K11" s="66">
        <f t="shared" si="4"/>
        <v>760</v>
      </c>
      <c r="L11" s="66">
        <f t="shared" si="4"/>
        <v>189</v>
      </c>
      <c r="M11" s="66">
        <f t="shared" si="4"/>
        <v>0</v>
      </c>
      <c r="N11" s="66">
        <f t="shared" si="4"/>
        <v>2</v>
      </c>
      <c r="O11" s="66">
        <f t="shared" si="4"/>
        <v>0</v>
      </c>
      <c r="P11" s="66">
        <f t="shared" si="4"/>
        <v>0</v>
      </c>
      <c r="Q11" s="66">
        <f t="shared" si="4"/>
        <v>432</v>
      </c>
      <c r="R11" s="68"/>
    </row>
    <row r="12" spans="1:21" s="69" customFormat="1">
      <c r="A12" s="67" t="s">
        <v>467</v>
      </c>
      <c r="B12" s="66">
        <f>SUM(B121:B151)</f>
        <v>0</v>
      </c>
      <c r="C12" s="66">
        <f t="shared" ref="C12:Q12" si="5">SUM(C121:C151)</f>
        <v>0</v>
      </c>
      <c r="D12" s="66">
        <f t="shared" si="5"/>
        <v>0</v>
      </c>
      <c r="E12" s="66">
        <f t="shared" si="5"/>
        <v>0</v>
      </c>
      <c r="F12" s="66">
        <f t="shared" si="5"/>
        <v>0</v>
      </c>
      <c r="G12" s="66">
        <f t="shared" si="5"/>
        <v>0</v>
      </c>
      <c r="H12" s="66">
        <f t="shared" si="5"/>
        <v>2</v>
      </c>
      <c r="I12" s="66">
        <f t="shared" si="5"/>
        <v>0</v>
      </c>
      <c r="J12" s="66">
        <f t="shared" si="5"/>
        <v>6</v>
      </c>
      <c r="K12" s="66">
        <f t="shared" si="5"/>
        <v>70</v>
      </c>
      <c r="L12" s="66">
        <f t="shared" si="5"/>
        <v>3</v>
      </c>
      <c r="M12" s="66">
        <f t="shared" si="5"/>
        <v>0</v>
      </c>
      <c r="N12" s="66">
        <f t="shared" si="5"/>
        <v>0</v>
      </c>
      <c r="O12" s="66">
        <f t="shared" si="5"/>
        <v>2</v>
      </c>
      <c r="P12" s="66">
        <f t="shared" si="5"/>
        <v>0</v>
      </c>
      <c r="Q12" s="66">
        <f t="shared" si="5"/>
        <v>70</v>
      </c>
      <c r="R12" s="68"/>
    </row>
    <row r="13" spans="1:21">
      <c r="A13" s="70"/>
      <c r="B13" s="71"/>
      <c r="C13" s="71"/>
      <c r="D13" s="71"/>
      <c r="E13" s="72"/>
      <c r="F13" s="72"/>
      <c r="G13" s="71"/>
      <c r="H13" s="72"/>
      <c r="I13" s="72"/>
      <c r="J13" s="72"/>
      <c r="K13" s="72"/>
      <c r="L13" s="72"/>
      <c r="M13" s="72"/>
      <c r="N13" s="71"/>
      <c r="O13" s="71"/>
      <c r="P13" s="71"/>
      <c r="Q13" s="71"/>
      <c r="R13" s="73"/>
      <c r="S13" s="74"/>
      <c r="T13" s="74"/>
      <c r="U13" s="74"/>
    </row>
    <row r="14" spans="1:21" s="80" customFormat="1" ht="26.25" customHeight="1">
      <c r="A14" s="75" t="s">
        <v>434</v>
      </c>
      <c r="B14" s="76" t="s">
        <v>476</v>
      </c>
      <c r="C14" s="76" t="s">
        <v>477</v>
      </c>
      <c r="D14" s="76" t="s">
        <v>478</v>
      </c>
      <c r="E14" s="76" t="s">
        <v>508</v>
      </c>
      <c r="F14" s="76" t="s">
        <v>509</v>
      </c>
      <c r="G14" s="76" t="s">
        <v>468</v>
      </c>
      <c r="H14" s="76" t="s">
        <v>510</v>
      </c>
      <c r="I14" s="76" t="s">
        <v>511</v>
      </c>
      <c r="J14" s="77" t="s">
        <v>512</v>
      </c>
      <c r="K14" s="77" t="s">
        <v>513</v>
      </c>
      <c r="L14" s="77" t="s">
        <v>469</v>
      </c>
      <c r="M14" s="77" t="s">
        <v>506</v>
      </c>
      <c r="N14" s="78" t="s">
        <v>507</v>
      </c>
      <c r="O14" s="78" t="s">
        <v>470</v>
      </c>
      <c r="P14" s="78" t="s">
        <v>471</v>
      </c>
      <c r="Q14" s="78" t="s">
        <v>514</v>
      </c>
      <c r="R14" s="79" t="s">
        <v>472</v>
      </c>
      <c r="S14" s="79"/>
      <c r="T14" s="79"/>
      <c r="U14" s="79"/>
    </row>
    <row r="15" spans="1:21" s="58" customFormat="1">
      <c r="A15" s="81">
        <v>42538</v>
      </c>
      <c r="B15" s="82"/>
      <c r="C15" s="82"/>
      <c r="D15" s="82"/>
      <c r="E15" s="82"/>
      <c r="F15" s="82"/>
      <c r="G15" s="82"/>
      <c r="H15" s="82"/>
      <c r="I15" s="82"/>
      <c r="J15" s="66"/>
      <c r="K15" s="66"/>
      <c r="L15" s="66"/>
      <c r="M15" s="66"/>
      <c r="N15" s="71"/>
      <c r="O15" s="71"/>
      <c r="P15" s="71"/>
      <c r="Q15" s="71"/>
      <c r="R15" s="73" t="s">
        <v>457</v>
      </c>
      <c r="S15" s="71"/>
      <c r="T15" s="71"/>
      <c r="U15" s="71"/>
    </row>
    <row r="16" spans="1:21" s="58" customFormat="1">
      <c r="A16" s="81">
        <v>42539</v>
      </c>
      <c r="B16" s="82"/>
      <c r="C16" s="82"/>
      <c r="D16" s="82"/>
      <c r="E16" s="82"/>
      <c r="F16" s="82"/>
      <c r="G16" s="82"/>
      <c r="H16" s="82"/>
      <c r="I16" s="82"/>
      <c r="J16" s="66"/>
      <c r="K16" s="66">
        <v>11</v>
      </c>
      <c r="L16" s="66">
        <v>1</v>
      </c>
      <c r="M16" s="66"/>
      <c r="N16" s="71"/>
      <c r="O16" s="71"/>
      <c r="P16" s="71"/>
      <c r="Q16" s="71"/>
      <c r="R16" s="73"/>
      <c r="S16" s="71"/>
      <c r="T16" s="71"/>
      <c r="U16" s="71"/>
    </row>
    <row r="17" spans="1:21" s="58" customFormat="1">
      <c r="A17" s="81">
        <v>42540</v>
      </c>
      <c r="B17" s="82"/>
      <c r="C17" s="82"/>
      <c r="D17" s="82"/>
      <c r="E17" s="82"/>
      <c r="F17" s="82"/>
      <c r="G17" s="82"/>
      <c r="H17" s="82"/>
      <c r="I17" s="82"/>
      <c r="J17" s="66"/>
      <c r="K17" s="66">
        <v>2</v>
      </c>
      <c r="L17" s="66"/>
      <c r="M17" s="66"/>
      <c r="N17" s="71"/>
      <c r="O17" s="71"/>
      <c r="P17" s="71"/>
      <c r="Q17" s="71">
        <v>2</v>
      </c>
      <c r="R17" s="73"/>
      <c r="S17" s="71"/>
      <c r="T17" s="71"/>
      <c r="U17" s="71"/>
    </row>
    <row r="18" spans="1:21" s="83" customFormat="1">
      <c r="A18" s="81">
        <v>42541</v>
      </c>
      <c r="B18" s="82"/>
      <c r="C18" s="82"/>
      <c r="D18" s="82"/>
      <c r="E18" s="82"/>
      <c r="F18" s="82"/>
      <c r="G18" s="82"/>
      <c r="H18" s="82"/>
      <c r="I18" s="82"/>
      <c r="J18" s="66"/>
      <c r="K18" s="66">
        <v>1</v>
      </c>
      <c r="L18" s="66">
        <v>1</v>
      </c>
      <c r="M18" s="66"/>
      <c r="N18" s="71"/>
      <c r="O18" s="71"/>
      <c r="P18" s="71"/>
      <c r="Q18" s="71">
        <v>1</v>
      </c>
      <c r="R18" s="73"/>
      <c r="S18" s="74"/>
      <c r="T18" s="74"/>
      <c r="U18" s="74"/>
    </row>
    <row r="19" spans="1:21" s="83" customFormat="1">
      <c r="A19" s="81">
        <v>42542</v>
      </c>
      <c r="B19" s="82"/>
      <c r="C19" s="82"/>
      <c r="D19" s="82"/>
      <c r="E19" s="82"/>
      <c r="F19" s="82"/>
      <c r="G19" s="82"/>
      <c r="H19" s="82"/>
      <c r="I19" s="82"/>
      <c r="J19" s="66"/>
      <c r="K19" s="66"/>
      <c r="L19" s="66"/>
      <c r="M19" s="66"/>
      <c r="N19" s="71"/>
      <c r="O19" s="71"/>
      <c r="P19" s="71"/>
      <c r="Q19" s="71">
        <v>2</v>
      </c>
      <c r="R19" s="73"/>
      <c r="S19" s="74"/>
      <c r="T19" s="74"/>
      <c r="U19" s="74"/>
    </row>
    <row r="20" spans="1:21" s="83" customFormat="1">
      <c r="A20" s="81">
        <v>42543</v>
      </c>
      <c r="B20" s="82"/>
      <c r="C20" s="82"/>
      <c r="D20" s="82"/>
      <c r="E20" s="82"/>
      <c r="F20" s="82"/>
      <c r="G20" s="82"/>
      <c r="H20" s="82"/>
      <c r="I20" s="82"/>
      <c r="J20" s="66"/>
      <c r="K20" s="66">
        <v>1</v>
      </c>
      <c r="L20" s="66"/>
      <c r="M20" s="66"/>
      <c r="N20" s="71"/>
      <c r="O20" s="71"/>
      <c r="P20" s="71"/>
      <c r="Q20" s="71">
        <v>6</v>
      </c>
      <c r="R20" s="73"/>
      <c r="S20" s="74"/>
      <c r="T20" s="74"/>
      <c r="U20" s="74"/>
    </row>
    <row r="21" spans="1:21" s="83" customFormat="1">
      <c r="A21" s="81">
        <v>42544</v>
      </c>
      <c r="B21" s="82"/>
      <c r="C21" s="82"/>
      <c r="D21" s="82"/>
      <c r="E21" s="82"/>
      <c r="F21" s="82"/>
      <c r="G21" s="82"/>
      <c r="H21" s="82"/>
      <c r="I21" s="82"/>
      <c r="J21" s="66"/>
      <c r="K21" s="66"/>
      <c r="L21" s="66"/>
      <c r="M21" s="66"/>
      <c r="N21" s="71"/>
      <c r="O21" s="71"/>
      <c r="P21" s="71"/>
      <c r="Q21" s="71">
        <v>3</v>
      </c>
      <c r="R21" s="73"/>
      <c r="S21" s="74"/>
      <c r="T21" s="74"/>
      <c r="U21" s="74"/>
    </row>
    <row r="22" spans="1:21" s="83" customFormat="1">
      <c r="A22" s="81">
        <v>42545</v>
      </c>
      <c r="B22" s="82"/>
      <c r="C22" s="82"/>
      <c r="D22" s="82"/>
      <c r="E22" s="82"/>
      <c r="F22" s="82"/>
      <c r="G22" s="82"/>
      <c r="H22" s="82"/>
      <c r="I22" s="82"/>
      <c r="J22" s="66"/>
      <c r="K22" s="66"/>
      <c r="L22" s="66"/>
      <c r="M22" s="66"/>
      <c r="N22" s="71"/>
      <c r="O22" s="71"/>
      <c r="P22" s="71"/>
      <c r="Q22" s="71">
        <v>1</v>
      </c>
      <c r="R22" s="73"/>
      <c r="S22" s="74"/>
      <c r="T22" s="74"/>
      <c r="U22" s="74"/>
    </row>
    <row r="23" spans="1:21" s="83" customFormat="1">
      <c r="A23" s="81">
        <v>42546</v>
      </c>
      <c r="B23" s="82"/>
      <c r="C23" s="82"/>
      <c r="D23" s="82"/>
      <c r="E23" s="82"/>
      <c r="F23" s="82"/>
      <c r="G23" s="82"/>
      <c r="H23" s="82"/>
      <c r="I23" s="82"/>
      <c r="J23" s="66"/>
      <c r="K23" s="66">
        <v>2</v>
      </c>
      <c r="L23" s="66">
        <v>2</v>
      </c>
      <c r="M23" s="66"/>
      <c r="N23" s="71"/>
      <c r="O23" s="71"/>
      <c r="P23" s="71"/>
      <c r="Q23" s="71">
        <v>3</v>
      </c>
      <c r="R23" s="73"/>
      <c r="S23" s="74"/>
      <c r="T23" s="74"/>
      <c r="U23" s="74"/>
    </row>
    <row r="24" spans="1:21" s="83" customFormat="1">
      <c r="A24" s="81">
        <v>42547</v>
      </c>
      <c r="B24" s="84"/>
      <c r="C24" s="84"/>
      <c r="D24" s="84"/>
      <c r="E24" s="82"/>
      <c r="F24" s="82"/>
      <c r="G24" s="82"/>
      <c r="H24" s="82"/>
      <c r="I24" s="82"/>
      <c r="J24" s="66"/>
      <c r="K24" s="66">
        <v>4</v>
      </c>
      <c r="L24" s="66">
        <v>1</v>
      </c>
      <c r="M24" s="66"/>
      <c r="N24" s="71"/>
      <c r="O24" s="71"/>
      <c r="P24" s="71"/>
      <c r="Q24" s="71">
        <v>5</v>
      </c>
      <c r="R24" s="73"/>
      <c r="S24" s="74"/>
      <c r="T24" s="74"/>
      <c r="U24" s="74"/>
    </row>
    <row r="25" spans="1:21" s="83" customFormat="1">
      <c r="A25" s="81">
        <v>42548</v>
      </c>
      <c r="B25" s="84"/>
      <c r="C25" s="84"/>
      <c r="D25" s="84"/>
      <c r="E25" s="84"/>
      <c r="F25" s="84"/>
      <c r="G25" s="84"/>
      <c r="H25" s="84"/>
      <c r="I25" s="84"/>
      <c r="J25" s="84"/>
      <c r="K25" s="84">
        <v>4</v>
      </c>
      <c r="L25" s="84"/>
      <c r="M25" s="84"/>
      <c r="N25" s="84"/>
      <c r="O25" s="84"/>
      <c r="P25" s="84"/>
      <c r="Q25" s="84">
        <v>4</v>
      </c>
      <c r="R25" s="73"/>
      <c r="S25" s="74"/>
      <c r="T25" s="74"/>
      <c r="U25" s="74"/>
    </row>
    <row r="26" spans="1:21" s="83" customFormat="1">
      <c r="A26" s="81">
        <v>42549</v>
      </c>
      <c r="B26" s="84"/>
      <c r="C26" s="84"/>
      <c r="D26" s="84"/>
      <c r="E26" s="84"/>
      <c r="F26" s="84"/>
      <c r="G26" s="84"/>
      <c r="H26" s="84"/>
      <c r="I26" s="84"/>
      <c r="J26" s="84"/>
      <c r="K26" s="84">
        <v>5</v>
      </c>
      <c r="L26" s="84"/>
      <c r="M26" s="84"/>
      <c r="N26" s="84"/>
      <c r="O26" s="84"/>
      <c r="P26" s="84"/>
      <c r="Q26" s="84">
        <v>2</v>
      </c>
      <c r="R26" s="73"/>
      <c r="S26" s="74"/>
      <c r="T26" s="74"/>
      <c r="U26" s="74"/>
    </row>
    <row r="27" spans="1:21" s="83" customFormat="1">
      <c r="A27" s="81">
        <v>42550</v>
      </c>
      <c r="B27" s="84"/>
      <c r="C27" s="84"/>
      <c r="D27" s="84"/>
      <c r="E27" s="84"/>
      <c r="F27" s="84"/>
      <c r="G27" s="84"/>
      <c r="H27" s="84"/>
      <c r="I27" s="84"/>
      <c r="J27" s="84"/>
      <c r="K27" s="84">
        <v>9</v>
      </c>
      <c r="L27" s="84"/>
      <c r="M27" s="84"/>
      <c r="N27" s="84"/>
      <c r="O27" s="84"/>
      <c r="P27" s="84"/>
      <c r="Q27" s="84">
        <v>1</v>
      </c>
      <c r="R27" s="85"/>
      <c r="S27" s="74"/>
      <c r="T27" s="74"/>
      <c r="U27" s="74"/>
    </row>
    <row r="28" spans="1:21" s="83" customFormat="1">
      <c r="A28" s="81">
        <v>42551</v>
      </c>
      <c r="B28" s="84"/>
      <c r="C28" s="84"/>
      <c r="D28" s="84"/>
      <c r="E28" s="84"/>
      <c r="F28" s="84"/>
      <c r="G28" s="137"/>
      <c r="H28" s="84"/>
      <c r="I28" s="84"/>
      <c r="J28" s="84"/>
      <c r="K28" s="84">
        <v>24</v>
      </c>
      <c r="L28" s="84"/>
      <c r="M28" s="84"/>
      <c r="N28" s="84"/>
      <c r="O28" s="84"/>
      <c r="P28" s="84"/>
      <c r="Q28" s="84">
        <v>2</v>
      </c>
      <c r="R28" s="73"/>
      <c r="S28" s="74"/>
      <c r="T28" s="74"/>
    </row>
    <row r="29" spans="1:21" s="83" customFormat="1">
      <c r="A29" s="81">
        <v>42552</v>
      </c>
      <c r="B29" s="84">
        <v>22</v>
      </c>
      <c r="C29" s="84">
        <v>13</v>
      </c>
      <c r="D29" s="84"/>
      <c r="E29" s="84"/>
      <c r="F29" s="84"/>
      <c r="G29" s="137"/>
      <c r="H29" s="84"/>
      <c r="I29" s="84"/>
      <c r="J29" s="84"/>
      <c r="K29" s="84">
        <v>78</v>
      </c>
      <c r="L29" s="84"/>
      <c r="M29" s="84"/>
      <c r="N29" s="84"/>
      <c r="O29" s="84"/>
      <c r="P29" s="84"/>
      <c r="Q29" s="84"/>
      <c r="R29" s="73"/>
      <c r="S29" s="74"/>
      <c r="T29" s="74"/>
    </row>
    <row r="30" spans="1:21" s="83" customFormat="1">
      <c r="A30" s="81">
        <v>42553</v>
      </c>
      <c r="B30" s="84">
        <v>119</v>
      </c>
      <c r="C30" s="84">
        <v>60</v>
      </c>
      <c r="D30" s="84"/>
      <c r="E30" s="84"/>
      <c r="F30" s="84"/>
      <c r="G30" s="137"/>
      <c r="H30" s="84"/>
      <c r="I30" s="84"/>
      <c r="J30" s="84"/>
      <c r="K30" s="84">
        <v>40</v>
      </c>
      <c r="L30" s="84"/>
      <c r="M30" s="84"/>
      <c r="N30" s="84"/>
      <c r="O30" s="84"/>
      <c r="P30" s="84"/>
      <c r="Q30" s="84">
        <v>1</v>
      </c>
      <c r="R30" s="73"/>
      <c r="S30" s="74"/>
      <c r="T30" s="74"/>
    </row>
    <row r="31" spans="1:21" s="83" customFormat="1">
      <c r="A31" s="81">
        <v>42554</v>
      </c>
      <c r="B31" s="84">
        <v>36</v>
      </c>
      <c r="C31" s="84">
        <v>37</v>
      </c>
      <c r="D31" s="84">
        <v>2</v>
      </c>
      <c r="E31" s="84"/>
      <c r="F31" s="84"/>
      <c r="G31" s="137">
        <v>7</v>
      </c>
      <c r="H31" s="84"/>
      <c r="I31" s="84"/>
      <c r="J31" s="84"/>
      <c r="K31" s="84">
        <v>81</v>
      </c>
      <c r="L31" s="84"/>
      <c r="M31" s="84"/>
      <c r="N31" s="84"/>
      <c r="O31" s="84"/>
      <c r="P31" s="84"/>
      <c r="Q31" s="84"/>
      <c r="R31" s="73"/>
      <c r="S31" s="74"/>
      <c r="T31" s="74"/>
    </row>
    <row r="32" spans="1:21" s="87" customFormat="1">
      <c r="A32" s="81">
        <v>42555</v>
      </c>
      <c r="B32" s="84">
        <v>33</v>
      </c>
      <c r="C32" s="84">
        <v>32</v>
      </c>
      <c r="D32" s="84"/>
      <c r="E32" s="84"/>
      <c r="F32" s="84"/>
      <c r="G32" s="137"/>
      <c r="H32" s="84"/>
      <c r="I32" s="84"/>
      <c r="J32" s="84"/>
      <c r="K32" s="84">
        <v>20</v>
      </c>
      <c r="L32" s="84"/>
      <c r="M32" s="84"/>
      <c r="N32" s="84"/>
      <c r="O32" s="84"/>
      <c r="P32" s="84"/>
      <c r="Q32" s="84"/>
      <c r="R32" s="73"/>
      <c r="S32" s="86"/>
      <c r="T32" s="74"/>
    </row>
    <row r="33" spans="1:20">
      <c r="A33" s="81">
        <v>42556</v>
      </c>
      <c r="B33" s="84">
        <v>3</v>
      </c>
      <c r="C33" s="84">
        <v>1</v>
      </c>
      <c r="D33" s="84"/>
      <c r="E33" s="84"/>
      <c r="F33" s="84"/>
      <c r="G33" s="137"/>
      <c r="H33" s="84"/>
      <c r="I33" s="84"/>
      <c r="J33" s="84"/>
      <c r="K33" s="84">
        <v>14</v>
      </c>
      <c r="L33" s="84"/>
      <c r="M33" s="84"/>
      <c r="N33" s="84"/>
      <c r="O33" s="84"/>
      <c r="P33" s="84"/>
      <c r="Q33" s="84"/>
      <c r="R33" s="73"/>
      <c r="S33" s="74"/>
      <c r="T33" s="74"/>
    </row>
    <row r="34" spans="1:20">
      <c r="A34" s="81">
        <v>42557</v>
      </c>
      <c r="B34" s="84"/>
      <c r="C34" s="84"/>
      <c r="D34" s="84"/>
      <c r="E34" s="84"/>
      <c r="F34" s="84"/>
      <c r="G34" s="137"/>
      <c r="H34" s="84"/>
      <c r="I34" s="84"/>
      <c r="J34" s="84"/>
      <c r="K34" s="84">
        <v>5</v>
      </c>
      <c r="L34" s="84"/>
      <c r="M34" s="84"/>
      <c r="N34" s="84"/>
      <c r="O34" s="84"/>
      <c r="P34" s="84"/>
      <c r="Q34" s="84"/>
      <c r="R34" s="73"/>
      <c r="S34" s="74"/>
      <c r="T34" s="74"/>
    </row>
    <row r="35" spans="1:20">
      <c r="A35" s="81">
        <v>42558</v>
      </c>
      <c r="B35" s="84">
        <v>81</v>
      </c>
      <c r="C35" s="84">
        <v>81</v>
      </c>
      <c r="D35" s="84">
        <v>4</v>
      </c>
      <c r="E35" s="84"/>
      <c r="F35" s="84"/>
      <c r="G35" s="137">
        <v>1</v>
      </c>
      <c r="H35" s="84"/>
      <c r="I35" s="84"/>
      <c r="J35" s="84"/>
      <c r="K35" s="84">
        <v>32</v>
      </c>
      <c r="L35" s="84"/>
      <c r="M35" s="84"/>
      <c r="N35" s="84"/>
      <c r="O35" s="84"/>
      <c r="P35" s="84"/>
      <c r="Q35" s="84"/>
      <c r="R35" s="73"/>
      <c r="S35" s="74"/>
      <c r="T35" s="74"/>
    </row>
    <row r="36" spans="1:20">
      <c r="A36" s="81">
        <v>42559</v>
      </c>
      <c r="B36" s="84">
        <v>14</v>
      </c>
      <c r="C36" s="84">
        <v>4</v>
      </c>
      <c r="D36" s="84"/>
      <c r="E36" s="84"/>
      <c r="F36" s="84"/>
      <c r="G36" s="137"/>
      <c r="H36" s="84"/>
      <c r="I36" s="84"/>
      <c r="J36" s="84"/>
      <c r="K36" s="84">
        <v>3</v>
      </c>
      <c r="L36" s="84">
        <v>1</v>
      </c>
      <c r="M36" s="84"/>
      <c r="N36" s="84"/>
      <c r="O36" s="84"/>
      <c r="P36" s="84"/>
      <c r="Q36" s="84"/>
      <c r="R36" s="73"/>
      <c r="S36" s="74"/>
      <c r="T36" s="74"/>
    </row>
    <row r="37" spans="1:20">
      <c r="A37" s="81">
        <v>42560</v>
      </c>
      <c r="B37" s="84"/>
      <c r="C37" s="84"/>
      <c r="D37" s="84"/>
      <c r="E37" s="84"/>
      <c r="F37" s="84"/>
      <c r="G37" s="137"/>
      <c r="H37" s="84"/>
      <c r="I37" s="84"/>
      <c r="J37" s="84"/>
      <c r="K37" s="84">
        <v>7</v>
      </c>
      <c r="L37" s="84"/>
      <c r="M37" s="84"/>
      <c r="N37" s="84"/>
      <c r="O37" s="84"/>
      <c r="P37" s="84"/>
      <c r="Q37" s="84">
        <v>1</v>
      </c>
      <c r="R37" s="73"/>
      <c r="S37" s="74"/>
      <c r="T37" s="74"/>
    </row>
    <row r="38" spans="1:20">
      <c r="A38" s="81">
        <v>42561</v>
      </c>
      <c r="B38" s="84"/>
      <c r="C38" s="84"/>
      <c r="D38" s="84"/>
      <c r="E38" s="84"/>
      <c r="F38" s="84"/>
      <c r="G38" s="137"/>
      <c r="H38" s="84"/>
      <c r="I38" s="84"/>
      <c r="J38" s="84"/>
      <c r="K38" s="84">
        <v>14</v>
      </c>
      <c r="L38" s="84"/>
      <c r="M38" s="84"/>
      <c r="N38" s="84"/>
      <c r="O38" s="84"/>
      <c r="P38" s="84"/>
      <c r="Q38" s="84">
        <v>2</v>
      </c>
      <c r="R38" s="73"/>
      <c r="S38" s="74"/>
      <c r="T38" s="74"/>
    </row>
    <row r="39" spans="1:20">
      <c r="A39" s="81">
        <v>42562</v>
      </c>
      <c r="B39" s="84"/>
      <c r="C39" s="84"/>
      <c r="D39" s="84"/>
      <c r="E39" s="84"/>
      <c r="F39" s="84"/>
      <c r="G39" s="84"/>
      <c r="H39" s="84"/>
      <c r="I39" s="84"/>
      <c r="J39" s="84"/>
      <c r="K39" s="84">
        <v>19</v>
      </c>
      <c r="L39" s="84"/>
      <c r="M39" s="84"/>
      <c r="N39" s="84"/>
      <c r="O39" s="84"/>
      <c r="P39" s="84"/>
      <c r="Q39" s="84">
        <v>2</v>
      </c>
      <c r="R39" s="73"/>
      <c r="S39" s="74"/>
      <c r="T39" s="74"/>
    </row>
    <row r="40" spans="1:20">
      <c r="A40" s="81">
        <v>42563</v>
      </c>
      <c r="B40" s="84"/>
      <c r="C40" s="84"/>
      <c r="D40" s="84"/>
      <c r="E40" s="84"/>
      <c r="F40" s="84"/>
      <c r="G40" s="84"/>
      <c r="H40" s="84"/>
      <c r="I40" s="84"/>
      <c r="J40" s="84"/>
      <c r="K40" s="84">
        <v>2</v>
      </c>
      <c r="L40" s="84">
        <v>1</v>
      </c>
      <c r="M40" s="84"/>
      <c r="N40" s="84"/>
      <c r="O40" s="84"/>
      <c r="P40" s="84"/>
      <c r="Q40" s="84">
        <v>2</v>
      </c>
      <c r="R40" s="73"/>
      <c r="S40" s="74"/>
      <c r="T40" s="74"/>
    </row>
    <row r="41" spans="1:20">
      <c r="A41" s="81">
        <v>42564</v>
      </c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73"/>
      <c r="S41" s="74"/>
      <c r="T41" s="74"/>
    </row>
    <row r="42" spans="1:20">
      <c r="A42" s="81">
        <v>42565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73"/>
      <c r="S42" s="74"/>
      <c r="T42" s="74"/>
    </row>
    <row r="43" spans="1:20">
      <c r="A43" s="81">
        <v>42566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73"/>
      <c r="S43" s="74"/>
      <c r="T43" s="74"/>
    </row>
    <row r="44" spans="1:20">
      <c r="A44" s="81">
        <v>42567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73"/>
      <c r="S44" s="74"/>
      <c r="T44" s="74"/>
    </row>
    <row r="45" spans="1:20">
      <c r="A45" s="81">
        <v>42568</v>
      </c>
      <c r="B45" s="84"/>
      <c r="C45" s="84"/>
      <c r="D45" s="84"/>
      <c r="E45" s="84"/>
      <c r="F45" s="84"/>
      <c r="G45" s="84"/>
      <c r="H45" s="84"/>
      <c r="I45" s="84"/>
      <c r="J45" s="84"/>
      <c r="K45" s="84">
        <v>10</v>
      </c>
      <c r="L45" s="84">
        <v>1</v>
      </c>
      <c r="M45" s="84"/>
      <c r="N45" s="84"/>
      <c r="O45" s="84"/>
      <c r="P45" s="84"/>
      <c r="Q45" s="84">
        <v>1</v>
      </c>
      <c r="R45" s="73"/>
      <c r="S45" s="74"/>
      <c r="T45" s="74"/>
    </row>
    <row r="46" spans="1:20">
      <c r="A46" s="81">
        <v>42569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73"/>
      <c r="S46" s="74"/>
      <c r="T46" s="74"/>
    </row>
    <row r="47" spans="1:20">
      <c r="A47" s="81">
        <v>42570</v>
      </c>
      <c r="B47" s="84"/>
      <c r="C47" s="84"/>
      <c r="D47" s="84"/>
      <c r="E47" s="84"/>
      <c r="F47" s="84"/>
      <c r="G47" s="137"/>
      <c r="H47" s="84"/>
      <c r="I47" s="84"/>
      <c r="J47" s="84"/>
      <c r="K47" s="84">
        <v>4</v>
      </c>
      <c r="L47" s="84"/>
      <c r="M47" s="84"/>
      <c r="N47" s="84"/>
      <c r="O47" s="84"/>
      <c r="P47" s="84"/>
      <c r="Q47" s="84">
        <v>1</v>
      </c>
      <c r="R47" s="73"/>
      <c r="S47" s="74"/>
      <c r="T47" s="74"/>
    </row>
    <row r="48" spans="1:20">
      <c r="A48" s="81">
        <v>42571</v>
      </c>
      <c r="B48" s="84"/>
      <c r="C48" s="84"/>
      <c r="D48" s="84"/>
      <c r="E48" s="137"/>
      <c r="F48" s="137"/>
      <c r="G48" s="137"/>
      <c r="H48" s="84"/>
      <c r="I48" s="84"/>
      <c r="J48" s="84"/>
      <c r="K48" s="84"/>
      <c r="L48" s="84"/>
      <c r="M48" s="137"/>
      <c r="N48" s="137"/>
      <c r="O48" s="84"/>
      <c r="P48" s="84"/>
      <c r="Q48" s="84"/>
      <c r="R48" s="73"/>
      <c r="S48" s="74"/>
      <c r="T48" s="74"/>
    </row>
    <row r="49" spans="1:21">
      <c r="A49" s="81">
        <v>42572</v>
      </c>
      <c r="B49" s="84"/>
      <c r="C49" s="84"/>
      <c r="D49" s="84"/>
      <c r="E49" s="137"/>
      <c r="F49" s="137"/>
      <c r="G49" s="137"/>
      <c r="H49" s="84"/>
      <c r="I49" s="84"/>
      <c r="J49" s="84"/>
      <c r="K49" s="84"/>
      <c r="L49" s="84"/>
      <c r="M49" s="137"/>
      <c r="N49" s="137"/>
      <c r="O49" s="84"/>
      <c r="P49" s="84"/>
      <c r="Q49" s="84"/>
      <c r="R49" s="73"/>
      <c r="S49" s="74"/>
      <c r="T49" s="74"/>
    </row>
    <row r="50" spans="1:21">
      <c r="A50" s="81">
        <v>42573</v>
      </c>
      <c r="B50" s="84">
        <v>5</v>
      </c>
      <c r="C50" s="84">
        <v>3</v>
      </c>
      <c r="D50" s="84"/>
      <c r="E50" s="137"/>
      <c r="F50" s="137"/>
      <c r="G50" s="137"/>
      <c r="H50" s="84"/>
      <c r="I50" s="84"/>
      <c r="J50" s="84"/>
      <c r="K50" s="84"/>
      <c r="L50" s="84"/>
      <c r="M50" s="137"/>
      <c r="N50" s="137"/>
      <c r="O50" s="84"/>
      <c r="P50" s="84"/>
      <c r="Q50" s="84"/>
      <c r="R50" s="73"/>
      <c r="S50" s="74"/>
      <c r="T50" s="74"/>
    </row>
    <row r="51" spans="1:21">
      <c r="A51" s="81">
        <v>42574</v>
      </c>
      <c r="B51" s="84">
        <f>118+168</f>
        <v>286</v>
      </c>
      <c r="C51" s="84">
        <f>84+149</f>
        <v>233</v>
      </c>
      <c r="D51" s="84">
        <f>1+2</f>
        <v>3</v>
      </c>
      <c r="E51" s="137"/>
      <c r="F51" s="137"/>
      <c r="G51" s="137">
        <f>6+7</f>
        <v>13</v>
      </c>
      <c r="H51" s="137"/>
      <c r="I51" s="137"/>
      <c r="J51" s="137"/>
      <c r="K51" s="84">
        <f>62+124</f>
        <v>186</v>
      </c>
      <c r="L51" s="84">
        <v>1</v>
      </c>
      <c r="M51" s="137"/>
      <c r="N51" s="137"/>
      <c r="O51" s="84"/>
      <c r="P51" s="84"/>
      <c r="Q51" s="84"/>
      <c r="R51" s="73"/>
      <c r="S51" s="74"/>
      <c r="T51" s="74"/>
    </row>
    <row r="52" spans="1:21">
      <c r="A52" s="81">
        <v>42575</v>
      </c>
      <c r="B52" s="84">
        <f>209+78</f>
        <v>287</v>
      </c>
      <c r="C52" s="84">
        <f>210+91</f>
        <v>301</v>
      </c>
      <c r="D52" s="84">
        <v>3</v>
      </c>
      <c r="E52" s="137"/>
      <c r="F52" s="137">
        <v>3</v>
      </c>
      <c r="G52" s="137">
        <f>21+40</f>
        <v>61</v>
      </c>
      <c r="H52" s="137"/>
      <c r="I52" s="137"/>
      <c r="J52" s="137"/>
      <c r="K52" s="84">
        <f>398+39</f>
        <v>437</v>
      </c>
      <c r="L52" s="84">
        <f>2+2</f>
        <v>4</v>
      </c>
      <c r="M52" s="137"/>
      <c r="N52" s="137"/>
      <c r="O52" s="84"/>
      <c r="P52" s="84"/>
      <c r="Q52" s="84"/>
      <c r="R52" s="73"/>
      <c r="S52" s="74"/>
      <c r="T52" s="74"/>
    </row>
    <row r="53" spans="1:21">
      <c r="A53" s="81">
        <v>42576</v>
      </c>
      <c r="B53" s="84">
        <f>109+18</f>
        <v>127</v>
      </c>
      <c r="C53" s="84">
        <f>196+38</f>
        <v>234</v>
      </c>
      <c r="D53" s="84">
        <v>2</v>
      </c>
      <c r="E53" s="137"/>
      <c r="F53" s="137">
        <v>1</v>
      </c>
      <c r="G53" s="137">
        <f>28+38</f>
        <v>66</v>
      </c>
      <c r="H53" s="137"/>
      <c r="I53" s="137"/>
      <c r="J53" s="137"/>
      <c r="K53" s="84">
        <f>57+5</f>
        <v>62</v>
      </c>
      <c r="L53" s="84">
        <v>1</v>
      </c>
      <c r="M53" s="137">
        <v>2</v>
      </c>
      <c r="N53" s="137">
        <v>1</v>
      </c>
      <c r="O53" s="84"/>
      <c r="P53" s="84"/>
      <c r="Q53" s="84"/>
      <c r="R53" s="73"/>
      <c r="S53" s="74"/>
      <c r="T53" s="74"/>
    </row>
    <row r="54" spans="1:21">
      <c r="A54" s="81">
        <v>42577</v>
      </c>
      <c r="B54" s="84">
        <f>38+3</f>
        <v>41</v>
      </c>
      <c r="C54" s="84">
        <f>48+7</f>
        <v>55</v>
      </c>
      <c r="D54" s="84"/>
      <c r="E54" s="137">
        <v>1</v>
      </c>
      <c r="F54" s="137">
        <v>1</v>
      </c>
      <c r="G54" s="137">
        <f>40+20</f>
        <v>60</v>
      </c>
      <c r="H54" s="84"/>
      <c r="I54" s="84"/>
      <c r="J54" s="84"/>
      <c r="K54" s="84">
        <f>49+14</f>
        <v>63</v>
      </c>
      <c r="L54" s="84">
        <f>2+1</f>
        <v>3</v>
      </c>
      <c r="M54" s="137">
        <v>1</v>
      </c>
      <c r="N54" s="137">
        <v>1</v>
      </c>
      <c r="O54" s="84"/>
      <c r="P54" s="84"/>
      <c r="Q54" s="84"/>
      <c r="R54" s="73"/>
      <c r="S54" s="74"/>
      <c r="T54" s="74"/>
    </row>
    <row r="55" spans="1:21">
      <c r="A55" s="81">
        <v>42578</v>
      </c>
      <c r="B55" s="84">
        <f>20+14</f>
        <v>34</v>
      </c>
      <c r="C55" s="84">
        <f>27+7</f>
        <v>34</v>
      </c>
      <c r="D55" s="84"/>
      <c r="E55" s="137">
        <v>1</v>
      </c>
      <c r="F55" s="137">
        <f>1+1</f>
        <v>2</v>
      </c>
      <c r="G55" s="137">
        <f>45+10</f>
        <v>55</v>
      </c>
      <c r="H55" s="84"/>
      <c r="I55" s="84"/>
      <c r="J55" s="84"/>
      <c r="K55" s="84">
        <f>14+6</f>
        <v>20</v>
      </c>
      <c r="L55" s="84">
        <v>1</v>
      </c>
      <c r="M55" s="137">
        <v>1</v>
      </c>
      <c r="N55" s="137"/>
      <c r="O55" s="84"/>
      <c r="P55" s="84"/>
      <c r="Q55" s="84"/>
      <c r="R55" s="73"/>
      <c r="S55" s="74"/>
      <c r="T55" s="74"/>
    </row>
    <row r="56" spans="1:21">
      <c r="A56" s="81">
        <v>42579</v>
      </c>
      <c r="B56" s="84">
        <v>20</v>
      </c>
      <c r="C56" s="84">
        <v>26</v>
      </c>
      <c r="D56" s="84">
        <v>2</v>
      </c>
      <c r="E56" s="137">
        <v>3</v>
      </c>
      <c r="F56" s="137">
        <v>4</v>
      </c>
      <c r="G56" s="137">
        <v>154</v>
      </c>
      <c r="H56" s="84"/>
      <c r="I56" s="84"/>
      <c r="J56" s="84"/>
      <c r="K56" s="84">
        <v>6</v>
      </c>
      <c r="L56" s="84"/>
      <c r="M56" s="137">
        <v>8</v>
      </c>
      <c r="N56" s="137">
        <v>1</v>
      </c>
      <c r="O56" s="84"/>
      <c r="P56" s="84"/>
      <c r="Q56" s="84"/>
      <c r="R56" s="73"/>
      <c r="S56" s="74"/>
      <c r="T56" s="74"/>
    </row>
    <row r="57" spans="1:21">
      <c r="A57" s="81">
        <v>42580</v>
      </c>
      <c r="B57" s="84">
        <v>14</v>
      </c>
      <c r="C57" s="84">
        <v>22</v>
      </c>
      <c r="D57" s="84"/>
      <c r="E57" s="137">
        <v>12</v>
      </c>
      <c r="F57" s="137">
        <v>15</v>
      </c>
      <c r="G57" s="137">
        <v>101</v>
      </c>
      <c r="H57" s="84"/>
      <c r="I57" s="84"/>
      <c r="J57" s="84"/>
      <c r="K57" s="84">
        <v>24</v>
      </c>
      <c r="L57" s="84">
        <v>1</v>
      </c>
      <c r="M57" s="137">
        <v>8</v>
      </c>
      <c r="N57" s="137">
        <v>4</v>
      </c>
      <c r="O57" s="84"/>
      <c r="P57" s="84"/>
      <c r="Q57" s="84"/>
      <c r="R57" s="73"/>
      <c r="S57" s="74"/>
      <c r="T57" s="74"/>
      <c r="U57" s="88"/>
    </row>
    <row r="58" spans="1:21">
      <c r="A58" s="81">
        <v>42581</v>
      </c>
      <c r="B58" s="84">
        <v>7</v>
      </c>
      <c r="C58" s="84">
        <v>8</v>
      </c>
      <c r="D58" s="84"/>
      <c r="E58" s="137">
        <v>3</v>
      </c>
      <c r="F58" s="137">
        <v>2</v>
      </c>
      <c r="G58" s="137">
        <v>62</v>
      </c>
      <c r="H58" s="84"/>
      <c r="I58" s="84"/>
      <c r="J58" s="84"/>
      <c r="K58" s="84">
        <v>7</v>
      </c>
      <c r="L58" s="84"/>
      <c r="M58" s="137">
        <v>2</v>
      </c>
      <c r="N58" s="137">
        <v>4</v>
      </c>
      <c r="O58" s="84"/>
      <c r="P58" s="84"/>
      <c r="Q58" s="84"/>
      <c r="R58" s="73"/>
      <c r="S58" s="74"/>
      <c r="T58" s="74"/>
    </row>
    <row r="59" spans="1:21">
      <c r="A59" s="81">
        <v>42582</v>
      </c>
      <c r="B59" s="84">
        <v>6</v>
      </c>
      <c r="C59" s="84">
        <v>5</v>
      </c>
      <c r="D59" s="84"/>
      <c r="E59" s="137">
        <v>1</v>
      </c>
      <c r="F59" s="137">
        <v>1</v>
      </c>
      <c r="G59" s="137">
        <v>12</v>
      </c>
      <c r="H59" s="84"/>
      <c r="I59" s="84"/>
      <c r="J59" s="84"/>
      <c r="K59" s="84">
        <v>3</v>
      </c>
      <c r="L59" s="84"/>
      <c r="M59" s="137"/>
      <c r="N59" s="137">
        <v>4</v>
      </c>
      <c r="O59" s="84"/>
      <c r="P59" s="84"/>
      <c r="Q59" s="84"/>
      <c r="S59" s="74"/>
      <c r="T59" s="74"/>
    </row>
    <row r="60" spans="1:21">
      <c r="A60" s="81">
        <v>42583</v>
      </c>
      <c r="B60" s="84">
        <v>2</v>
      </c>
      <c r="C60" s="84">
        <v>1</v>
      </c>
      <c r="D60" s="84"/>
      <c r="E60" s="137"/>
      <c r="F60" s="137"/>
      <c r="G60" s="137">
        <v>19</v>
      </c>
      <c r="H60" s="84"/>
      <c r="I60" s="84"/>
      <c r="J60" s="84"/>
      <c r="K60" s="84"/>
      <c r="L60" s="84"/>
      <c r="M60" s="137">
        <v>1</v>
      </c>
      <c r="N60" s="137"/>
      <c r="O60" s="84"/>
      <c r="P60" s="84"/>
      <c r="Q60" s="84"/>
      <c r="R60" s="73"/>
      <c r="S60" s="74"/>
      <c r="T60" s="74"/>
    </row>
    <row r="61" spans="1:21">
      <c r="A61" s="81">
        <v>42584</v>
      </c>
      <c r="B61" s="84">
        <v>3</v>
      </c>
      <c r="C61" s="84">
        <v>2</v>
      </c>
      <c r="D61" s="84"/>
      <c r="E61" s="137">
        <v>1</v>
      </c>
      <c r="F61" s="137"/>
      <c r="G61" s="137">
        <v>33</v>
      </c>
      <c r="H61" s="84"/>
      <c r="I61" s="84"/>
      <c r="J61" s="84"/>
      <c r="K61" s="84"/>
      <c r="L61" s="84"/>
      <c r="M61" s="137">
        <v>1</v>
      </c>
      <c r="N61" s="137">
        <v>6</v>
      </c>
      <c r="O61" s="84"/>
      <c r="P61" s="84"/>
      <c r="Q61" s="84"/>
      <c r="S61" s="74"/>
      <c r="T61" s="74"/>
    </row>
    <row r="62" spans="1:21">
      <c r="A62" s="81">
        <v>42585</v>
      </c>
      <c r="B62" s="84">
        <v>4</v>
      </c>
      <c r="C62" s="84">
        <v>5</v>
      </c>
      <c r="D62" s="84"/>
      <c r="E62" s="137"/>
      <c r="F62" s="137"/>
      <c r="G62" s="137">
        <v>47</v>
      </c>
      <c r="H62" s="84"/>
      <c r="I62" s="84"/>
      <c r="J62" s="84"/>
      <c r="K62" s="84">
        <v>9</v>
      </c>
      <c r="L62" s="84"/>
      <c r="M62" s="137">
        <v>1</v>
      </c>
      <c r="N62" s="137">
        <v>15</v>
      </c>
      <c r="O62" s="84"/>
      <c r="P62" s="84"/>
      <c r="Q62" s="84"/>
      <c r="S62" s="74"/>
      <c r="T62" s="74"/>
    </row>
    <row r="63" spans="1:21">
      <c r="A63" s="81">
        <v>42586</v>
      </c>
      <c r="B63" s="84">
        <v>22</v>
      </c>
      <c r="C63" s="84">
        <v>35</v>
      </c>
      <c r="D63" s="84"/>
      <c r="E63" s="137"/>
      <c r="F63" s="137">
        <v>2</v>
      </c>
      <c r="G63" s="137">
        <v>84</v>
      </c>
      <c r="H63" s="84"/>
      <c r="I63" s="84"/>
      <c r="J63" s="84"/>
      <c r="K63" s="84">
        <v>8</v>
      </c>
      <c r="L63" s="84">
        <v>2</v>
      </c>
      <c r="M63" s="137">
        <v>6</v>
      </c>
      <c r="N63" s="137">
        <v>12</v>
      </c>
      <c r="O63" s="84"/>
      <c r="P63" s="84"/>
      <c r="Q63" s="84"/>
      <c r="S63" s="74"/>
      <c r="T63" s="74"/>
    </row>
    <row r="64" spans="1:21">
      <c r="A64" s="81">
        <v>42587</v>
      </c>
      <c r="B64" s="84">
        <v>5</v>
      </c>
      <c r="C64" s="84">
        <v>9</v>
      </c>
      <c r="D64" s="84"/>
      <c r="E64" s="137"/>
      <c r="F64" s="137"/>
      <c r="G64" s="137">
        <v>55</v>
      </c>
      <c r="H64" s="84"/>
      <c r="I64" s="84"/>
      <c r="J64" s="84"/>
      <c r="K64" s="84">
        <v>1</v>
      </c>
      <c r="L64" s="84">
        <v>1</v>
      </c>
      <c r="M64" s="137"/>
      <c r="N64" s="137">
        <v>15</v>
      </c>
      <c r="O64" s="84"/>
      <c r="P64" s="84"/>
      <c r="Q64" s="84"/>
      <c r="R64" s="73"/>
      <c r="S64" s="74"/>
      <c r="T64" s="74"/>
    </row>
    <row r="65" spans="1:20">
      <c r="A65" s="81">
        <v>42588</v>
      </c>
      <c r="B65" s="84">
        <v>8</v>
      </c>
      <c r="C65" s="84">
        <v>18</v>
      </c>
      <c r="D65" s="84">
        <v>1</v>
      </c>
      <c r="E65" s="137">
        <v>1</v>
      </c>
      <c r="F65" s="137">
        <v>1</v>
      </c>
      <c r="G65" s="137">
        <v>61</v>
      </c>
      <c r="H65" s="84"/>
      <c r="I65" s="84"/>
      <c r="J65" s="84"/>
      <c r="K65" s="84">
        <v>7</v>
      </c>
      <c r="L65" s="84"/>
      <c r="M65" s="137"/>
      <c r="N65" s="137">
        <v>7</v>
      </c>
      <c r="O65" s="84"/>
      <c r="P65" s="84"/>
      <c r="Q65" s="84"/>
      <c r="R65" s="73"/>
      <c r="S65" s="74"/>
      <c r="T65" s="74"/>
    </row>
    <row r="66" spans="1:20">
      <c r="A66" s="81">
        <v>42589</v>
      </c>
      <c r="B66" s="84">
        <v>5</v>
      </c>
      <c r="C66" s="84">
        <v>4</v>
      </c>
      <c r="D66" s="84"/>
      <c r="E66" s="137"/>
      <c r="F66" s="137">
        <v>1</v>
      </c>
      <c r="G66" s="137">
        <v>58</v>
      </c>
      <c r="H66" s="84"/>
      <c r="I66" s="84"/>
      <c r="J66" s="84"/>
      <c r="K66" s="84">
        <v>3</v>
      </c>
      <c r="L66" s="84">
        <v>1</v>
      </c>
      <c r="M66" s="137"/>
      <c r="N66" s="137">
        <v>8</v>
      </c>
      <c r="O66" s="84"/>
      <c r="P66" s="84"/>
      <c r="Q66" s="84"/>
      <c r="R66" s="73"/>
      <c r="S66" s="74"/>
      <c r="T66" s="74"/>
    </row>
    <row r="67" spans="1:20">
      <c r="A67" s="81">
        <v>42590</v>
      </c>
      <c r="B67" s="84">
        <v>10</v>
      </c>
      <c r="C67" s="84">
        <v>8</v>
      </c>
      <c r="D67" s="84"/>
      <c r="E67" s="137">
        <v>1</v>
      </c>
      <c r="F67" s="137">
        <v>1</v>
      </c>
      <c r="G67" s="137">
        <v>46</v>
      </c>
      <c r="H67" s="84"/>
      <c r="I67" s="84"/>
      <c r="J67" s="84"/>
      <c r="K67" s="84">
        <v>2</v>
      </c>
      <c r="L67" s="84">
        <v>3</v>
      </c>
      <c r="M67" s="137"/>
      <c r="N67" s="137">
        <v>13</v>
      </c>
      <c r="O67" s="84"/>
      <c r="P67" s="84"/>
      <c r="Q67" s="84"/>
      <c r="R67" s="73"/>
      <c r="S67" s="74"/>
      <c r="T67" s="74"/>
    </row>
    <row r="68" spans="1:20">
      <c r="A68" s="81">
        <v>42591</v>
      </c>
      <c r="B68" s="84">
        <v>3</v>
      </c>
      <c r="C68" s="84">
        <v>9</v>
      </c>
      <c r="D68" s="84">
        <v>1</v>
      </c>
      <c r="E68" s="137">
        <v>1</v>
      </c>
      <c r="F68" s="137"/>
      <c r="G68" s="137">
        <v>83</v>
      </c>
      <c r="H68" s="84"/>
      <c r="I68" s="84"/>
      <c r="J68" s="84"/>
      <c r="K68" s="84">
        <v>12</v>
      </c>
      <c r="L68" s="84">
        <v>1</v>
      </c>
      <c r="M68" s="137"/>
      <c r="N68" s="137">
        <v>8</v>
      </c>
      <c r="O68" s="84"/>
      <c r="P68" s="84"/>
      <c r="Q68" s="84"/>
      <c r="R68" s="73"/>
      <c r="S68" s="74"/>
      <c r="T68" s="74"/>
    </row>
    <row r="69" spans="1:20">
      <c r="A69" s="81">
        <v>42592</v>
      </c>
      <c r="B69" s="84">
        <v>9</v>
      </c>
      <c r="C69" s="84">
        <v>5</v>
      </c>
      <c r="D69" s="84"/>
      <c r="E69" s="137"/>
      <c r="F69" s="137">
        <v>1</v>
      </c>
      <c r="G69" s="137">
        <v>111</v>
      </c>
      <c r="H69" s="84"/>
      <c r="I69" s="84"/>
      <c r="J69" s="84"/>
      <c r="K69" s="84">
        <v>1</v>
      </c>
      <c r="L69" s="84"/>
      <c r="M69" s="137">
        <v>3</v>
      </c>
      <c r="N69" s="137">
        <v>19</v>
      </c>
      <c r="O69" s="84"/>
      <c r="P69" s="84"/>
      <c r="Q69" s="84"/>
      <c r="R69" s="73"/>
      <c r="S69" s="74"/>
      <c r="T69" s="74"/>
    </row>
    <row r="70" spans="1:20">
      <c r="A70" s="81">
        <v>42593</v>
      </c>
      <c r="B70" s="84">
        <v>5</v>
      </c>
      <c r="C70" s="84">
        <v>7</v>
      </c>
      <c r="D70" s="84"/>
      <c r="E70" s="137">
        <v>5</v>
      </c>
      <c r="F70" s="137">
        <v>4</v>
      </c>
      <c r="G70" s="137">
        <v>108</v>
      </c>
      <c r="H70" s="84"/>
      <c r="I70" s="84"/>
      <c r="J70" s="84"/>
      <c r="K70" s="58">
        <v>9</v>
      </c>
      <c r="L70" s="84">
        <v>2</v>
      </c>
      <c r="M70" s="137">
        <v>5</v>
      </c>
      <c r="N70" s="137">
        <v>25</v>
      </c>
      <c r="O70" s="84"/>
      <c r="P70" s="84"/>
      <c r="Q70" s="84"/>
      <c r="R70" s="73"/>
      <c r="S70" s="74"/>
      <c r="T70" s="74"/>
    </row>
    <row r="71" spans="1:20">
      <c r="A71" s="81">
        <v>42594</v>
      </c>
      <c r="B71" s="84">
        <v>2</v>
      </c>
      <c r="C71" s="84">
        <v>5</v>
      </c>
      <c r="D71" s="84"/>
      <c r="E71" s="137">
        <v>12</v>
      </c>
      <c r="F71" s="137">
        <v>16</v>
      </c>
      <c r="G71" s="137">
        <v>62</v>
      </c>
      <c r="H71" s="84"/>
      <c r="I71" s="84"/>
      <c r="J71" s="84"/>
      <c r="K71" s="58">
        <v>10</v>
      </c>
      <c r="L71" s="84"/>
      <c r="M71" s="137">
        <v>3</v>
      </c>
      <c r="N71" s="137">
        <v>13</v>
      </c>
      <c r="O71" s="84"/>
      <c r="P71" s="84"/>
      <c r="Q71" s="84"/>
      <c r="R71" s="73"/>
      <c r="S71" s="74"/>
      <c r="T71" s="74"/>
    </row>
    <row r="72" spans="1:20">
      <c r="A72" s="81">
        <v>42595</v>
      </c>
      <c r="B72" s="84">
        <v>2</v>
      </c>
      <c r="C72" s="84">
        <v>2</v>
      </c>
      <c r="D72" s="84"/>
      <c r="E72" s="137">
        <v>29</v>
      </c>
      <c r="F72" s="137">
        <v>27</v>
      </c>
      <c r="G72" s="137">
        <v>64</v>
      </c>
      <c r="H72" s="137"/>
      <c r="I72" s="137"/>
      <c r="J72" s="137"/>
      <c r="K72" s="84">
        <v>3</v>
      </c>
      <c r="L72" s="84">
        <v>1</v>
      </c>
      <c r="M72" s="137">
        <v>4</v>
      </c>
      <c r="N72" s="137">
        <v>27</v>
      </c>
      <c r="O72" s="84"/>
      <c r="P72" s="84"/>
      <c r="Q72" s="84"/>
      <c r="R72" s="73"/>
      <c r="S72" s="74"/>
      <c r="T72" s="74"/>
    </row>
    <row r="73" spans="1:20">
      <c r="A73" s="81">
        <v>42596</v>
      </c>
      <c r="B73" s="84">
        <v>1</v>
      </c>
      <c r="C73" s="84">
        <v>5</v>
      </c>
      <c r="D73" s="84"/>
      <c r="E73" s="137">
        <v>10</v>
      </c>
      <c r="F73" s="137">
        <v>14</v>
      </c>
      <c r="G73" s="137">
        <v>34</v>
      </c>
      <c r="H73" s="137"/>
      <c r="I73" s="137"/>
      <c r="J73" s="137"/>
      <c r="K73" s="84">
        <v>4</v>
      </c>
      <c r="L73" s="84">
        <v>1</v>
      </c>
      <c r="M73" s="137">
        <v>11</v>
      </c>
      <c r="N73" s="137">
        <v>53</v>
      </c>
      <c r="O73" s="84"/>
      <c r="P73" s="84"/>
      <c r="Q73" s="84"/>
      <c r="R73" s="73"/>
      <c r="S73" s="74"/>
      <c r="T73" s="74"/>
    </row>
    <row r="74" spans="1:20">
      <c r="A74" s="81">
        <v>42597</v>
      </c>
      <c r="B74" s="84"/>
      <c r="C74" s="84">
        <v>3</v>
      </c>
      <c r="D74" s="84"/>
      <c r="E74" s="137">
        <v>13</v>
      </c>
      <c r="F74" s="137">
        <v>7</v>
      </c>
      <c r="G74" s="137">
        <v>30</v>
      </c>
      <c r="H74" s="137"/>
      <c r="I74" s="137"/>
      <c r="J74" s="137"/>
      <c r="K74" s="84">
        <v>15</v>
      </c>
      <c r="L74" s="84">
        <v>4</v>
      </c>
      <c r="M74" s="137">
        <v>9</v>
      </c>
      <c r="N74" s="137">
        <v>44</v>
      </c>
      <c r="O74" s="84"/>
      <c r="P74" s="84"/>
      <c r="Q74" s="84"/>
      <c r="R74" s="73"/>
      <c r="S74" s="74"/>
      <c r="T74" s="74"/>
    </row>
    <row r="75" spans="1:20">
      <c r="A75" s="81">
        <v>42598</v>
      </c>
      <c r="B75" s="84"/>
      <c r="C75" s="84">
        <v>2</v>
      </c>
      <c r="D75" s="84"/>
      <c r="E75" s="137">
        <v>30</v>
      </c>
      <c r="F75" s="137">
        <v>15</v>
      </c>
      <c r="G75" s="137">
        <v>23</v>
      </c>
      <c r="H75" s="137"/>
      <c r="I75" s="137"/>
      <c r="J75" s="137"/>
      <c r="K75" s="84">
        <v>5</v>
      </c>
      <c r="L75" s="84"/>
      <c r="M75" s="137">
        <v>3</v>
      </c>
      <c r="N75" s="137">
        <v>29</v>
      </c>
      <c r="O75" s="84"/>
      <c r="P75" s="84"/>
      <c r="Q75" s="84"/>
      <c r="R75" s="73"/>
      <c r="S75" s="74"/>
      <c r="T75" s="74"/>
    </row>
    <row r="76" spans="1:20">
      <c r="A76" s="81">
        <v>42599</v>
      </c>
      <c r="B76" s="84"/>
      <c r="C76" s="84">
        <v>1</v>
      </c>
      <c r="D76" s="84"/>
      <c r="E76" s="137">
        <v>10</v>
      </c>
      <c r="F76" s="137">
        <v>9</v>
      </c>
      <c r="G76" s="137">
        <v>4</v>
      </c>
      <c r="H76" s="137">
        <v>1</v>
      </c>
      <c r="I76" s="137"/>
      <c r="J76" s="137"/>
      <c r="K76" s="84">
        <v>5</v>
      </c>
      <c r="L76" s="84">
        <v>4</v>
      </c>
      <c r="M76" s="137">
        <v>12</v>
      </c>
      <c r="N76" s="137">
        <v>43</v>
      </c>
      <c r="O76" s="84"/>
      <c r="P76" s="84"/>
      <c r="Q76" s="84"/>
      <c r="R76" s="73"/>
      <c r="S76" s="74"/>
      <c r="T76" s="74"/>
    </row>
    <row r="77" spans="1:20">
      <c r="A77" s="81">
        <v>42600</v>
      </c>
      <c r="B77" s="84"/>
      <c r="C77" s="84"/>
      <c r="D77" s="84"/>
      <c r="E77" s="137">
        <v>2</v>
      </c>
      <c r="F77" s="137">
        <v>3</v>
      </c>
      <c r="G77" s="137">
        <v>6</v>
      </c>
      <c r="H77" s="137"/>
      <c r="I77" s="137"/>
      <c r="J77" s="137"/>
      <c r="K77" s="84">
        <v>6</v>
      </c>
      <c r="L77" s="84">
        <v>2</v>
      </c>
      <c r="M77" s="137">
        <v>1</v>
      </c>
      <c r="N77" s="137">
        <v>15</v>
      </c>
      <c r="O77" s="84"/>
      <c r="P77" s="84"/>
      <c r="Q77" s="84">
        <v>1</v>
      </c>
      <c r="R77" s="73"/>
      <c r="S77" s="74"/>
      <c r="T77" s="74"/>
    </row>
    <row r="78" spans="1:20">
      <c r="A78" s="81">
        <v>42601</v>
      </c>
      <c r="B78" s="84">
        <v>1</v>
      </c>
      <c r="C78" s="84">
        <v>2</v>
      </c>
      <c r="D78" s="84"/>
      <c r="E78" s="137">
        <v>13</v>
      </c>
      <c r="F78" s="137">
        <v>14</v>
      </c>
      <c r="G78" s="137">
        <v>10</v>
      </c>
      <c r="H78" s="137">
        <v>1</v>
      </c>
      <c r="I78" s="137">
        <v>1</v>
      </c>
      <c r="J78" s="137"/>
      <c r="K78" s="84">
        <v>6</v>
      </c>
      <c r="L78" s="84">
        <v>1</v>
      </c>
      <c r="M78" s="137">
        <v>3</v>
      </c>
      <c r="N78" s="137">
        <v>16</v>
      </c>
      <c r="O78" s="84"/>
      <c r="P78" s="84"/>
      <c r="Q78" s="84"/>
      <c r="R78" s="73"/>
      <c r="S78" s="74"/>
      <c r="T78" s="74"/>
    </row>
    <row r="79" spans="1:20">
      <c r="A79" s="81">
        <v>42602</v>
      </c>
      <c r="B79" s="84"/>
      <c r="C79" s="84">
        <v>1</v>
      </c>
      <c r="D79" s="84"/>
      <c r="E79" s="137">
        <v>11</v>
      </c>
      <c r="F79" s="137">
        <v>6</v>
      </c>
      <c r="G79" s="137">
        <v>9</v>
      </c>
      <c r="H79" s="137"/>
      <c r="I79" s="137"/>
      <c r="J79" s="137"/>
      <c r="K79" s="84">
        <v>3</v>
      </c>
      <c r="L79" s="84">
        <v>4</v>
      </c>
      <c r="M79" s="137">
        <v>8</v>
      </c>
      <c r="N79" s="137">
        <v>32</v>
      </c>
      <c r="O79" s="84"/>
      <c r="P79" s="84"/>
      <c r="Q79" s="84"/>
      <c r="R79" s="73"/>
      <c r="S79" s="74"/>
      <c r="T79" s="74"/>
    </row>
    <row r="80" spans="1:20">
      <c r="A80" s="81">
        <v>42603</v>
      </c>
      <c r="B80" s="84"/>
      <c r="C80" s="84">
        <v>2</v>
      </c>
      <c r="D80" s="84"/>
      <c r="E80" s="137">
        <v>10</v>
      </c>
      <c r="F80" s="137">
        <v>8</v>
      </c>
      <c r="G80" s="137">
        <v>2</v>
      </c>
      <c r="H80" s="137"/>
      <c r="I80" s="137"/>
      <c r="J80" s="137"/>
      <c r="K80" s="84">
        <v>12</v>
      </c>
      <c r="L80" s="84">
        <v>4</v>
      </c>
      <c r="M80" s="137">
        <v>3</v>
      </c>
      <c r="N80" s="137">
        <v>22</v>
      </c>
      <c r="O80" s="84"/>
      <c r="P80" s="84"/>
      <c r="Q80" s="84"/>
      <c r="R80" s="73"/>
      <c r="S80" s="74"/>
      <c r="T80" s="74"/>
    </row>
    <row r="81" spans="1:20">
      <c r="A81" s="81">
        <v>42604</v>
      </c>
      <c r="B81" s="84">
        <v>1</v>
      </c>
      <c r="C81" s="84"/>
      <c r="D81" s="84"/>
      <c r="E81" s="137">
        <v>5</v>
      </c>
      <c r="F81" s="137">
        <v>11</v>
      </c>
      <c r="G81" s="137">
        <v>6</v>
      </c>
      <c r="H81" s="137">
        <v>2</v>
      </c>
      <c r="I81" s="137"/>
      <c r="J81" s="137">
        <v>1</v>
      </c>
      <c r="K81" s="84">
        <v>25</v>
      </c>
      <c r="L81" s="84">
        <v>9</v>
      </c>
      <c r="M81" s="137"/>
      <c r="N81" s="137">
        <v>6</v>
      </c>
      <c r="O81" s="84"/>
      <c r="P81" s="84"/>
      <c r="Q81" s="84">
        <v>2</v>
      </c>
      <c r="R81" s="73"/>
      <c r="S81" s="74"/>
      <c r="T81" s="74"/>
    </row>
    <row r="82" spans="1:20">
      <c r="A82" s="81">
        <v>42605</v>
      </c>
      <c r="B82" s="84"/>
      <c r="C82" s="84">
        <v>1</v>
      </c>
      <c r="D82" s="84"/>
      <c r="E82" s="137">
        <v>16</v>
      </c>
      <c r="F82" s="137">
        <v>10</v>
      </c>
      <c r="G82" s="137">
        <v>1</v>
      </c>
      <c r="H82" s="137"/>
      <c r="I82" s="137"/>
      <c r="J82" s="137">
        <v>1</v>
      </c>
      <c r="K82" s="84">
        <v>12</v>
      </c>
      <c r="L82" s="84">
        <v>7</v>
      </c>
      <c r="M82" s="137">
        <v>3</v>
      </c>
      <c r="N82" s="137">
        <v>16</v>
      </c>
      <c r="O82" s="84"/>
      <c r="P82" s="84"/>
      <c r="Q82" s="84">
        <v>1</v>
      </c>
      <c r="R82" s="73"/>
      <c r="S82" s="74"/>
      <c r="T82" s="74"/>
    </row>
    <row r="83" spans="1:20">
      <c r="A83" s="81">
        <v>42606</v>
      </c>
      <c r="B83" s="84">
        <v>1</v>
      </c>
      <c r="C83" s="84">
        <v>1</v>
      </c>
      <c r="D83" s="84"/>
      <c r="E83" s="137">
        <v>16</v>
      </c>
      <c r="F83" s="137">
        <v>12</v>
      </c>
      <c r="G83" s="137">
        <v>3</v>
      </c>
      <c r="H83" s="137"/>
      <c r="I83" s="137"/>
      <c r="J83" s="137">
        <v>3</v>
      </c>
      <c r="K83" s="84">
        <v>23</v>
      </c>
      <c r="L83" s="84">
        <v>6</v>
      </c>
      <c r="M83" s="137">
        <v>9</v>
      </c>
      <c r="N83" s="137">
        <v>20</v>
      </c>
      <c r="O83" s="84"/>
      <c r="P83" s="84"/>
      <c r="Q83" s="84">
        <v>1</v>
      </c>
      <c r="R83" s="73"/>
      <c r="S83" s="74"/>
      <c r="T83" s="74"/>
    </row>
    <row r="84" spans="1:20">
      <c r="A84" s="81">
        <v>42607</v>
      </c>
      <c r="B84" s="84"/>
      <c r="C84" s="84">
        <v>1</v>
      </c>
      <c r="D84" s="84"/>
      <c r="E84" s="137">
        <v>39</v>
      </c>
      <c r="F84" s="137">
        <v>34</v>
      </c>
      <c r="G84" s="137"/>
      <c r="H84" s="137"/>
      <c r="I84" s="137">
        <v>1</v>
      </c>
      <c r="J84" s="137">
        <v>4</v>
      </c>
      <c r="K84" s="84">
        <v>6</v>
      </c>
      <c r="L84" s="84">
        <v>19</v>
      </c>
      <c r="M84" s="137">
        <v>3</v>
      </c>
      <c r="N84" s="137">
        <v>11</v>
      </c>
      <c r="O84" s="84"/>
      <c r="P84" s="84"/>
      <c r="Q84" s="84"/>
      <c r="R84" s="73"/>
      <c r="S84" s="74"/>
      <c r="T84" s="74"/>
    </row>
    <row r="85" spans="1:20">
      <c r="A85" s="81">
        <v>42608</v>
      </c>
      <c r="B85" s="84"/>
      <c r="C85" s="84"/>
      <c r="D85" s="84"/>
      <c r="E85" s="137">
        <v>26</v>
      </c>
      <c r="F85" s="137">
        <v>35</v>
      </c>
      <c r="G85" s="137">
        <v>2</v>
      </c>
      <c r="H85" s="137"/>
      <c r="I85" s="137"/>
      <c r="J85" s="137"/>
      <c r="K85" s="84">
        <v>15</v>
      </c>
      <c r="L85" s="84">
        <v>6</v>
      </c>
      <c r="M85" s="137"/>
      <c r="N85" s="137">
        <v>4</v>
      </c>
      <c r="O85" s="84"/>
      <c r="P85" s="84"/>
      <c r="Q85" s="84">
        <v>1</v>
      </c>
      <c r="R85" s="73"/>
      <c r="S85" s="74"/>
      <c r="T85" s="74"/>
    </row>
    <row r="86" spans="1:20">
      <c r="A86" s="81">
        <v>42609</v>
      </c>
      <c r="B86" s="84"/>
      <c r="C86" s="84"/>
      <c r="D86" s="84"/>
      <c r="E86" s="137">
        <v>24</v>
      </c>
      <c r="F86" s="137">
        <v>33</v>
      </c>
      <c r="G86" s="137">
        <v>3</v>
      </c>
      <c r="H86" s="137">
        <v>1</v>
      </c>
      <c r="I86" s="137"/>
      <c r="J86" s="137">
        <v>2</v>
      </c>
      <c r="K86" s="84">
        <v>15</v>
      </c>
      <c r="L86" s="84">
        <v>22</v>
      </c>
      <c r="M86" s="137"/>
      <c r="N86" s="137">
        <v>3</v>
      </c>
      <c r="O86" s="84"/>
      <c r="P86" s="84"/>
      <c r="Q86" s="84">
        <v>4</v>
      </c>
      <c r="R86" s="73"/>
      <c r="S86" s="74"/>
      <c r="T86" s="74"/>
    </row>
    <row r="87" spans="1:20">
      <c r="A87" s="81">
        <v>42610</v>
      </c>
      <c r="B87" s="84"/>
      <c r="C87" s="84"/>
      <c r="D87" s="84"/>
      <c r="E87" s="137">
        <v>7</v>
      </c>
      <c r="F87" s="137">
        <v>9</v>
      </c>
      <c r="G87" s="137"/>
      <c r="H87" s="137">
        <v>2</v>
      </c>
      <c r="I87" s="137"/>
      <c r="J87" s="137">
        <v>4</v>
      </c>
      <c r="K87" s="84">
        <v>19</v>
      </c>
      <c r="L87" s="84">
        <v>9</v>
      </c>
      <c r="M87" s="137">
        <v>3</v>
      </c>
      <c r="N87" s="137">
        <v>3</v>
      </c>
      <c r="O87" s="84"/>
      <c r="P87" s="84"/>
      <c r="Q87" s="84">
        <v>1</v>
      </c>
      <c r="R87" s="73"/>
      <c r="S87" s="74"/>
      <c r="T87" s="74"/>
    </row>
    <row r="88" spans="1:20">
      <c r="A88" s="81">
        <v>42611</v>
      </c>
      <c r="B88" s="84"/>
      <c r="C88" s="84"/>
      <c r="D88" s="84"/>
      <c r="E88" s="137">
        <v>11</v>
      </c>
      <c r="F88" s="137"/>
      <c r="G88" s="137">
        <v>1</v>
      </c>
      <c r="H88" s="137">
        <v>2</v>
      </c>
      <c r="I88" s="137"/>
      <c r="J88" s="137">
        <v>3</v>
      </c>
      <c r="K88" s="84">
        <v>41</v>
      </c>
      <c r="L88" s="84">
        <v>4</v>
      </c>
      <c r="M88" s="137"/>
      <c r="N88" s="137">
        <v>2</v>
      </c>
      <c r="O88" s="84"/>
      <c r="P88" s="84"/>
      <c r="Q88" s="84"/>
      <c r="R88" s="73"/>
      <c r="S88" s="74"/>
      <c r="T88" s="74"/>
    </row>
    <row r="89" spans="1:20">
      <c r="A89" s="81">
        <v>42612</v>
      </c>
      <c r="B89" s="84"/>
      <c r="C89" s="84"/>
      <c r="D89" s="84"/>
      <c r="E89" s="137">
        <v>2</v>
      </c>
      <c r="F89" s="137">
        <v>8</v>
      </c>
      <c r="G89" s="137"/>
      <c r="H89" s="137"/>
      <c r="I89" s="137"/>
      <c r="J89" s="137">
        <v>5</v>
      </c>
      <c r="K89" s="84">
        <v>16</v>
      </c>
      <c r="L89" s="84">
        <v>10</v>
      </c>
      <c r="M89" s="137"/>
      <c r="N89" s="137"/>
      <c r="O89" s="84"/>
      <c r="P89" s="84"/>
      <c r="Q89" s="84"/>
      <c r="R89" s="73"/>
      <c r="S89" s="74"/>
      <c r="T89" s="74"/>
    </row>
    <row r="90" spans="1:20">
      <c r="A90" s="81">
        <v>42613</v>
      </c>
      <c r="B90" s="84"/>
      <c r="C90" s="84"/>
      <c r="D90" s="84"/>
      <c r="E90" s="137">
        <v>6</v>
      </c>
      <c r="F90" s="137">
        <v>10</v>
      </c>
      <c r="G90" s="137"/>
      <c r="H90" s="137">
        <v>3</v>
      </c>
      <c r="I90" s="137">
        <v>1</v>
      </c>
      <c r="J90" s="137">
        <v>12</v>
      </c>
      <c r="K90" s="84">
        <v>67</v>
      </c>
      <c r="L90" s="84">
        <v>19</v>
      </c>
      <c r="M90" s="137">
        <v>1</v>
      </c>
      <c r="N90" s="137">
        <v>4</v>
      </c>
      <c r="O90" s="84"/>
      <c r="P90" s="84"/>
      <c r="Q90" s="84">
        <v>3</v>
      </c>
      <c r="R90" s="73"/>
      <c r="S90" s="74"/>
      <c r="T90" s="74"/>
    </row>
    <row r="91" spans="1:20">
      <c r="A91" s="81">
        <v>42614</v>
      </c>
      <c r="B91" s="84"/>
      <c r="C91" s="84"/>
      <c r="D91" s="84"/>
      <c r="E91" s="137">
        <v>4</v>
      </c>
      <c r="F91" s="137">
        <v>3</v>
      </c>
      <c r="G91" s="137">
        <v>1</v>
      </c>
      <c r="H91" s="137"/>
      <c r="I91" s="137">
        <v>3</v>
      </c>
      <c r="J91" s="137">
        <v>13</v>
      </c>
      <c r="K91" s="84">
        <v>98</v>
      </c>
      <c r="L91" s="84">
        <v>23</v>
      </c>
      <c r="M91" s="137"/>
      <c r="N91" s="137">
        <v>2</v>
      </c>
      <c r="O91" s="84"/>
      <c r="P91" s="84"/>
      <c r="Q91" s="84">
        <v>2</v>
      </c>
      <c r="R91" s="73"/>
      <c r="S91" s="74"/>
      <c r="T91" s="74"/>
    </row>
    <row r="92" spans="1:20">
      <c r="A92" s="81">
        <v>42615</v>
      </c>
      <c r="B92" s="84"/>
      <c r="C92" s="84"/>
      <c r="D92" s="84"/>
      <c r="E92" s="137"/>
      <c r="F92" s="137">
        <v>1</v>
      </c>
      <c r="G92" s="137"/>
      <c r="H92" s="137"/>
      <c r="I92" s="137">
        <v>1</v>
      </c>
      <c r="J92" s="137">
        <v>8</v>
      </c>
      <c r="K92" s="84">
        <v>21</v>
      </c>
      <c r="L92" s="84">
        <v>16</v>
      </c>
      <c r="M92" s="137"/>
      <c r="N92" s="137"/>
      <c r="O92" s="84"/>
      <c r="P92" s="84"/>
      <c r="Q92" s="84">
        <v>5</v>
      </c>
      <c r="R92" s="73"/>
      <c r="S92" s="74"/>
      <c r="T92" s="74"/>
    </row>
    <row r="93" spans="1:20">
      <c r="A93" s="81">
        <v>42616</v>
      </c>
      <c r="B93" s="84"/>
      <c r="C93" s="84">
        <v>1</v>
      </c>
      <c r="D93" s="84"/>
      <c r="E93" s="137">
        <v>3</v>
      </c>
      <c r="F93" s="137">
        <v>2</v>
      </c>
      <c r="G93" s="137"/>
      <c r="H93" s="137"/>
      <c r="I93" s="137"/>
      <c r="J93" s="137">
        <v>7</v>
      </c>
      <c r="K93" s="84">
        <v>50</v>
      </c>
      <c r="L93" s="84">
        <v>17</v>
      </c>
      <c r="M93" s="137"/>
      <c r="N93" s="137"/>
      <c r="O93" s="84"/>
      <c r="P93" s="84"/>
      <c r="Q93" s="84">
        <v>2</v>
      </c>
      <c r="R93" s="73"/>
      <c r="S93" s="74"/>
      <c r="T93" s="74"/>
    </row>
    <row r="94" spans="1:20">
      <c r="A94" s="81">
        <v>42617</v>
      </c>
      <c r="B94" s="84"/>
      <c r="C94" s="84"/>
      <c r="D94" s="84"/>
      <c r="E94" s="137"/>
      <c r="F94" s="137"/>
      <c r="G94" s="137"/>
      <c r="H94" s="137">
        <v>1</v>
      </c>
      <c r="I94" s="137"/>
      <c r="J94" s="137">
        <v>3</v>
      </c>
      <c r="K94" s="84">
        <v>16</v>
      </c>
      <c r="L94" s="84">
        <v>4</v>
      </c>
      <c r="M94" s="137"/>
      <c r="N94" s="137"/>
      <c r="O94" s="84"/>
      <c r="P94" s="84"/>
      <c r="Q94" s="84">
        <v>2</v>
      </c>
      <c r="R94" s="73"/>
      <c r="S94" s="74"/>
      <c r="T94" s="74"/>
    </row>
    <row r="95" spans="1:20">
      <c r="A95" s="81">
        <v>42618</v>
      </c>
      <c r="B95" s="84"/>
      <c r="C95" s="84"/>
      <c r="D95" s="84"/>
      <c r="E95" s="137">
        <v>2</v>
      </c>
      <c r="F95" s="137">
        <v>2</v>
      </c>
      <c r="G95" s="137"/>
      <c r="H95" s="137"/>
      <c r="I95" s="137"/>
      <c r="J95" s="137">
        <v>2</v>
      </c>
      <c r="K95" s="84">
        <v>6</v>
      </c>
      <c r="L95" s="84"/>
      <c r="M95" s="137"/>
      <c r="N95" s="137"/>
      <c r="O95" s="84"/>
      <c r="P95" s="84"/>
      <c r="Q95" s="84">
        <v>3</v>
      </c>
      <c r="R95" s="73"/>
      <c r="S95" s="74"/>
      <c r="T95" s="74"/>
    </row>
    <row r="96" spans="1:20">
      <c r="A96" s="81">
        <v>42619</v>
      </c>
      <c r="B96" s="84"/>
      <c r="C96" s="84"/>
      <c r="D96" s="84"/>
      <c r="E96" s="137">
        <v>1</v>
      </c>
      <c r="F96" s="137">
        <v>2</v>
      </c>
      <c r="G96" s="84"/>
      <c r="H96" s="137">
        <v>1</v>
      </c>
      <c r="I96" s="137">
        <v>1</v>
      </c>
      <c r="J96" s="137">
        <v>15</v>
      </c>
      <c r="K96" s="84">
        <v>4</v>
      </c>
      <c r="L96" s="84">
        <v>4</v>
      </c>
      <c r="M96" s="84"/>
      <c r="N96" s="84"/>
      <c r="O96" s="84"/>
      <c r="P96" s="84"/>
      <c r="Q96" s="84">
        <v>1</v>
      </c>
      <c r="R96" s="73"/>
      <c r="S96" s="74"/>
      <c r="T96" s="74"/>
    </row>
    <row r="97" spans="1:20">
      <c r="A97" s="81">
        <v>42620</v>
      </c>
      <c r="B97" s="84"/>
      <c r="C97" s="84"/>
      <c r="D97" s="84"/>
      <c r="E97" s="137">
        <v>2</v>
      </c>
      <c r="F97" s="137">
        <v>2</v>
      </c>
      <c r="G97" s="84"/>
      <c r="H97" s="137">
        <v>14</v>
      </c>
      <c r="I97" s="137">
        <v>10</v>
      </c>
      <c r="J97" s="137">
        <v>62</v>
      </c>
      <c r="K97" s="84">
        <v>24</v>
      </c>
      <c r="L97" s="84">
        <v>12</v>
      </c>
      <c r="M97" s="84"/>
      <c r="N97" s="84"/>
      <c r="O97" s="84"/>
      <c r="P97" s="84"/>
      <c r="Q97" s="84">
        <v>2</v>
      </c>
      <c r="R97" s="73"/>
      <c r="S97" s="74"/>
      <c r="T97" s="74"/>
    </row>
    <row r="98" spans="1:20">
      <c r="A98" s="81">
        <v>42621</v>
      </c>
      <c r="B98" s="84"/>
      <c r="C98" s="84"/>
      <c r="D98" s="84"/>
      <c r="E98" s="137"/>
      <c r="F98" s="137"/>
      <c r="G98" s="84"/>
      <c r="H98" s="137">
        <v>5</v>
      </c>
      <c r="I98" s="137">
        <v>4</v>
      </c>
      <c r="J98" s="137">
        <v>24</v>
      </c>
      <c r="K98" s="84">
        <v>9</v>
      </c>
      <c r="L98" s="84">
        <v>6</v>
      </c>
      <c r="M98" s="84"/>
      <c r="N98" s="84"/>
      <c r="O98" s="84"/>
      <c r="P98" s="84"/>
      <c r="Q98" s="84">
        <v>2</v>
      </c>
      <c r="R98" s="73"/>
      <c r="S98" s="74"/>
      <c r="T98" s="74"/>
    </row>
    <row r="99" spans="1:20">
      <c r="A99" s="81">
        <v>42622</v>
      </c>
      <c r="B99" s="84"/>
      <c r="C99" s="84"/>
      <c r="D99" s="84"/>
      <c r="E99" s="137"/>
      <c r="F99" s="137"/>
      <c r="G99" s="84"/>
      <c r="H99" s="137">
        <v>8</v>
      </c>
      <c r="I99" s="137">
        <v>10</v>
      </c>
      <c r="J99" s="137">
        <v>16</v>
      </c>
      <c r="K99" s="84">
        <v>2</v>
      </c>
      <c r="L99" s="84"/>
      <c r="M99" s="84"/>
      <c r="N99" s="84"/>
      <c r="O99" s="84"/>
      <c r="P99" s="84"/>
      <c r="Q99" s="84">
        <v>2</v>
      </c>
      <c r="R99" s="73"/>
      <c r="S99" s="74"/>
      <c r="T99" s="74"/>
    </row>
    <row r="100" spans="1:20">
      <c r="A100" s="81">
        <v>42623</v>
      </c>
      <c r="B100" s="84"/>
      <c r="C100" s="84"/>
      <c r="D100" s="84"/>
      <c r="E100" s="137"/>
      <c r="F100" s="137"/>
      <c r="G100" s="84"/>
      <c r="H100" s="137">
        <v>19</v>
      </c>
      <c r="I100" s="137">
        <v>18</v>
      </c>
      <c r="J100" s="137">
        <v>12</v>
      </c>
      <c r="K100" s="84">
        <v>57</v>
      </c>
      <c r="L100" s="84">
        <v>25</v>
      </c>
      <c r="M100" s="84"/>
      <c r="N100" s="84"/>
      <c r="O100" s="84"/>
      <c r="P100" s="84"/>
      <c r="Q100" s="84">
        <v>1</v>
      </c>
      <c r="R100" s="73"/>
      <c r="S100" s="74"/>
      <c r="T100" s="74"/>
    </row>
    <row r="101" spans="1:20">
      <c r="A101" s="81">
        <v>42624</v>
      </c>
      <c r="B101" s="84">
        <v>1</v>
      </c>
      <c r="C101" s="84">
        <v>1</v>
      </c>
      <c r="D101" s="84"/>
      <c r="E101" s="137"/>
      <c r="F101" s="137"/>
      <c r="G101" s="84"/>
      <c r="H101" s="137">
        <v>17</v>
      </c>
      <c r="I101" s="137">
        <v>12</v>
      </c>
      <c r="J101" s="137">
        <v>10</v>
      </c>
      <c r="K101" s="84">
        <v>215</v>
      </c>
      <c r="L101" s="84">
        <v>27</v>
      </c>
      <c r="M101" s="84"/>
      <c r="N101" s="84"/>
      <c r="O101" s="84"/>
      <c r="P101" s="84"/>
      <c r="Q101" s="84">
        <v>3</v>
      </c>
      <c r="R101" s="73"/>
      <c r="S101" s="74"/>
      <c r="T101" s="74"/>
    </row>
    <row r="102" spans="1:20">
      <c r="A102" s="81">
        <v>42625</v>
      </c>
      <c r="B102" s="84"/>
      <c r="C102" s="84"/>
      <c r="D102" s="84"/>
      <c r="E102" s="137"/>
      <c r="F102" s="137"/>
      <c r="G102" s="84"/>
      <c r="H102" s="137">
        <v>3</v>
      </c>
      <c r="I102" s="137">
        <v>4</v>
      </c>
      <c r="J102" s="137">
        <v>5</v>
      </c>
      <c r="K102" s="84">
        <v>102</v>
      </c>
      <c r="L102" s="84">
        <v>18</v>
      </c>
      <c r="M102" s="84"/>
      <c r="N102" s="84"/>
      <c r="O102" s="84"/>
      <c r="P102" s="84"/>
      <c r="Q102" s="84">
        <v>5</v>
      </c>
      <c r="R102" s="73"/>
      <c r="S102" s="74"/>
      <c r="T102" s="74"/>
    </row>
    <row r="103" spans="1:20">
      <c r="A103" s="81">
        <v>42626</v>
      </c>
      <c r="B103" s="84"/>
      <c r="C103" s="84"/>
      <c r="D103" s="84"/>
      <c r="E103" s="137"/>
      <c r="F103" s="137">
        <v>1</v>
      </c>
      <c r="G103" s="84"/>
      <c r="H103" s="137">
        <v>7</v>
      </c>
      <c r="I103" s="137">
        <v>3</v>
      </c>
      <c r="J103" s="137">
        <v>4</v>
      </c>
      <c r="K103" s="84">
        <v>11</v>
      </c>
      <c r="L103" s="84">
        <v>9</v>
      </c>
      <c r="M103" s="84"/>
      <c r="N103" s="84"/>
      <c r="O103" s="84"/>
      <c r="P103" s="84"/>
      <c r="Q103" s="84">
        <v>10</v>
      </c>
      <c r="R103" s="73"/>
      <c r="S103" s="74"/>
      <c r="T103" s="74"/>
    </row>
    <row r="104" spans="1:20">
      <c r="A104" s="81">
        <v>42627</v>
      </c>
      <c r="B104" s="84"/>
      <c r="C104" s="84"/>
      <c r="D104" s="84"/>
      <c r="E104" s="137"/>
      <c r="F104" s="137"/>
      <c r="G104" s="84"/>
      <c r="H104" s="137">
        <v>6</v>
      </c>
      <c r="I104" s="137">
        <v>1</v>
      </c>
      <c r="J104" s="137">
        <v>5</v>
      </c>
      <c r="K104" s="84">
        <v>18</v>
      </c>
      <c r="L104" s="84">
        <v>17</v>
      </c>
      <c r="M104" s="84"/>
      <c r="N104" s="84"/>
      <c r="O104" s="84"/>
      <c r="P104" s="84"/>
      <c r="Q104" s="84">
        <v>17</v>
      </c>
      <c r="R104" s="73"/>
      <c r="S104" s="74"/>
      <c r="T104" s="74"/>
    </row>
    <row r="105" spans="1:20">
      <c r="A105" s="81">
        <v>42628</v>
      </c>
      <c r="B105" s="84"/>
      <c r="C105" s="84"/>
      <c r="D105" s="84"/>
      <c r="E105" s="137"/>
      <c r="F105" s="137"/>
      <c r="G105" s="84"/>
      <c r="H105" s="137">
        <v>1</v>
      </c>
      <c r="I105" s="137">
        <v>3</v>
      </c>
      <c r="J105" s="137">
        <v>5</v>
      </c>
      <c r="K105" s="84">
        <v>10</v>
      </c>
      <c r="L105" s="84"/>
      <c r="M105" s="84"/>
      <c r="N105" s="84"/>
      <c r="O105" s="84"/>
      <c r="P105" s="84"/>
      <c r="Q105" s="84">
        <v>24</v>
      </c>
      <c r="R105" s="73"/>
      <c r="S105" s="74"/>
      <c r="T105" s="74"/>
    </row>
    <row r="106" spans="1:20">
      <c r="A106" s="81">
        <v>42629</v>
      </c>
      <c r="B106" s="84"/>
      <c r="C106" s="84"/>
      <c r="D106" s="84"/>
      <c r="E106" s="137"/>
      <c r="F106" s="137"/>
      <c r="G106" s="84">
        <v>1</v>
      </c>
      <c r="H106" s="137">
        <v>10</v>
      </c>
      <c r="I106" s="137">
        <v>10</v>
      </c>
      <c r="J106" s="137">
        <v>8</v>
      </c>
      <c r="K106" s="84">
        <v>40</v>
      </c>
      <c r="L106" s="84">
        <v>7</v>
      </c>
      <c r="M106" s="84"/>
      <c r="N106" s="84"/>
      <c r="O106" s="84"/>
      <c r="P106" s="84"/>
      <c r="Q106" s="84">
        <v>22</v>
      </c>
      <c r="R106" s="73"/>
      <c r="S106" s="74"/>
      <c r="T106" s="74"/>
    </row>
    <row r="107" spans="1:20">
      <c r="A107" s="81">
        <v>42630</v>
      </c>
      <c r="B107" s="84"/>
      <c r="C107" s="84">
        <v>1</v>
      </c>
      <c r="D107" s="84"/>
      <c r="E107" s="137"/>
      <c r="F107" s="137"/>
      <c r="G107" s="84"/>
      <c r="H107" s="137">
        <v>7</v>
      </c>
      <c r="I107" s="137">
        <v>2</v>
      </c>
      <c r="J107" s="137">
        <v>3</v>
      </c>
      <c r="K107" s="84">
        <v>35</v>
      </c>
      <c r="L107" s="84">
        <v>2</v>
      </c>
      <c r="M107" s="84"/>
      <c r="N107" s="84"/>
      <c r="O107" s="84"/>
      <c r="P107" s="84"/>
      <c r="Q107" s="84">
        <v>23</v>
      </c>
      <c r="R107" s="73"/>
      <c r="S107" s="74"/>
      <c r="T107" s="74"/>
    </row>
    <row r="108" spans="1:20">
      <c r="A108" s="81">
        <v>42631</v>
      </c>
      <c r="B108" s="84"/>
      <c r="C108" s="84"/>
      <c r="D108" s="84"/>
      <c r="E108" s="84"/>
      <c r="F108" s="84"/>
      <c r="G108" s="84"/>
      <c r="H108" s="137">
        <v>1</v>
      </c>
      <c r="I108" s="137"/>
      <c r="J108" s="137">
        <v>1</v>
      </c>
      <c r="K108" s="84">
        <v>5</v>
      </c>
      <c r="L108" s="84"/>
      <c r="M108" s="84"/>
      <c r="N108" s="84"/>
      <c r="O108" s="84"/>
      <c r="P108" s="84"/>
      <c r="Q108" s="84">
        <v>26</v>
      </c>
      <c r="R108" s="73"/>
      <c r="S108" s="74"/>
      <c r="T108" s="74"/>
    </row>
    <row r="109" spans="1:20">
      <c r="A109" s="81">
        <v>42632</v>
      </c>
      <c r="B109" s="84"/>
      <c r="C109" s="84"/>
      <c r="D109" s="84"/>
      <c r="E109" s="84"/>
      <c r="F109" s="84"/>
      <c r="G109" s="84"/>
      <c r="H109" s="137"/>
      <c r="I109" s="137"/>
      <c r="J109" s="137"/>
      <c r="K109" s="84">
        <v>7</v>
      </c>
      <c r="L109" s="84"/>
      <c r="M109" s="84"/>
      <c r="N109" s="84"/>
      <c r="O109" s="84"/>
      <c r="P109" s="84"/>
      <c r="Q109" s="84">
        <v>22</v>
      </c>
      <c r="R109" s="73"/>
      <c r="S109" s="74"/>
      <c r="T109" s="74"/>
    </row>
    <row r="110" spans="1:20">
      <c r="A110" s="81">
        <v>42633</v>
      </c>
      <c r="B110" s="84"/>
      <c r="C110" s="84"/>
      <c r="D110" s="84"/>
      <c r="E110" s="84"/>
      <c r="F110" s="84"/>
      <c r="G110" s="84"/>
      <c r="H110" s="137"/>
      <c r="I110" s="137"/>
      <c r="J110" s="137"/>
      <c r="K110" s="84">
        <v>3</v>
      </c>
      <c r="L110" s="84">
        <v>1</v>
      </c>
      <c r="M110" s="84"/>
      <c r="N110" s="84"/>
      <c r="O110" s="84"/>
      <c r="P110" s="84"/>
      <c r="Q110" s="84">
        <v>34</v>
      </c>
      <c r="R110" s="73"/>
      <c r="S110" s="74"/>
      <c r="T110" s="74"/>
    </row>
    <row r="111" spans="1:20">
      <c r="A111" s="81">
        <v>42634</v>
      </c>
      <c r="B111" s="84"/>
      <c r="C111" s="84"/>
      <c r="D111" s="84"/>
      <c r="E111" s="84"/>
      <c r="F111" s="84"/>
      <c r="G111" s="84"/>
      <c r="H111" s="137"/>
      <c r="I111" s="137"/>
      <c r="J111" s="137"/>
      <c r="K111" s="84">
        <v>1</v>
      </c>
      <c r="L111" s="84"/>
      <c r="M111" s="84"/>
      <c r="N111" s="84"/>
      <c r="O111" s="84"/>
      <c r="P111" s="84"/>
      <c r="Q111" s="84">
        <v>45</v>
      </c>
      <c r="R111" s="73"/>
      <c r="S111" s="74"/>
      <c r="T111" s="74"/>
    </row>
    <row r="112" spans="1:20">
      <c r="A112" s="81">
        <v>42635</v>
      </c>
      <c r="B112" s="84"/>
      <c r="C112" s="84"/>
      <c r="D112" s="84"/>
      <c r="E112" s="84"/>
      <c r="F112" s="84"/>
      <c r="G112" s="84"/>
      <c r="H112" s="137"/>
      <c r="I112" s="137"/>
      <c r="J112" s="137">
        <v>1</v>
      </c>
      <c r="K112" s="84">
        <v>3</v>
      </c>
      <c r="L112" s="84">
        <v>1</v>
      </c>
      <c r="M112" s="84"/>
      <c r="N112" s="84"/>
      <c r="O112" s="84"/>
      <c r="P112" s="84"/>
      <c r="Q112" s="84">
        <v>31</v>
      </c>
      <c r="R112" s="73"/>
      <c r="S112" s="74"/>
      <c r="T112" s="74"/>
    </row>
    <row r="113" spans="1:20">
      <c r="A113" s="81">
        <v>42636</v>
      </c>
      <c r="B113" s="84"/>
      <c r="C113" s="84"/>
      <c r="D113" s="84"/>
      <c r="E113" s="84"/>
      <c r="F113" s="84"/>
      <c r="G113" s="84"/>
      <c r="H113" s="137"/>
      <c r="I113" s="137">
        <v>1</v>
      </c>
      <c r="J113" s="137"/>
      <c r="K113" s="84">
        <v>3</v>
      </c>
      <c r="L113" s="84"/>
      <c r="M113" s="84"/>
      <c r="N113" s="84"/>
      <c r="O113" s="84"/>
      <c r="P113" s="84"/>
      <c r="Q113" s="84">
        <v>25</v>
      </c>
      <c r="R113" s="73"/>
      <c r="S113" s="74"/>
      <c r="T113" s="74"/>
    </row>
    <row r="114" spans="1:20">
      <c r="A114" s="81">
        <v>42637</v>
      </c>
      <c r="B114" s="84"/>
      <c r="C114" s="84"/>
      <c r="D114" s="84"/>
      <c r="E114" s="84"/>
      <c r="F114" s="84"/>
      <c r="G114" s="84"/>
      <c r="H114" s="137"/>
      <c r="I114" s="137"/>
      <c r="J114" s="137"/>
      <c r="K114" s="84">
        <v>3</v>
      </c>
      <c r="L114" s="84"/>
      <c r="M114" s="84"/>
      <c r="N114" s="84"/>
      <c r="O114" s="84"/>
      <c r="P114" s="84"/>
      <c r="Q114" s="84">
        <v>27</v>
      </c>
      <c r="R114" s="73"/>
      <c r="S114" s="74"/>
      <c r="T114" s="74"/>
    </row>
    <row r="115" spans="1:20">
      <c r="A115" s="81">
        <v>42638</v>
      </c>
      <c r="B115" s="84"/>
      <c r="C115" s="84"/>
      <c r="D115" s="84"/>
      <c r="E115" s="84"/>
      <c r="F115" s="84"/>
      <c r="G115" s="84"/>
      <c r="H115" s="137"/>
      <c r="I115" s="137"/>
      <c r="J115" s="137">
        <v>1</v>
      </c>
      <c r="K115" s="84"/>
      <c r="L115" s="84"/>
      <c r="M115" s="84"/>
      <c r="N115" s="84"/>
      <c r="O115" s="84"/>
      <c r="P115" s="84"/>
      <c r="Q115" s="84">
        <v>11</v>
      </c>
      <c r="R115" s="73"/>
      <c r="S115" s="74"/>
      <c r="T115" s="74"/>
    </row>
    <row r="116" spans="1:20">
      <c r="A116" s="81">
        <v>42639</v>
      </c>
      <c r="B116" s="84"/>
      <c r="C116" s="84"/>
      <c r="D116" s="84"/>
      <c r="E116" s="84"/>
      <c r="F116" s="84"/>
      <c r="G116" s="84"/>
      <c r="H116" s="137"/>
      <c r="I116" s="137"/>
      <c r="J116" s="137"/>
      <c r="K116" s="84"/>
      <c r="L116" s="84"/>
      <c r="M116" s="84"/>
      <c r="N116" s="84"/>
      <c r="O116" s="84"/>
      <c r="P116" s="84"/>
      <c r="Q116" s="84">
        <v>17</v>
      </c>
      <c r="R116" s="73"/>
      <c r="S116" s="74"/>
      <c r="T116" s="74"/>
    </row>
    <row r="117" spans="1:20">
      <c r="A117" s="81">
        <v>42640</v>
      </c>
      <c r="B117" s="84"/>
      <c r="C117" s="84"/>
      <c r="D117" s="84"/>
      <c r="E117" s="84"/>
      <c r="F117" s="84"/>
      <c r="G117" s="84"/>
      <c r="H117" s="137"/>
      <c r="I117" s="137"/>
      <c r="J117" s="137">
        <v>1</v>
      </c>
      <c r="K117" s="84"/>
      <c r="L117" s="84"/>
      <c r="M117" s="84"/>
      <c r="N117" s="84"/>
      <c r="O117" s="84"/>
      <c r="P117" s="84"/>
      <c r="Q117" s="84">
        <v>33</v>
      </c>
      <c r="R117" s="73"/>
      <c r="S117" s="74"/>
      <c r="T117" s="74"/>
    </row>
    <row r="118" spans="1:20">
      <c r="A118" s="81">
        <v>42641</v>
      </c>
      <c r="B118" s="84"/>
      <c r="C118" s="84"/>
      <c r="D118" s="84"/>
      <c r="E118" s="84"/>
      <c r="F118" s="84"/>
      <c r="G118" s="84"/>
      <c r="H118" s="137"/>
      <c r="I118" s="137"/>
      <c r="J118" s="137">
        <v>1</v>
      </c>
      <c r="K118" s="84">
        <v>1</v>
      </c>
      <c r="L118" s="84"/>
      <c r="M118" s="84"/>
      <c r="N118" s="84"/>
      <c r="O118" s="84"/>
      <c r="P118" s="84"/>
      <c r="Q118" s="84">
        <v>15</v>
      </c>
      <c r="R118" s="73"/>
      <c r="S118" s="74"/>
      <c r="T118" s="74"/>
    </row>
    <row r="119" spans="1:20">
      <c r="A119" s="81">
        <v>42642</v>
      </c>
      <c r="B119" s="84"/>
      <c r="C119" s="84"/>
      <c r="D119" s="84"/>
      <c r="E119" s="84"/>
      <c r="F119" s="84"/>
      <c r="G119" s="84"/>
      <c r="H119" s="137">
        <v>1</v>
      </c>
      <c r="I119" s="137">
        <v>2</v>
      </c>
      <c r="J119" s="137">
        <v>2</v>
      </c>
      <c r="K119" s="84">
        <v>1</v>
      </c>
      <c r="L119" s="84"/>
      <c r="M119" s="84"/>
      <c r="N119" s="84"/>
      <c r="O119" s="84"/>
      <c r="P119" s="84"/>
      <c r="Q119" s="84">
        <v>9</v>
      </c>
      <c r="R119" s="73"/>
      <c r="S119" s="74"/>
      <c r="T119" s="74"/>
    </row>
    <row r="120" spans="1:20">
      <c r="A120" s="81">
        <v>42643</v>
      </c>
      <c r="B120" s="84"/>
      <c r="C120" s="84"/>
      <c r="D120" s="84"/>
      <c r="E120" s="84"/>
      <c r="F120" s="84"/>
      <c r="G120" s="84"/>
      <c r="H120" s="137">
        <v>1</v>
      </c>
      <c r="I120" s="137"/>
      <c r="J120" s="137">
        <v>2</v>
      </c>
      <c r="K120" s="84">
        <v>15</v>
      </c>
      <c r="L120" s="84"/>
      <c r="M120" s="84"/>
      <c r="N120" s="84"/>
      <c r="O120" s="84"/>
      <c r="P120" s="84"/>
      <c r="Q120" s="84">
        <v>11</v>
      </c>
      <c r="R120" s="73"/>
      <c r="S120" s="74"/>
      <c r="T120" s="74"/>
    </row>
    <row r="121" spans="1:20">
      <c r="A121" s="81">
        <v>42644</v>
      </c>
      <c r="B121" s="84"/>
      <c r="C121" s="84"/>
      <c r="D121" s="84"/>
      <c r="E121" s="84"/>
      <c r="F121" s="84"/>
      <c r="G121" s="84"/>
      <c r="H121" s="137"/>
      <c r="I121" s="137"/>
      <c r="J121" s="137">
        <v>1</v>
      </c>
      <c r="K121" s="84">
        <v>3</v>
      </c>
      <c r="L121" s="84"/>
      <c r="M121" s="84"/>
      <c r="N121" s="84"/>
      <c r="O121" s="84"/>
      <c r="P121" s="84"/>
      <c r="Q121" s="84">
        <v>11</v>
      </c>
      <c r="R121" s="73"/>
      <c r="S121" s="74"/>
      <c r="T121" s="74"/>
    </row>
    <row r="122" spans="1:20">
      <c r="A122" s="81">
        <v>42645</v>
      </c>
      <c r="B122" s="84"/>
      <c r="C122" s="84"/>
      <c r="D122" s="84"/>
      <c r="E122" s="84"/>
      <c r="F122" s="84"/>
      <c r="G122" s="84"/>
      <c r="H122" s="137"/>
      <c r="I122" s="137"/>
      <c r="J122" s="137">
        <v>2</v>
      </c>
      <c r="K122" s="84">
        <v>2</v>
      </c>
      <c r="L122" s="84">
        <v>1</v>
      </c>
      <c r="M122" s="84"/>
      <c r="N122" s="84"/>
      <c r="O122" s="84"/>
      <c r="P122" s="84"/>
      <c r="Q122" s="84">
        <v>5</v>
      </c>
      <c r="R122" s="73"/>
      <c r="S122" s="74"/>
      <c r="T122" s="74"/>
    </row>
    <row r="123" spans="1:20">
      <c r="A123" s="81">
        <v>42646</v>
      </c>
      <c r="B123" s="84"/>
      <c r="C123" s="84"/>
      <c r="D123" s="84"/>
      <c r="E123" s="84"/>
      <c r="F123" s="84"/>
      <c r="G123" s="84"/>
      <c r="H123" s="137"/>
      <c r="I123" s="137"/>
      <c r="J123" s="137"/>
      <c r="K123" s="84">
        <v>1</v>
      </c>
      <c r="L123" s="84">
        <v>1</v>
      </c>
      <c r="M123" s="84"/>
      <c r="N123" s="84"/>
      <c r="O123" s="84"/>
      <c r="P123" s="84"/>
      <c r="Q123" s="84">
        <v>7</v>
      </c>
      <c r="R123" s="73"/>
      <c r="S123" s="74"/>
      <c r="T123" s="74"/>
    </row>
    <row r="124" spans="1:20">
      <c r="A124" s="81">
        <v>42647</v>
      </c>
      <c r="B124" s="84"/>
      <c r="C124" s="84"/>
      <c r="D124" s="84"/>
      <c r="E124" s="84"/>
      <c r="F124" s="84"/>
      <c r="G124" s="84"/>
      <c r="H124" s="137"/>
      <c r="I124" s="137"/>
      <c r="J124" s="137">
        <v>1</v>
      </c>
      <c r="L124" s="84"/>
      <c r="M124" s="84"/>
      <c r="N124" s="84"/>
      <c r="O124" s="84"/>
      <c r="P124" s="84"/>
      <c r="Q124" s="84">
        <v>7</v>
      </c>
      <c r="R124" s="73"/>
      <c r="S124" s="74"/>
      <c r="T124" s="74"/>
    </row>
    <row r="125" spans="1:20">
      <c r="A125" s="81">
        <v>42648</v>
      </c>
      <c r="B125" s="84"/>
      <c r="C125" s="84"/>
      <c r="D125" s="84"/>
      <c r="E125" s="84"/>
      <c r="F125" s="84"/>
      <c r="G125" s="84"/>
      <c r="H125" s="137"/>
      <c r="I125" s="137"/>
      <c r="J125" s="137"/>
      <c r="K125" s="84">
        <v>1</v>
      </c>
      <c r="L125" s="84"/>
      <c r="M125" s="84"/>
      <c r="N125" s="84"/>
      <c r="O125" s="84"/>
      <c r="P125" s="84"/>
      <c r="Q125" s="84">
        <v>11</v>
      </c>
      <c r="R125" s="73"/>
      <c r="S125" s="74"/>
      <c r="T125" s="74"/>
    </row>
    <row r="126" spans="1:20">
      <c r="A126" s="81">
        <v>42649</v>
      </c>
      <c r="B126" s="84"/>
      <c r="C126" s="84"/>
      <c r="D126" s="84"/>
      <c r="E126" s="84"/>
      <c r="F126" s="84"/>
      <c r="G126" s="84"/>
      <c r="H126" s="137"/>
      <c r="I126" s="137"/>
      <c r="J126" s="137">
        <v>1</v>
      </c>
      <c r="K126" s="84">
        <v>4</v>
      </c>
      <c r="L126" s="84"/>
      <c r="M126" s="84"/>
      <c r="N126" s="84"/>
      <c r="O126" s="84"/>
      <c r="P126" s="84"/>
      <c r="Q126" s="84">
        <v>5</v>
      </c>
      <c r="R126" s="73"/>
      <c r="S126" s="74"/>
      <c r="T126" s="74"/>
    </row>
    <row r="127" spans="1:20">
      <c r="A127" s="81">
        <v>42650</v>
      </c>
      <c r="B127" s="84"/>
      <c r="C127" s="84"/>
      <c r="D127" s="84"/>
      <c r="E127" s="84"/>
      <c r="F127" s="84"/>
      <c r="G127" s="84"/>
      <c r="H127" s="137"/>
      <c r="I127" s="137"/>
      <c r="J127" s="137"/>
      <c r="K127" s="84"/>
      <c r="L127" s="84">
        <v>1</v>
      </c>
      <c r="M127" s="84"/>
      <c r="N127" s="84"/>
      <c r="O127" s="84"/>
      <c r="P127" s="84"/>
      <c r="Q127" s="84"/>
      <c r="R127" s="73"/>
      <c r="S127" s="74"/>
      <c r="T127" s="74"/>
    </row>
    <row r="128" spans="1:20">
      <c r="A128" s="81">
        <v>42651</v>
      </c>
      <c r="B128" s="84"/>
      <c r="C128" s="84"/>
      <c r="D128" s="84"/>
      <c r="E128" s="84"/>
      <c r="F128" s="84"/>
      <c r="G128" s="84"/>
      <c r="H128" s="137"/>
      <c r="I128" s="137"/>
      <c r="J128" s="137"/>
      <c r="K128" s="84"/>
      <c r="L128" s="84"/>
      <c r="M128" s="84"/>
      <c r="N128" s="84"/>
      <c r="O128" s="84"/>
      <c r="P128" s="84"/>
      <c r="Q128" s="84">
        <v>5</v>
      </c>
      <c r="R128" s="73"/>
      <c r="S128" s="74"/>
      <c r="T128" s="74"/>
    </row>
    <row r="129" spans="1:20">
      <c r="A129" s="81">
        <v>42652</v>
      </c>
      <c r="B129" s="84"/>
      <c r="C129" s="84"/>
      <c r="D129" s="84"/>
      <c r="E129" s="84"/>
      <c r="F129" s="84"/>
      <c r="G129" s="84"/>
      <c r="H129" s="137"/>
      <c r="I129" s="137"/>
      <c r="J129" s="137"/>
      <c r="K129" s="84"/>
      <c r="L129" s="84"/>
      <c r="M129" s="84"/>
      <c r="N129" s="84"/>
      <c r="O129" s="84"/>
      <c r="P129" s="84"/>
      <c r="Q129" s="84"/>
      <c r="R129" s="73"/>
      <c r="S129" s="74"/>
      <c r="T129" s="74"/>
    </row>
    <row r="130" spans="1:20">
      <c r="A130" s="81">
        <v>42653</v>
      </c>
      <c r="B130" s="84"/>
      <c r="C130" s="84"/>
      <c r="D130" s="84"/>
      <c r="E130" s="84"/>
      <c r="F130" s="84"/>
      <c r="G130" s="84"/>
      <c r="H130" s="137"/>
      <c r="I130" s="137"/>
      <c r="J130" s="137"/>
      <c r="K130" s="84"/>
      <c r="L130" s="84"/>
      <c r="M130" s="84"/>
      <c r="N130" s="84"/>
      <c r="O130" s="84"/>
      <c r="P130" s="84"/>
      <c r="Q130" s="84"/>
      <c r="R130" s="73"/>
      <c r="S130" s="74"/>
      <c r="T130" s="74"/>
    </row>
    <row r="131" spans="1:20">
      <c r="A131" s="81">
        <v>42654</v>
      </c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>
        <v>1</v>
      </c>
      <c r="R131" s="73"/>
      <c r="S131" s="74"/>
      <c r="T131" s="74"/>
    </row>
    <row r="132" spans="1:20">
      <c r="A132" s="81">
        <v>42655</v>
      </c>
      <c r="B132" s="84"/>
      <c r="C132" s="84"/>
      <c r="D132" s="84"/>
      <c r="E132" s="84"/>
      <c r="F132" s="84"/>
      <c r="G132" s="84"/>
      <c r="H132" s="84"/>
      <c r="I132" s="84"/>
      <c r="J132" s="84"/>
      <c r="K132" s="84">
        <v>1</v>
      </c>
      <c r="L132" s="84"/>
      <c r="M132" s="84"/>
      <c r="N132" s="84"/>
      <c r="O132" s="84"/>
      <c r="P132" s="84"/>
      <c r="Q132" s="84">
        <v>1</v>
      </c>
      <c r="R132" s="73"/>
      <c r="S132" s="74"/>
      <c r="T132" s="74"/>
    </row>
    <row r="133" spans="1:20">
      <c r="A133" s="81">
        <v>42656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73"/>
      <c r="S133" s="74"/>
      <c r="T133" s="74"/>
    </row>
    <row r="134" spans="1:20">
      <c r="A134" s="81">
        <v>42657</v>
      </c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73"/>
      <c r="S134" s="74"/>
      <c r="T134" s="74"/>
    </row>
    <row r="135" spans="1:20">
      <c r="A135" s="81">
        <v>42658</v>
      </c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73"/>
      <c r="S135" s="74"/>
      <c r="T135" s="74"/>
    </row>
    <row r="136" spans="1:20">
      <c r="A136" s="81">
        <v>42659</v>
      </c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>
        <v>1</v>
      </c>
      <c r="P136" s="84"/>
      <c r="Q136" s="84"/>
      <c r="R136" s="73"/>
      <c r="S136" s="74"/>
      <c r="T136" s="74"/>
    </row>
    <row r="137" spans="1:20">
      <c r="A137" s="81">
        <v>42660</v>
      </c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>
        <v>1</v>
      </c>
      <c r="R137" s="73"/>
      <c r="S137" s="74"/>
      <c r="T137" s="74"/>
    </row>
    <row r="138" spans="1:20">
      <c r="A138" s="81">
        <v>42661</v>
      </c>
      <c r="B138" s="84"/>
      <c r="C138" s="84"/>
      <c r="D138" s="84"/>
      <c r="E138" s="84"/>
      <c r="F138" s="84"/>
      <c r="G138" s="84"/>
      <c r="H138" s="84"/>
      <c r="I138" s="84"/>
      <c r="J138" s="84"/>
      <c r="K138" s="84">
        <v>1</v>
      </c>
      <c r="L138" s="84"/>
      <c r="M138" s="84"/>
      <c r="N138" s="84"/>
      <c r="O138" s="84"/>
      <c r="P138" s="84"/>
      <c r="Q138" s="84">
        <v>1</v>
      </c>
      <c r="R138" s="73"/>
      <c r="S138" s="74"/>
      <c r="T138" s="74"/>
    </row>
    <row r="139" spans="1:20">
      <c r="A139" s="81">
        <v>42662</v>
      </c>
      <c r="B139" s="66"/>
      <c r="C139" s="66"/>
      <c r="D139" s="66"/>
      <c r="E139" s="66"/>
      <c r="F139" s="66"/>
      <c r="G139" s="89"/>
      <c r="H139" s="89">
        <v>2</v>
      </c>
      <c r="I139" s="89"/>
      <c r="J139" s="66"/>
      <c r="K139" s="66">
        <v>7</v>
      </c>
      <c r="L139" s="66"/>
      <c r="M139" s="90"/>
      <c r="N139" s="71"/>
      <c r="O139" s="71">
        <v>1</v>
      </c>
      <c r="P139" s="71"/>
      <c r="Q139" s="71">
        <v>4</v>
      </c>
      <c r="R139" s="73"/>
      <c r="S139" s="74"/>
    </row>
    <row r="140" spans="1:20">
      <c r="A140" s="81">
        <v>42663</v>
      </c>
      <c r="G140" s="59"/>
      <c r="J140" s="58">
        <v>1</v>
      </c>
      <c r="K140" s="58">
        <v>12</v>
      </c>
      <c r="L140" s="66"/>
      <c r="M140" s="66"/>
      <c r="Q140" s="58">
        <v>4</v>
      </c>
    </row>
    <row r="141" spans="1:20">
      <c r="A141" s="81">
        <v>42664</v>
      </c>
      <c r="G141" s="59"/>
      <c r="K141" s="58">
        <v>6</v>
      </c>
      <c r="L141" s="66"/>
      <c r="M141" s="66"/>
      <c r="Q141" s="58">
        <v>2</v>
      </c>
    </row>
    <row r="142" spans="1:20">
      <c r="A142" s="81">
        <v>42665</v>
      </c>
      <c r="D142" s="91"/>
      <c r="G142" s="59"/>
      <c r="K142" s="58">
        <v>2</v>
      </c>
      <c r="L142" s="66"/>
      <c r="M142" s="66"/>
    </row>
    <row r="143" spans="1:20">
      <c r="A143" s="81">
        <v>42666</v>
      </c>
      <c r="D143" s="91"/>
      <c r="G143" s="59"/>
      <c r="K143" s="58">
        <v>7</v>
      </c>
      <c r="L143" s="66"/>
      <c r="M143" s="66"/>
      <c r="Q143" s="58">
        <v>3</v>
      </c>
    </row>
    <row r="144" spans="1:20">
      <c r="A144" s="81">
        <v>42667</v>
      </c>
      <c r="D144" s="91"/>
      <c r="G144" s="59"/>
      <c r="K144" s="58">
        <v>11</v>
      </c>
      <c r="L144" s="66"/>
      <c r="M144" s="66"/>
    </row>
    <row r="145" spans="1:18">
      <c r="A145" s="81">
        <v>42668</v>
      </c>
      <c r="D145" s="91"/>
      <c r="G145" s="59"/>
      <c r="K145" s="58">
        <v>10</v>
      </c>
      <c r="L145" s="66"/>
      <c r="M145" s="66"/>
      <c r="Q145" s="58">
        <v>2</v>
      </c>
    </row>
    <row r="146" spans="1:18">
      <c r="A146" s="81">
        <v>42669</v>
      </c>
      <c r="D146" s="91"/>
      <c r="G146" s="59"/>
      <c r="K146" s="58">
        <v>2</v>
      </c>
      <c r="L146" s="66"/>
      <c r="M146" s="66"/>
      <c r="R146" s="60" t="s">
        <v>473</v>
      </c>
    </row>
    <row r="147" spans="1:18">
      <c r="A147" s="81"/>
      <c r="D147" s="91"/>
      <c r="G147" s="59"/>
      <c r="L147" s="66"/>
      <c r="M147" s="66"/>
    </row>
    <row r="148" spans="1:18">
      <c r="A148" s="81"/>
      <c r="D148" s="91"/>
      <c r="G148" s="59"/>
      <c r="L148" s="66"/>
      <c r="M148" s="66"/>
    </row>
    <row r="149" spans="1:18">
      <c r="A149" s="81"/>
      <c r="D149" s="91"/>
      <c r="G149" s="59"/>
      <c r="L149" s="66"/>
      <c r="M149" s="66"/>
    </row>
    <row r="150" spans="1:18">
      <c r="A150" s="81"/>
      <c r="D150" s="91"/>
      <c r="G150" s="59"/>
      <c r="L150" s="66"/>
      <c r="M150" s="66"/>
    </row>
    <row r="151" spans="1:18">
      <c r="A151" s="81"/>
      <c r="D151" s="91"/>
      <c r="G151" s="59"/>
      <c r="L151" s="66"/>
      <c r="M151" s="66"/>
    </row>
    <row r="152" spans="1:18">
      <c r="A152" s="81"/>
      <c r="D152" s="91"/>
      <c r="G152" s="59"/>
      <c r="L152" s="66"/>
      <c r="M152" s="66"/>
    </row>
    <row r="153" spans="1:18">
      <c r="A153" s="81"/>
      <c r="D153" s="91"/>
      <c r="G153" s="59"/>
      <c r="L153" s="66"/>
      <c r="M153" s="66"/>
    </row>
    <row r="154" spans="1:18">
      <c r="A154" s="81"/>
      <c r="D154" s="91"/>
      <c r="G154" s="59"/>
      <c r="L154" s="66"/>
      <c r="M154" s="66"/>
    </row>
    <row r="155" spans="1:18">
      <c r="A155" s="81"/>
      <c r="D155" s="91"/>
      <c r="G155" s="59"/>
      <c r="L155" s="66"/>
      <c r="M155" s="66"/>
    </row>
    <row r="156" spans="1:18">
      <c r="A156" s="92"/>
      <c r="D156" s="91"/>
      <c r="L156" s="59"/>
      <c r="M156" s="59"/>
    </row>
    <row r="157" spans="1:18">
      <c r="A157" s="92"/>
      <c r="D157" s="91"/>
    </row>
    <row r="158" spans="1:18">
      <c r="A158" s="92"/>
      <c r="D158" s="91"/>
    </row>
    <row r="159" spans="1:18">
      <c r="A159" s="92"/>
      <c r="D159" s="91"/>
    </row>
    <row r="160" spans="1:18">
      <c r="A160" s="92"/>
      <c r="D160" s="91"/>
    </row>
    <row r="161" spans="1:4" s="61" customFormat="1">
      <c r="A161" s="92"/>
      <c r="B161" s="58"/>
      <c r="C161" s="58"/>
      <c r="D161" s="91"/>
    </row>
    <row r="162" spans="1:4" s="61" customFormat="1">
      <c r="A162" s="92"/>
      <c r="B162" s="58"/>
      <c r="C162" s="58"/>
      <c r="D162" s="91"/>
    </row>
    <row r="163" spans="1:4" s="61" customFormat="1">
      <c r="A163" s="92"/>
      <c r="B163" s="58"/>
      <c r="C163" s="58"/>
      <c r="D163" s="91"/>
    </row>
    <row r="164" spans="1:4" s="61" customFormat="1">
      <c r="A164" s="92"/>
      <c r="B164" s="58"/>
      <c r="C164" s="58"/>
      <c r="D164" s="91"/>
    </row>
    <row r="165" spans="1:4" s="61" customFormat="1">
      <c r="A165" s="92"/>
      <c r="B165" s="58"/>
      <c r="C165" s="58"/>
      <c r="D165" s="91"/>
    </row>
    <row r="166" spans="1:4" s="61" customFormat="1">
      <c r="A166" s="92"/>
      <c r="B166" s="58"/>
      <c r="C166" s="58"/>
      <c r="D166" s="91"/>
    </row>
    <row r="167" spans="1:4" s="61" customFormat="1">
      <c r="A167" s="92"/>
      <c r="B167" s="58"/>
      <c r="C167" s="58"/>
      <c r="D167" s="91"/>
    </row>
    <row r="168" spans="1:4" s="61" customFormat="1">
      <c r="A168" s="92"/>
      <c r="B168" s="58"/>
      <c r="C168" s="58"/>
      <c r="D168" s="91"/>
    </row>
    <row r="169" spans="1:4" s="61" customFormat="1">
      <c r="A169" s="92"/>
      <c r="B169" s="58"/>
      <c r="C169" s="58"/>
      <c r="D169" s="91"/>
    </row>
    <row r="170" spans="1:4" s="61" customFormat="1">
      <c r="A170" s="92"/>
      <c r="B170" s="58"/>
      <c r="C170" s="58"/>
      <c r="D170" s="91"/>
    </row>
    <row r="171" spans="1:4" s="61" customFormat="1">
      <c r="A171" s="92"/>
      <c r="B171" s="58"/>
      <c r="C171" s="58"/>
      <c r="D171" s="91"/>
    </row>
    <row r="172" spans="1:4" s="61" customFormat="1">
      <c r="A172" s="92"/>
      <c r="B172" s="58"/>
      <c r="C172" s="58"/>
      <c r="D172" s="91"/>
    </row>
    <row r="173" spans="1:4" s="61" customFormat="1">
      <c r="A173" s="92"/>
      <c r="B173" s="58"/>
      <c r="C173" s="58"/>
      <c r="D173" s="91"/>
    </row>
    <row r="174" spans="1:4" s="61" customFormat="1">
      <c r="A174" s="92"/>
      <c r="B174" s="58"/>
      <c r="C174" s="58"/>
      <c r="D174" s="91"/>
    </row>
    <row r="175" spans="1:4" s="61" customFormat="1">
      <c r="A175" s="92"/>
      <c r="B175" s="58"/>
      <c r="C175" s="58"/>
      <c r="D175" s="91"/>
    </row>
    <row r="176" spans="1:4" s="61" customFormat="1">
      <c r="A176" s="92"/>
      <c r="B176" s="58"/>
      <c r="C176" s="58"/>
      <c r="D176" s="91"/>
    </row>
    <row r="177" spans="1:4" s="61" customFormat="1">
      <c r="A177" s="92"/>
      <c r="B177" s="58"/>
      <c r="C177" s="58"/>
      <c r="D177" s="91"/>
    </row>
    <row r="178" spans="1:4" s="61" customFormat="1">
      <c r="A178" s="92"/>
      <c r="B178" s="58"/>
      <c r="C178" s="58"/>
      <c r="D178" s="91"/>
    </row>
    <row r="179" spans="1:4" s="61" customFormat="1">
      <c r="A179" s="92"/>
      <c r="B179" s="58"/>
      <c r="C179" s="58"/>
      <c r="D179" s="91"/>
    </row>
    <row r="180" spans="1:4" s="61" customFormat="1">
      <c r="A180" s="92"/>
      <c r="B180" s="58"/>
      <c r="C180" s="58"/>
      <c r="D180" s="91"/>
    </row>
    <row r="181" spans="1:4" s="61" customFormat="1">
      <c r="A181" s="92"/>
      <c r="B181" s="58"/>
      <c r="C181" s="58"/>
      <c r="D181" s="58"/>
    </row>
    <row r="182" spans="1:4" s="61" customFormat="1">
      <c r="A182" s="92"/>
      <c r="B182" s="58"/>
      <c r="C182" s="58"/>
      <c r="D182" s="58"/>
    </row>
  </sheetData>
  <autoFilter ref="A14:R14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7"/>
  <sheetViews>
    <sheetView workbookViewId="0">
      <pane ySplit="1" topLeftCell="A49" activePane="bottomLeft" state="frozen"/>
      <selection pane="bottomLeft" activeCell="R102" sqref="R102"/>
    </sheetView>
  </sheetViews>
  <sheetFormatPr baseColWidth="10" defaultColWidth="8.83203125" defaultRowHeight="14"/>
  <cols>
    <col min="1" max="1" width="10.1640625" style="98" bestFit="1" customWidth="1"/>
    <col min="2" max="2" width="14.6640625" style="98" bestFit="1" customWidth="1"/>
    <col min="3" max="3" width="15.1640625" style="98" bestFit="1" customWidth="1"/>
    <col min="4" max="4" width="12.1640625" style="98" bestFit="1" customWidth="1"/>
    <col min="5" max="5" width="12.6640625" style="98" bestFit="1" customWidth="1"/>
    <col min="6" max="16384" width="8.83203125" style="98"/>
  </cols>
  <sheetData>
    <row r="1" spans="1:5">
      <c r="A1" s="135" t="s">
        <v>434</v>
      </c>
      <c r="B1" s="135" t="s">
        <v>481</v>
      </c>
      <c r="C1" s="135" t="s">
        <v>480</v>
      </c>
      <c r="D1" s="135" t="s">
        <v>479</v>
      </c>
      <c r="E1" s="135" t="s">
        <v>482</v>
      </c>
    </row>
    <row r="2" spans="1:5">
      <c r="A2" s="134">
        <v>42370</v>
      </c>
      <c r="B2" s="135" t="s">
        <v>474</v>
      </c>
      <c r="C2" s="135" t="s">
        <v>474</v>
      </c>
      <c r="D2" s="135" t="s">
        <v>474</v>
      </c>
      <c r="E2" s="136">
        <v>2.0814999999999997</v>
      </c>
    </row>
    <row r="3" spans="1:5">
      <c r="A3" s="134">
        <v>42371</v>
      </c>
      <c r="B3" s="135" t="s">
        <v>474</v>
      </c>
      <c r="C3" s="135" t="s">
        <v>474</v>
      </c>
      <c r="D3" s="135" t="s">
        <v>474</v>
      </c>
      <c r="E3" s="136">
        <v>2.2212916666666667</v>
      </c>
    </row>
    <row r="4" spans="1:5">
      <c r="A4" s="134">
        <v>42372</v>
      </c>
      <c r="B4" s="135" t="s">
        <v>474</v>
      </c>
      <c r="C4" s="135" t="s">
        <v>474</v>
      </c>
      <c r="D4" s="135" t="s">
        <v>474</v>
      </c>
      <c r="E4" s="136">
        <v>2.2614583333333336</v>
      </c>
    </row>
    <row r="5" spans="1:5">
      <c r="A5" s="134">
        <v>42373</v>
      </c>
      <c r="B5" s="135" t="s">
        <v>474</v>
      </c>
      <c r="C5" s="135" t="s">
        <v>474</v>
      </c>
      <c r="D5" s="135" t="s">
        <v>474</v>
      </c>
      <c r="E5" s="136">
        <v>2.1669166666666664</v>
      </c>
    </row>
    <row r="6" spans="1:5">
      <c r="A6" s="134">
        <v>42374</v>
      </c>
      <c r="B6" s="135" t="s">
        <v>474</v>
      </c>
      <c r="C6" s="135" t="s">
        <v>474</v>
      </c>
      <c r="D6" s="135" t="s">
        <v>474</v>
      </c>
      <c r="E6" s="136">
        <v>2.0399999999999996</v>
      </c>
    </row>
    <row r="7" spans="1:5">
      <c r="A7" s="134">
        <v>42375</v>
      </c>
      <c r="B7" s="135">
        <v>21.38</v>
      </c>
      <c r="C7" s="135">
        <v>12.600000000000009</v>
      </c>
      <c r="D7" s="135">
        <v>7.1694745244889697</v>
      </c>
      <c r="E7" s="136">
        <v>1.991125</v>
      </c>
    </row>
    <row r="8" spans="1:5">
      <c r="A8" s="134">
        <v>42376</v>
      </c>
      <c r="B8" s="135" t="s">
        <v>474</v>
      </c>
      <c r="C8" s="135" t="s">
        <v>474</v>
      </c>
      <c r="D8" s="135" t="s">
        <v>474</v>
      </c>
      <c r="E8" s="136">
        <v>1.9781666666666666</v>
      </c>
    </row>
    <row r="9" spans="1:5">
      <c r="A9" s="134">
        <v>42377</v>
      </c>
      <c r="B9" s="135">
        <v>21.27</v>
      </c>
      <c r="C9" s="135">
        <v>11.280000000000015</v>
      </c>
      <c r="D9" s="135">
        <v>5.3869664934390977</v>
      </c>
      <c r="E9" s="136">
        <v>1.9714166666666673</v>
      </c>
    </row>
    <row r="10" spans="1:5">
      <c r="A10" s="134">
        <v>42378</v>
      </c>
      <c r="B10" s="135" t="s">
        <v>474</v>
      </c>
      <c r="C10" s="135" t="s">
        <v>474</v>
      </c>
      <c r="D10" s="135" t="s">
        <v>474</v>
      </c>
      <c r="E10" s="136">
        <v>2.0795416666666666</v>
      </c>
    </row>
    <row r="11" spans="1:5">
      <c r="A11" s="134">
        <v>42379</v>
      </c>
      <c r="B11" s="135" t="s">
        <v>474</v>
      </c>
      <c r="C11" s="135" t="s">
        <v>474</v>
      </c>
      <c r="D11" s="135" t="s">
        <v>474</v>
      </c>
      <c r="E11" s="136">
        <v>2.097666666666667</v>
      </c>
    </row>
    <row r="12" spans="1:5">
      <c r="A12" s="134">
        <v>42380</v>
      </c>
      <c r="B12" s="135" t="s">
        <v>474</v>
      </c>
      <c r="C12" s="135" t="s">
        <v>474</v>
      </c>
      <c r="D12" s="135" t="s">
        <v>474</v>
      </c>
      <c r="E12" s="136">
        <v>2.098125</v>
      </c>
    </row>
    <row r="13" spans="1:5">
      <c r="A13" s="134">
        <v>42381</v>
      </c>
      <c r="B13" s="135" t="s">
        <v>474</v>
      </c>
      <c r="C13" s="135" t="s">
        <v>474</v>
      </c>
      <c r="D13" s="135" t="s">
        <v>474</v>
      </c>
      <c r="E13" s="136">
        <v>2.2157083333333332</v>
      </c>
    </row>
    <row r="14" spans="1:5">
      <c r="A14" s="134">
        <v>42382</v>
      </c>
      <c r="B14" s="135">
        <v>21.64</v>
      </c>
      <c r="C14" s="135">
        <v>15.720000000000027</v>
      </c>
      <c r="D14" s="135">
        <v>13.313647548686975</v>
      </c>
      <c r="E14" s="136">
        <v>2.5821666666666663</v>
      </c>
    </row>
    <row r="15" spans="1:5">
      <c r="A15" s="134">
        <v>42383</v>
      </c>
      <c r="B15" s="135" t="s">
        <v>474</v>
      </c>
      <c r="C15" s="135" t="s">
        <v>474</v>
      </c>
      <c r="D15" s="135" t="s">
        <v>474</v>
      </c>
      <c r="E15" s="136">
        <v>2.4015416666666671</v>
      </c>
    </row>
    <row r="16" spans="1:5">
      <c r="A16" s="134">
        <v>42384</v>
      </c>
      <c r="B16" s="135" t="s">
        <v>474</v>
      </c>
      <c r="C16" s="135" t="s">
        <v>474</v>
      </c>
      <c r="D16" s="135" t="s">
        <v>474</v>
      </c>
      <c r="E16" s="136">
        <v>2.6139166666666669</v>
      </c>
    </row>
    <row r="17" spans="1:5">
      <c r="A17" s="134">
        <v>42385</v>
      </c>
      <c r="B17" s="135" t="s">
        <v>474</v>
      </c>
      <c r="C17" s="135" t="s">
        <v>474</v>
      </c>
      <c r="D17" s="135" t="s">
        <v>474</v>
      </c>
      <c r="E17" s="136">
        <v>2.523166666666667</v>
      </c>
    </row>
    <row r="18" spans="1:5">
      <c r="A18" s="134">
        <v>42386</v>
      </c>
      <c r="B18" s="135" t="s">
        <v>474</v>
      </c>
      <c r="C18" s="135" t="s">
        <v>474</v>
      </c>
      <c r="D18" s="135" t="s">
        <v>474</v>
      </c>
      <c r="E18" s="136">
        <v>2.4110833333333335</v>
      </c>
    </row>
    <row r="19" spans="1:5">
      <c r="A19" s="134">
        <v>42387</v>
      </c>
      <c r="B19" s="135" t="s">
        <v>474</v>
      </c>
      <c r="C19" s="135" t="s">
        <v>474</v>
      </c>
      <c r="D19" s="135" t="s">
        <v>474</v>
      </c>
      <c r="E19" s="136">
        <v>2.3924999999999996</v>
      </c>
    </row>
    <row r="20" spans="1:5">
      <c r="A20" s="134">
        <v>42388</v>
      </c>
      <c r="B20" s="135">
        <v>21.62</v>
      </c>
      <c r="C20" s="135">
        <v>15.480000000000034</v>
      </c>
      <c r="D20" s="135">
        <v>12.726822829513834</v>
      </c>
      <c r="E20" s="136">
        <v>2.3235416666666664</v>
      </c>
    </row>
    <row r="21" spans="1:5">
      <c r="A21" s="134">
        <v>42389</v>
      </c>
      <c r="B21" s="135" t="s">
        <v>474</v>
      </c>
      <c r="C21" s="135" t="s">
        <v>474</v>
      </c>
      <c r="D21" s="135" t="s">
        <v>474</v>
      </c>
      <c r="E21" s="136">
        <v>2.3286250000000002</v>
      </c>
    </row>
    <row r="22" spans="1:5">
      <c r="A22" s="134">
        <v>42390</v>
      </c>
      <c r="B22" s="135" t="s">
        <v>474</v>
      </c>
      <c r="C22" s="135" t="s">
        <v>474</v>
      </c>
      <c r="D22" s="135" t="s">
        <v>474</v>
      </c>
      <c r="E22" s="136">
        <v>2.3391666666666668</v>
      </c>
    </row>
    <row r="23" spans="1:5">
      <c r="A23" s="134">
        <v>42391</v>
      </c>
      <c r="B23" s="135" t="s">
        <v>474</v>
      </c>
      <c r="C23" s="135" t="s">
        <v>474</v>
      </c>
      <c r="D23" s="135" t="s">
        <v>474</v>
      </c>
      <c r="E23" s="136">
        <v>2.3884999999999996</v>
      </c>
    </row>
    <row r="24" spans="1:5">
      <c r="A24" s="134">
        <v>42392</v>
      </c>
      <c r="B24" s="135" t="s">
        <v>474</v>
      </c>
      <c r="C24" s="135" t="s">
        <v>474</v>
      </c>
      <c r="D24" s="135" t="s">
        <v>474</v>
      </c>
      <c r="E24" s="136">
        <v>2.4269583333333338</v>
      </c>
    </row>
    <row r="25" spans="1:5">
      <c r="A25" s="134">
        <v>42393</v>
      </c>
      <c r="B25" s="135">
        <v>21.56</v>
      </c>
      <c r="C25" s="135">
        <v>14.760000000000005</v>
      </c>
      <c r="D25" s="135">
        <v>11.090406860653882</v>
      </c>
      <c r="E25" s="136">
        <v>2.5811666666666668</v>
      </c>
    </row>
    <row r="26" spans="1:5">
      <c r="A26" s="134">
        <v>42394</v>
      </c>
      <c r="B26" s="135" t="s">
        <v>474</v>
      </c>
      <c r="C26" s="135" t="s">
        <v>474</v>
      </c>
      <c r="D26" s="135" t="s">
        <v>474</v>
      </c>
      <c r="E26" s="136">
        <v>2.530333333333334</v>
      </c>
    </row>
    <row r="27" spans="1:5">
      <c r="A27" s="134">
        <v>42395</v>
      </c>
      <c r="B27" s="135" t="s">
        <v>474</v>
      </c>
      <c r="C27" s="135" t="s">
        <v>474</v>
      </c>
      <c r="D27" s="135" t="s">
        <v>474</v>
      </c>
      <c r="E27" s="136">
        <v>2.8080416666666661</v>
      </c>
    </row>
    <row r="28" spans="1:5">
      <c r="A28" s="134">
        <v>42396</v>
      </c>
      <c r="B28" s="135">
        <v>22.2</v>
      </c>
      <c r="C28" s="135">
        <v>22.440000000000012</v>
      </c>
      <c r="D28" s="135">
        <v>41.024777674397285</v>
      </c>
      <c r="E28" s="136">
        <v>2.7873750000000004</v>
      </c>
    </row>
    <row r="29" spans="1:5">
      <c r="A29" s="134">
        <v>42397</v>
      </c>
      <c r="B29" s="135" t="s">
        <v>474</v>
      </c>
      <c r="C29" s="135" t="s">
        <v>474</v>
      </c>
      <c r="D29" s="135" t="s">
        <v>474</v>
      </c>
      <c r="E29" s="136">
        <v>2.6682916666666663</v>
      </c>
    </row>
    <row r="30" spans="1:5">
      <c r="A30" s="134">
        <v>42398</v>
      </c>
      <c r="B30" s="135">
        <v>22.06</v>
      </c>
      <c r="C30" s="135">
        <v>20.760000000000005</v>
      </c>
      <c r="D30" s="135">
        <v>31.654198579630819</v>
      </c>
      <c r="E30" s="136">
        <v>2.8350416666666667</v>
      </c>
    </row>
    <row r="31" spans="1:5">
      <c r="A31" s="134">
        <v>42399</v>
      </c>
      <c r="B31" s="135" t="s">
        <v>474</v>
      </c>
      <c r="C31" s="135" t="s">
        <v>474</v>
      </c>
      <c r="D31" s="135" t="s">
        <v>474</v>
      </c>
      <c r="E31" s="136">
        <v>2.8479583333333331</v>
      </c>
    </row>
    <row r="32" spans="1:5">
      <c r="A32" s="134">
        <v>42400</v>
      </c>
      <c r="B32" s="135" t="s">
        <v>474</v>
      </c>
      <c r="C32" s="135" t="s">
        <v>474</v>
      </c>
      <c r="D32" s="135" t="s">
        <v>474</v>
      </c>
      <c r="E32" s="136">
        <v>2.6341666666666668</v>
      </c>
    </row>
    <row r="33" spans="1:5">
      <c r="A33" s="134">
        <v>42401</v>
      </c>
      <c r="B33" s="135" t="s">
        <v>474</v>
      </c>
      <c r="C33" s="135" t="s">
        <v>474</v>
      </c>
      <c r="D33" s="135" t="s">
        <v>474</v>
      </c>
      <c r="E33" s="136">
        <v>2.6001249999999998</v>
      </c>
    </row>
    <row r="34" spans="1:5">
      <c r="A34" s="134">
        <v>42402</v>
      </c>
      <c r="B34" s="135" t="s">
        <v>474</v>
      </c>
      <c r="C34" s="135" t="s">
        <v>474</v>
      </c>
      <c r="D34" s="135" t="s">
        <v>474</v>
      </c>
      <c r="E34" s="136">
        <v>2.7115000000000005</v>
      </c>
    </row>
    <row r="35" spans="1:5">
      <c r="A35" s="134">
        <v>42403</v>
      </c>
      <c r="B35" s="135">
        <v>21.55</v>
      </c>
      <c r="C35" s="135">
        <v>14.640000000000029</v>
      </c>
      <c r="D35" s="135">
        <v>10.835013470650972</v>
      </c>
      <c r="E35" s="136">
        <v>2.6937500000000001</v>
      </c>
    </row>
    <row r="36" spans="1:5">
      <c r="A36" s="134">
        <v>42404</v>
      </c>
      <c r="B36" s="135" t="s">
        <v>474</v>
      </c>
      <c r="C36" s="135" t="s">
        <v>474</v>
      </c>
      <c r="D36" s="135" t="s">
        <v>474</v>
      </c>
      <c r="E36" s="136">
        <v>2.7418750000000003</v>
      </c>
    </row>
    <row r="37" spans="1:5">
      <c r="A37" s="134">
        <v>42405</v>
      </c>
      <c r="B37" s="135" t="s">
        <v>474</v>
      </c>
      <c r="C37" s="135" t="s">
        <v>474</v>
      </c>
      <c r="D37" s="135" t="s">
        <v>474</v>
      </c>
      <c r="E37" s="136">
        <v>2.6961666666666666</v>
      </c>
    </row>
    <row r="38" spans="1:5">
      <c r="A38" s="134">
        <v>42406</v>
      </c>
      <c r="B38" s="135" t="s">
        <v>474</v>
      </c>
      <c r="C38" s="135" t="s">
        <v>474</v>
      </c>
      <c r="D38" s="135" t="s">
        <v>474</v>
      </c>
      <c r="E38" s="136">
        <v>2.7633750000000004</v>
      </c>
    </row>
    <row r="39" spans="1:5">
      <c r="A39" s="134">
        <v>42407</v>
      </c>
      <c r="B39" s="135" t="s">
        <v>474</v>
      </c>
      <c r="C39" s="135" t="s">
        <v>474</v>
      </c>
      <c r="D39" s="135" t="s">
        <v>474</v>
      </c>
      <c r="E39" s="136">
        <v>2.7756666666666661</v>
      </c>
    </row>
    <row r="40" spans="1:5">
      <c r="A40" s="134">
        <v>42408</v>
      </c>
      <c r="B40" s="135" t="s">
        <v>474</v>
      </c>
      <c r="C40" s="135" t="s">
        <v>474</v>
      </c>
      <c r="D40" s="135" t="s">
        <v>474</v>
      </c>
      <c r="E40" s="136">
        <v>2.7747083333333333</v>
      </c>
    </row>
    <row r="41" spans="1:5">
      <c r="A41" s="134">
        <v>42409</v>
      </c>
      <c r="B41" s="135" t="s">
        <v>474</v>
      </c>
      <c r="C41" s="135" t="s">
        <v>474</v>
      </c>
      <c r="D41" s="135" t="s">
        <v>474</v>
      </c>
      <c r="E41" s="136">
        <v>2.7910833333333334</v>
      </c>
    </row>
    <row r="42" spans="1:5">
      <c r="A42" s="134">
        <v>42410</v>
      </c>
      <c r="B42" s="135">
        <v>21.6</v>
      </c>
      <c r="C42" s="135">
        <v>15.240000000000038</v>
      </c>
      <c r="D42" s="135">
        <v>12.161059630926733</v>
      </c>
      <c r="E42" s="136">
        <v>2.9508333333333336</v>
      </c>
    </row>
    <row r="43" spans="1:5">
      <c r="A43" s="134">
        <v>42411</v>
      </c>
      <c r="B43" s="135" t="s">
        <v>474</v>
      </c>
      <c r="C43" s="135" t="s">
        <v>474</v>
      </c>
      <c r="D43" s="135" t="s">
        <v>474</v>
      </c>
      <c r="E43" s="136">
        <v>3.0459166666666668</v>
      </c>
    </row>
    <row r="44" spans="1:5">
      <c r="A44" s="134">
        <v>42412</v>
      </c>
      <c r="B44" s="135" t="s">
        <v>474</v>
      </c>
      <c r="C44" s="135" t="s">
        <v>474</v>
      </c>
      <c r="D44" s="135" t="s">
        <v>474</v>
      </c>
      <c r="E44" s="136">
        <v>3.1608333333333332</v>
      </c>
    </row>
    <row r="45" spans="1:5">
      <c r="A45" s="134">
        <v>42413</v>
      </c>
      <c r="B45" s="135">
        <v>21.71</v>
      </c>
      <c r="C45" s="135">
        <v>16.560000000000031</v>
      </c>
      <c r="D45" s="135">
        <v>15.542038620068451</v>
      </c>
      <c r="E45" s="136">
        <v>3.1837500000000003</v>
      </c>
    </row>
    <row r="46" spans="1:5">
      <c r="A46" s="134">
        <v>42414</v>
      </c>
      <c r="B46" s="135" t="s">
        <v>474</v>
      </c>
      <c r="C46" s="135" t="s">
        <v>474</v>
      </c>
      <c r="D46" s="135" t="s">
        <v>474</v>
      </c>
      <c r="E46" s="136">
        <v>3.2382083333333331</v>
      </c>
    </row>
    <row r="47" spans="1:5">
      <c r="A47" s="134">
        <v>42415</v>
      </c>
      <c r="B47" s="135" t="s">
        <v>474</v>
      </c>
      <c r="C47" s="135" t="s">
        <v>474</v>
      </c>
      <c r="D47" s="135" t="s">
        <v>474</v>
      </c>
      <c r="E47" s="136">
        <v>3.2401666666666658</v>
      </c>
    </row>
    <row r="48" spans="1:5">
      <c r="A48" s="134">
        <v>42416</v>
      </c>
      <c r="B48" s="135" t="s">
        <v>474</v>
      </c>
      <c r="C48" s="135" t="s">
        <v>474</v>
      </c>
      <c r="D48" s="135" t="s">
        <v>474</v>
      </c>
      <c r="E48" s="136">
        <v>3.0799583333333325</v>
      </c>
    </row>
    <row r="49" spans="1:5">
      <c r="A49" s="134">
        <v>42417</v>
      </c>
      <c r="B49" s="135">
        <v>21.56</v>
      </c>
      <c r="C49" s="135">
        <v>14.760000000000005</v>
      </c>
      <c r="D49" s="135">
        <v>11.090406860653882</v>
      </c>
      <c r="E49" s="136">
        <v>2.9698333333333338</v>
      </c>
    </row>
    <row r="50" spans="1:5">
      <c r="A50" s="134">
        <v>42418</v>
      </c>
      <c r="B50" s="135">
        <v>21.5</v>
      </c>
      <c r="C50" s="135">
        <v>14.04000000000002</v>
      </c>
      <c r="D50" s="135">
        <v>9.6282342024894803</v>
      </c>
      <c r="E50" s="136">
        <v>2.7503333333333333</v>
      </c>
    </row>
    <row r="51" spans="1:5">
      <c r="A51" s="134">
        <v>42419</v>
      </c>
      <c r="B51" s="135" t="s">
        <v>474</v>
      </c>
      <c r="C51" s="135" t="s">
        <v>474</v>
      </c>
      <c r="D51" s="135" t="s">
        <v>474</v>
      </c>
      <c r="E51" s="136">
        <v>2.5584166666666666</v>
      </c>
    </row>
    <row r="52" spans="1:5">
      <c r="A52" s="134">
        <v>42420</v>
      </c>
      <c r="B52" s="135">
        <v>21.41</v>
      </c>
      <c r="C52" s="135">
        <v>12.960000000000022</v>
      </c>
      <c r="D52" s="135">
        <v>7.7301987708572302</v>
      </c>
      <c r="E52" s="136">
        <v>2.6189166666666672</v>
      </c>
    </row>
    <row r="53" spans="1:5">
      <c r="A53" s="134">
        <v>42421</v>
      </c>
      <c r="B53" s="135">
        <v>21.39</v>
      </c>
      <c r="C53" s="135">
        <v>12.720000000000027</v>
      </c>
      <c r="D53" s="135">
        <v>7.352605125738366</v>
      </c>
      <c r="E53" s="136">
        <v>2.7406666666666664</v>
      </c>
    </row>
    <row r="54" spans="1:5">
      <c r="A54" s="134">
        <v>42422</v>
      </c>
      <c r="B54" s="135" t="s">
        <v>474</v>
      </c>
      <c r="C54" s="135" t="s">
        <v>474</v>
      </c>
      <c r="D54" s="135" t="s">
        <v>474</v>
      </c>
      <c r="E54" s="136">
        <v>2.8118750000000001</v>
      </c>
    </row>
    <row r="55" spans="1:5">
      <c r="A55" s="134">
        <v>42423</v>
      </c>
      <c r="B55" s="135">
        <v>21.32</v>
      </c>
      <c r="C55" s="135">
        <v>11.880000000000024</v>
      </c>
      <c r="D55" s="135">
        <v>6.1464143735026866</v>
      </c>
      <c r="E55" s="136">
        <v>2.7567083333333335</v>
      </c>
    </row>
    <row r="56" spans="1:5">
      <c r="A56" s="134">
        <v>42424</v>
      </c>
      <c r="B56" s="135">
        <v>21.3</v>
      </c>
      <c r="C56" s="135">
        <v>11.640000000000029</v>
      </c>
      <c r="D56" s="135">
        <v>5.832908561468046</v>
      </c>
      <c r="E56" s="136">
        <v>2.8355416666666664</v>
      </c>
    </row>
    <row r="57" spans="1:5">
      <c r="A57" s="134">
        <v>42425</v>
      </c>
      <c r="B57" s="135">
        <v>21.32</v>
      </c>
      <c r="C57" s="135">
        <v>11.880000000000024</v>
      </c>
      <c r="D57" s="135">
        <v>6.1464143735026866</v>
      </c>
      <c r="E57" s="136">
        <v>3.0803749999999996</v>
      </c>
    </row>
    <row r="58" spans="1:5">
      <c r="A58" s="134">
        <v>42426</v>
      </c>
      <c r="B58" s="135">
        <v>21.47</v>
      </c>
      <c r="C58" s="135">
        <v>13.680000000000007</v>
      </c>
      <c r="D58" s="135">
        <v>8.9579246909780856</v>
      </c>
      <c r="E58" s="136">
        <v>3.3572500000000001</v>
      </c>
    </row>
    <row r="59" spans="1:5">
      <c r="A59" s="134">
        <v>42427</v>
      </c>
      <c r="B59" s="135">
        <v>21.6</v>
      </c>
      <c r="C59" s="135">
        <v>15.240000000000038</v>
      </c>
      <c r="D59" s="135">
        <v>12.161059630926733</v>
      </c>
      <c r="E59" s="136">
        <v>3.4357499999999992</v>
      </c>
    </row>
    <row r="60" spans="1:5">
      <c r="A60" s="134">
        <v>42428</v>
      </c>
      <c r="B60" s="135">
        <v>21.6</v>
      </c>
      <c r="C60" s="135">
        <v>15.240000000000038</v>
      </c>
      <c r="D60" s="135">
        <v>12.161059630926733</v>
      </c>
      <c r="E60" s="136">
        <v>3.4357916666666664</v>
      </c>
    </row>
    <row r="61" spans="1:5">
      <c r="A61" s="134">
        <v>42429</v>
      </c>
      <c r="B61" s="135">
        <v>21.76</v>
      </c>
      <c r="C61" s="135">
        <v>17.160000000000039</v>
      </c>
      <c r="D61" s="135">
        <v>17.310821496262232</v>
      </c>
      <c r="E61" s="136">
        <v>3.4042499999999993</v>
      </c>
    </row>
    <row r="62" spans="1:5">
      <c r="A62" s="134">
        <v>42430</v>
      </c>
      <c r="B62" s="135">
        <v>21.77</v>
      </c>
      <c r="C62" s="135">
        <v>17.280000000000012</v>
      </c>
      <c r="D62" s="135">
        <v>17.683331405579462</v>
      </c>
      <c r="E62" s="136">
        <v>3.3185000000000002</v>
      </c>
    </row>
    <row r="63" spans="1:5">
      <c r="A63" s="134">
        <v>42431</v>
      </c>
      <c r="B63" s="135">
        <v>21.65</v>
      </c>
      <c r="C63" s="135">
        <v>15.840000000000003</v>
      </c>
      <c r="D63" s="135">
        <v>13.615142444429134</v>
      </c>
      <c r="E63" s="136">
        <v>3.1357499999999994</v>
      </c>
    </row>
    <row r="64" spans="1:5">
      <c r="A64" s="134">
        <v>42432</v>
      </c>
      <c r="B64" s="135">
        <v>21.58</v>
      </c>
      <c r="C64" s="135">
        <v>15</v>
      </c>
      <c r="D64" s="135">
        <v>11.615777449027348</v>
      </c>
      <c r="E64" s="136">
        <v>3.0677500000000006</v>
      </c>
    </row>
    <row r="65" spans="1:5">
      <c r="A65" s="134">
        <v>42433</v>
      </c>
      <c r="B65" s="135">
        <v>21.49</v>
      </c>
      <c r="C65" s="135">
        <v>13.920000000000002</v>
      </c>
      <c r="D65" s="135">
        <v>9.400448440278339</v>
      </c>
      <c r="E65" s="136">
        <v>3.0968750000000003</v>
      </c>
    </row>
    <row r="66" spans="1:5">
      <c r="A66" s="134">
        <v>42434</v>
      </c>
      <c r="B66" s="135">
        <v>21.45</v>
      </c>
      <c r="C66" s="135">
        <v>13.440000000000012</v>
      </c>
      <c r="D66" s="135">
        <v>8.5323736042496225</v>
      </c>
      <c r="E66" s="136">
        <v>3.2542083333333331</v>
      </c>
    </row>
    <row r="67" spans="1:5">
      <c r="A67" s="134">
        <v>42435</v>
      </c>
      <c r="B67" s="135">
        <v>21.4</v>
      </c>
      <c r="C67" s="135">
        <v>12.840000000000003</v>
      </c>
      <c r="D67" s="135">
        <v>7.539493731961751</v>
      </c>
      <c r="E67" s="136">
        <v>3.3587500000000001</v>
      </c>
    </row>
    <row r="68" spans="1:5">
      <c r="A68" s="134">
        <v>42436</v>
      </c>
      <c r="B68" s="135">
        <v>21.36</v>
      </c>
      <c r="C68" s="135">
        <v>12.360000000000014</v>
      </c>
      <c r="D68" s="135">
        <v>6.8142567079291592</v>
      </c>
      <c r="E68" s="136">
        <v>3.4034999999999997</v>
      </c>
    </row>
    <row r="69" spans="1:5">
      <c r="A69" s="134">
        <v>42437</v>
      </c>
      <c r="B69" s="135">
        <v>21.35</v>
      </c>
      <c r="C69" s="135">
        <v>12.240000000000038</v>
      </c>
      <c r="D69" s="135">
        <v>6.6420557083587086</v>
      </c>
      <c r="E69" s="136">
        <v>3.4649999999999999</v>
      </c>
    </row>
    <row r="70" spans="1:5">
      <c r="A70" s="134">
        <v>42438</v>
      </c>
      <c r="B70" s="135">
        <v>21.34</v>
      </c>
      <c r="C70" s="135">
        <v>12.120000000000019</v>
      </c>
      <c r="D70" s="135">
        <v>6.4733851381347813</v>
      </c>
      <c r="E70" s="136">
        <v>3.5112083333333328</v>
      </c>
    </row>
    <row r="71" spans="1:5">
      <c r="A71" s="134">
        <v>42439</v>
      </c>
      <c r="B71" s="135">
        <v>21.31</v>
      </c>
      <c r="C71" s="135">
        <v>11.760000000000005</v>
      </c>
      <c r="D71" s="135">
        <v>5.9880052177234404</v>
      </c>
      <c r="E71" s="136">
        <v>3.3915833333333332</v>
      </c>
    </row>
    <row r="72" spans="1:5">
      <c r="A72" s="134">
        <v>42440</v>
      </c>
      <c r="B72" s="135">
        <v>21.27</v>
      </c>
      <c r="C72" s="135">
        <v>11.280000000000015</v>
      </c>
      <c r="D72" s="135">
        <v>5.3869664934390977</v>
      </c>
      <c r="E72" s="136">
        <v>3.6041666666666665</v>
      </c>
    </row>
    <row r="73" spans="1:5">
      <c r="A73" s="134">
        <v>42441</v>
      </c>
      <c r="B73" s="135">
        <v>21.26</v>
      </c>
      <c r="C73" s="135">
        <v>11.160000000000039</v>
      </c>
      <c r="D73" s="135">
        <v>5.244595650588872</v>
      </c>
      <c r="E73" s="136">
        <v>3.4920000000000009</v>
      </c>
    </row>
    <row r="74" spans="1:5">
      <c r="A74" s="134">
        <v>42442</v>
      </c>
      <c r="B74" s="135">
        <v>21.2</v>
      </c>
      <c r="C74" s="135">
        <v>10.440000000000012</v>
      </c>
      <c r="D74" s="135">
        <v>4.4527559266155095</v>
      </c>
      <c r="E74" s="136">
        <v>3.4570833333333328</v>
      </c>
    </row>
    <row r="75" spans="1:5">
      <c r="A75" s="134">
        <v>42443</v>
      </c>
      <c r="B75" s="135">
        <v>21.2</v>
      </c>
      <c r="C75" s="135">
        <v>10.440000000000012</v>
      </c>
      <c r="D75" s="135">
        <v>4.4527559266155095</v>
      </c>
      <c r="E75" s="136">
        <v>3.4701666666666671</v>
      </c>
    </row>
    <row r="76" spans="1:5">
      <c r="A76" s="134">
        <v>42444</v>
      </c>
      <c r="B76" s="135">
        <v>21.17</v>
      </c>
      <c r="C76" s="135">
        <v>10.080000000000041</v>
      </c>
      <c r="D76" s="135">
        <v>4.0947618073775747</v>
      </c>
      <c r="E76" s="136">
        <v>3.7037499999999999</v>
      </c>
    </row>
    <row r="77" spans="1:5">
      <c r="A77" s="134">
        <v>42445</v>
      </c>
      <c r="B77" s="135">
        <v>21.19</v>
      </c>
      <c r="C77" s="135">
        <v>10.320000000000036</v>
      </c>
      <c r="D77" s="135">
        <v>4.330725634128787</v>
      </c>
      <c r="E77" s="136">
        <v>3.7642083333333325</v>
      </c>
    </row>
    <row r="78" spans="1:5">
      <c r="A78" s="134">
        <v>42446</v>
      </c>
      <c r="B78" s="135">
        <v>21.18</v>
      </c>
      <c r="C78" s="135">
        <v>10.200000000000017</v>
      </c>
      <c r="D78" s="135">
        <v>4.2114096650533419</v>
      </c>
      <c r="E78" s="136">
        <v>3.8500833333333335</v>
      </c>
    </row>
    <row r="79" spans="1:5">
      <c r="A79" s="134">
        <v>42447</v>
      </c>
      <c r="B79" s="135">
        <v>21.17</v>
      </c>
      <c r="C79" s="135">
        <v>10.080000000000041</v>
      </c>
      <c r="D79" s="135">
        <v>4.0947618073775747</v>
      </c>
      <c r="E79" s="136">
        <v>3.9174583333333337</v>
      </c>
    </row>
    <row r="80" spans="1:5">
      <c r="A80" s="134">
        <v>42448</v>
      </c>
      <c r="B80" s="135">
        <v>21.16</v>
      </c>
      <c r="C80" s="135">
        <v>9.9600000000000222</v>
      </c>
      <c r="D80" s="135">
        <v>3.9807363921412908</v>
      </c>
      <c r="E80" s="136">
        <v>3.9907083333333326</v>
      </c>
    </row>
    <row r="81" spans="1:5">
      <c r="A81" s="134">
        <v>42449</v>
      </c>
      <c r="B81" s="135">
        <v>21.15</v>
      </c>
      <c r="C81" s="135">
        <v>9.8400000000000034</v>
      </c>
      <c r="D81" s="135">
        <v>3.869288289949429</v>
      </c>
      <c r="E81" s="136">
        <v>4.0979166666666673</v>
      </c>
    </row>
    <row r="82" spans="1:5">
      <c r="A82" s="134">
        <v>42450</v>
      </c>
      <c r="B82" s="135">
        <v>21.15</v>
      </c>
      <c r="C82" s="135">
        <v>9.8400000000000034</v>
      </c>
      <c r="D82" s="135">
        <v>3.869288289949429</v>
      </c>
      <c r="E82" s="136">
        <v>4.2384166666666658</v>
      </c>
    </row>
    <row r="83" spans="1:5">
      <c r="A83" s="134">
        <v>42451</v>
      </c>
      <c r="B83" s="135">
        <v>21.16</v>
      </c>
      <c r="C83" s="135">
        <v>9.9600000000000222</v>
      </c>
      <c r="D83" s="135">
        <v>3.9807363921412908</v>
      </c>
      <c r="E83" s="136">
        <v>4.3224999999999998</v>
      </c>
    </row>
    <row r="84" spans="1:5">
      <c r="A84" s="134">
        <v>42452</v>
      </c>
      <c r="B84" s="135">
        <v>21.19</v>
      </c>
      <c r="C84" s="135">
        <v>10.320000000000036</v>
      </c>
      <c r="D84" s="135">
        <v>4.330725634128787</v>
      </c>
      <c r="E84" s="136">
        <v>4.4871666666666661</v>
      </c>
    </row>
    <row r="85" spans="1:5">
      <c r="A85" s="134">
        <v>42453</v>
      </c>
      <c r="B85" s="135">
        <v>21.21</v>
      </c>
      <c r="C85" s="135">
        <v>10.560000000000031</v>
      </c>
      <c r="D85" s="135">
        <v>4.5775473010669945</v>
      </c>
      <c r="E85" s="136">
        <v>4.6534999999999993</v>
      </c>
    </row>
    <row r="86" spans="1:5">
      <c r="A86" s="134">
        <v>42454</v>
      </c>
      <c r="B86" s="135">
        <v>21.25</v>
      </c>
      <c r="C86" s="135">
        <v>11.04000000000002</v>
      </c>
      <c r="D86" s="135">
        <v>5.1052781142949231</v>
      </c>
      <c r="E86" s="136">
        <v>5.058041666666667</v>
      </c>
    </row>
    <row r="87" spans="1:5">
      <c r="A87" s="134">
        <v>42455</v>
      </c>
      <c r="B87" s="135">
        <v>21.29</v>
      </c>
      <c r="C87" s="135">
        <v>11.52000000000001</v>
      </c>
      <c r="D87" s="135">
        <v>5.6810714028660927</v>
      </c>
      <c r="E87" s="136">
        <v>5.1192916666666672</v>
      </c>
    </row>
    <row r="88" spans="1:5">
      <c r="A88" s="134">
        <v>42456</v>
      </c>
      <c r="B88" s="135">
        <v>21.36</v>
      </c>
      <c r="C88" s="135">
        <v>12.360000000000014</v>
      </c>
      <c r="D88" s="135">
        <v>6.8142567079291592</v>
      </c>
      <c r="E88" s="136">
        <v>5.1731666666666669</v>
      </c>
    </row>
    <row r="89" spans="1:5">
      <c r="A89" s="134">
        <v>42457</v>
      </c>
      <c r="B89" s="135">
        <v>21.45</v>
      </c>
      <c r="C89" s="135">
        <v>13.440000000000012</v>
      </c>
      <c r="D89" s="135">
        <v>8.5323736042496225</v>
      </c>
      <c r="E89" s="136">
        <v>4.9448333333333334</v>
      </c>
    </row>
    <row r="90" spans="1:5">
      <c r="A90" s="134">
        <v>42458</v>
      </c>
      <c r="B90" s="135">
        <v>21.8</v>
      </c>
      <c r="C90" s="135">
        <v>17.640000000000025</v>
      </c>
      <c r="D90" s="135">
        <v>18.839869318780636</v>
      </c>
      <c r="E90" s="136">
        <v>5.0097083333333332</v>
      </c>
    </row>
    <row r="91" spans="1:5">
      <c r="A91" s="134">
        <v>42459</v>
      </c>
      <c r="B91" s="135">
        <v>22.17</v>
      </c>
      <c r="C91" s="135">
        <v>22.080000000000041</v>
      </c>
      <c r="D91" s="135">
        <v>38.849336787988307</v>
      </c>
      <c r="E91" s="136">
        <v>5.0884583333333344</v>
      </c>
    </row>
    <row r="92" spans="1:5">
      <c r="A92" s="134">
        <v>42460</v>
      </c>
      <c r="B92" s="135">
        <v>22.08</v>
      </c>
      <c r="C92" s="135">
        <v>21</v>
      </c>
      <c r="D92" s="135">
        <v>32.875150911710172</v>
      </c>
      <c r="E92" s="136">
        <v>5.4113749999999996</v>
      </c>
    </row>
    <row r="93" spans="1:5">
      <c r="A93" s="134">
        <v>42461</v>
      </c>
      <c r="B93" s="135">
        <v>21.93</v>
      </c>
      <c r="C93" s="135">
        <v>19.200000000000017</v>
      </c>
      <c r="D93" s="135">
        <v>24.579310930265208</v>
      </c>
      <c r="E93" s="136">
        <v>5.9455416666666663</v>
      </c>
    </row>
    <row r="94" spans="1:5">
      <c r="A94" s="134">
        <v>42462</v>
      </c>
      <c r="B94" s="135">
        <v>22</v>
      </c>
      <c r="C94" s="135">
        <v>20.04000000000002</v>
      </c>
      <c r="D94" s="135">
        <v>28.209177920241736</v>
      </c>
      <c r="E94" s="136">
        <v>5.7338750000000012</v>
      </c>
    </row>
    <row r="95" spans="1:5">
      <c r="A95" s="134">
        <v>42463</v>
      </c>
      <c r="B95" s="135">
        <v>21.92</v>
      </c>
      <c r="C95" s="135">
        <v>19.080000000000041</v>
      </c>
      <c r="D95" s="135">
        <v>24.093106291615726</v>
      </c>
      <c r="E95" s="136">
        <v>6.3335833333333325</v>
      </c>
    </row>
    <row r="96" spans="1:5">
      <c r="A96" s="134">
        <v>42464</v>
      </c>
      <c r="B96" s="135">
        <v>21.82</v>
      </c>
      <c r="C96" s="135">
        <v>17.880000000000024</v>
      </c>
      <c r="D96" s="135">
        <v>19.644256363959556</v>
      </c>
      <c r="E96" s="136">
        <v>7.0611666666666686</v>
      </c>
    </row>
    <row r="97" spans="1:5">
      <c r="A97" s="134">
        <v>42465</v>
      </c>
      <c r="B97" s="135">
        <v>21.81</v>
      </c>
      <c r="C97" s="135">
        <v>17.760000000000005</v>
      </c>
      <c r="D97" s="135">
        <v>19.238669032219214</v>
      </c>
      <c r="E97" s="136">
        <v>6.5956250000000018</v>
      </c>
    </row>
    <row r="98" spans="1:5">
      <c r="A98" s="134">
        <v>42466</v>
      </c>
      <c r="B98" s="135">
        <v>21.88</v>
      </c>
      <c r="C98" s="135">
        <v>18.600000000000005</v>
      </c>
      <c r="D98" s="135">
        <v>22.225280263741045</v>
      </c>
      <c r="E98" s="136">
        <v>5.9647083333333333</v>
      </c>
    </row>
    <row r="99" spans="1:5">
      <c r="A99" s="134">
        <v>42467</v>
      </c>
      <c r="B99" s="135">
        <v>21.82</v>
      </c>
      <c r="C99" s="135">
        <v>17.880000000000024</v>
      </c>
      <c r="D99" s="135">
        <v>19.644256363959556</v>
      </c>
      <c r="E99" s="136">
        <v>6.2527083333333335</v>
      </c>
    </row>
    <row r="100" spans="1:5">
      <c r="A100" s="134">
        <v>42468</v>
      </c>
      <c r="B100" s="135">
        <v>21.83</v>
      </c>
      <c r="C100" s="135">
        <v>18</v>
      </c>
      <c r="D100" s="135">
        <v>20.056718914091643</v>
      </c>
      <c r="E100" s="136">
        <v>6.2667916666666672</v>
      </c>
    </row>
    <row r="101" spans="1:5">
      <c r="A101" s="134">
        <v>42469</v>
      </c>
      <c r="B101" s="135">
        <v>21.77</v>
      </c>
      <c r="C101" s="135">
        <v>17.280000000000012</v>
      </c>
      <c r="D101" s="135">
        <v>17.683331405579462</v>
      </c>
      <c r="E101" s="136">
        <v>6.1915000000000004</v>
      </c>
    </row>
    <row r="102" spans="1:5">
      <c r="A102" s="134">
        <v>42470</v>
      </c>
      <c r="B102" s="135">
        <v>21.68</v>
      </c>
      <c r="C102" s="135">
        <v>16.200000000000017</v>
      </c>
      <c r="D102" s="135">
        <v>14.552859665135104</v>
      </c>
      <c r="E102" s="136">
        <v>6.6894583333333335</v>
      </c>
    </row>
    <row r="103" spans="1:5">
      <c r="A103" s="134">
        <v>42471</v>
      </c>
      <c r="B103" s="135">
        <v>21.62</v>
      </c>
      <c r="C103" s="135">
        <v>15.480000000000034</v>
      </c>
      <c r="D103" s="135">
        <v>12.726822829513834</v>
      </c>
      <c r="E103" s="136">
        <v>7.2078333333333324</v>
      </c>
    </row>
    <row r="104" spans="1:5">
      <c r="A104" s="134">
        <v>42472</v>
      </c>
      <c r="B104" s="135">
        <v>21.6</v>
      </c>
      <c r="C104" s="135">
        <v>15.240000000000038</v>
      </c>
      <c r="D104" s="135">
        <v>12.161059630926733</v>
      </c>
      <c r="E104" s="136">
        <v>7.5158333333333323</v>
      </c>
    </row>
    <row r="105" spans="1:5">
      <c r="A105" s="134">
        <v>42473</v>
      </c>
      <c r="B105" s="135">
        <v>21.57</v>
      </c>
      <c r="C105" s="135">
        <v>14.880000000000024</v>
      </c>
      <c r="D105" s="135">
        <v>11.350638364928196</v>
      </c>
      <c r="E105" s="136">
        <v>7.3769166666666663</v>
      </c>
    </row>
    <row r="106" spans="1:5">
      <c r="A106" s="134">
        <v>42474</v>
      </c>
      <c r="B106" s="135">
        <v>21.51</v>
      </c>
      <c r="C106" s="135">
        <v>14.160000000000039</v>
      </c>
      <c r="D106" s="135">
        <v>9.8604553986279306</v>
      </c>
      <c r="E106" s="136">
        <v>7.3764583333333329</v>
      </c>
    </row>
    <row r="107" spans="1:5">
      <c r="A107" s="134">
        <v>42475</v>
      </c>
      <c r="B107" s="135">
        <v>21.49</v>
      </c>
      <c r="C107" s="135">
        <v>13.920000000000002</v>
      </c>
      <c r="D107" s="135">
        <v>9.400448440278339</v>
      </c>
      <c r="E107" s="136">
        <v>7.4502083333333351</v>
      </c>
    </row>
    <row r="108" spans="1:5">
      <c r="A108" s="134">
        <v>42476</v>
      </c>
      <c r="B108" s="135">
        <v>21.55</v>
      </c>
      <c r="C108" s="135">
        <v>14.640000000000029</v>
      </c>
      <c r="D108" s="135">
        <v>10.835013470650972</v>
      </c>
      <c r="E108" s="136">
        <v>7.2900833333333344</v>
      </c>
    </row>
    <row r="109" spans="1:5">
      <c r="A109" s="134">
        <v>42477</v>
      </c>
      <c r="B109" s="135">
        <v>21.5</v>
      </c>
      <c r="C109" s="135">
        <v>14.04000000000002</v>
      </c>
      <c r="D109" s="135">
        <v>9.6282342024894803</v>
      </c>
      <c r="E109" s="136">
        <v>7.6555416666666654</v>
      </c>
    </row>
    <row r="110" spans="1:5">
      <c r="A110" s="134">
        <v>42478</v>
      </c>
      <c r="B110" s="135">
        <v>21.84</v>
      </c>
      <c r="C110" s="135">
        <v>18.120000000000019</v>
      </c>
      <c r="D110" s="135">
        <v>20.476145055750425</v>
      </c>
      <c r="E110" s="136">
        <v>7.5104583333333332</v>
      </c>
    </row>
    <row r="111" spans="1:5">
      <c r="A111" s="134">
        <v>42479</v>
      </c>
      <c r="B111" s="135">
        <v>21.89</v>
      </c>
      <c r="C111" s="135">
        <v>18.720000000000027</v>
      </c>
      <c r="D111" s="135">
        <v>22.680877275219125</v>
      </c>
      <c r="E111" s="136">
        <v>7.4550416666666663</v>
      </c>
    </row>
    <row r="112" spans="1:5">
      <c r="A112" s="134">
        <v>42480</v>
      </c>
      <c r="B112" s="135">
        <v>21.78</v>
      </c>
      <c r="C112" s="135">
        <v>17.400000000000034</v>
      </c>
      <c r="D112" s="135">
        <v>18.062286189535364</v>
      </c>
      <c r="E112" s="136">
        <v>7.8974583333333319</v>
      </c>
    </row>
    <row r="113" spans="1:5">
      <c r="A113" s="134">
        <v>42481</v>
      </c>
      <c r="B113" s="135">
        <v>21.67</v>
      </c>
      <c r="C113" s="135">
        <v>16.080000000000041</v>
      </c>
      <c r="D113" s="135">
        <v>14.234672414276991</v>
      </c>
      <c r="E113" s="136">
        <v>8.7738749999999985</v>
      </c>
    </row>
    <row r="114" spans="1:5">
      <c r="A114" s="134">
        <v>42482</v>
      </c>
      <c r="B114" s="135">
        <v>21.6</v>
      </c>
      <c r="C114" s="135">
        <v>15.240000000000038</v>
      </c>
      <c r="D114" s="135">
        <v>12.161059630926733</v>
      </c>
      <c r="E114" s="136">
        <v>9.4017916666666679</v>
      </c>
    </row>
    <row r="115" spans="1:5">
      <c r="A115" s="134">
        <v>42483</v>
      </c>
      <c r="B115" s="135">
        <v>21.58</v>
      </c>
      <c r="C115" s="135">
        <v>15</v>
      </c>
      <c r="D115" s="135">
        <v>11.615777449027348</v>
      </c>
      <c r="E115" s="136">
        <v>9.8377499999999998</v>
      </c>
    </row>
    <row r="116" spans="1:5">
      <c r="A116" s="134">
        <v>42484</v>
      </c>
      <c r="B116" s="135">
        <v>21.79</v>
      </c>
      <c r="C116" s="135">
        <v>17.52000000000001</v>
      </c>
      <c r="D116" s="135">
        <v>18.447770392908229</v>
      </c>
      <c r="E116" s="136">
        <v>9.6488750000000021</v>
      </c>
    </row>
    <row r="117" spans="1:5">
      <c r="A117" s="134">
        <v>42485</v>
      </c>
      <c r="B117" s="135">
        <v>21.88</v>
      </c>
      <c r="C117" s="135">
        <v>18.600000000000005</v>
      </c>
      <c r="D117" s="135">
        <v>22.225280263741045</v>
      </c>
      <c r="E117" s="136">
        <v>9.243291666666666</v>
      </c>
    </row>
    <row r="118" spans="1:5">
      <c r="A118" s="134">
        <v>42486</v>
      </c>
      <c r="B118" s="135">
        <v>21.8</v>
      </c>
      <c r="C118" s="135">
        <v>17.640000000000025</v>
      </c>
      <c r="D118" s="135">
        <v>18.839869318780636</v>
      </c>
      <c r="E118" s="136">
        <v>8.9110416666666659</v>
      </c>
    </row>
    <row r="119" spans="1:5">
      <c r="A119" s="134">
        <v>42487</v>
      </c>
      <c r="B119" s="135">
        <v>21.75</v>
      </c>
      <c r="C119" s="135">
        <v>17.04000000000002</v>
      </c>
      <c r="D119" s="135">
        <v>16.944672671430464</v>
      </c>
      <c r="E119" s="136">
        <v>8.9864583333333332</v>
      </c>
    </row>
    <row r="120" spans="1:5">
      <c r="A120" s="134">
        <v>42488</v>
      </c>
      <c r="B120" s="135">
        <v>21.71</v>
      </c>
      <c r="C120" s="135">
        <v>16.560000000000031</v>
      </c>
      <c r="D120" s="135">
        <v>15.542038620068451</v>
      </c>
      <c r="E120" s="136">
        <v>8.9201249999999987</v>
      </c>
    </row>
    <row r="121" spans="1:5">
      <c r="A121" s="134">
        <v>42489</v>
      </c>
      <c r="B121" s="135">
        <v>21.76</v>
      </c>
      <c r="C121" s="135">
        <v>17.160000000000039</v>
      </c>
      <c r="D121" s="135">
        <v>17.310821496262232</v>
      </c>
      <c r="E121" s="136">
        <v>8.8047916666666666</v>
      </c>
    </row>
    <row r="122" spans="1:5">
      <c r="A122" s="134">
        <v>42490</v>
      </c>
      <c r="B122" s="135">
        <v>21.78</v>
      </c>
      <c r="C122" s="135">
        <v>17.400000000000034</v>
      </c>
      <c r="D122" s="135">
        <v>18.062286189535364</v>
      </c>
      <c r="E122" s="136">
        <v>8.7785000000000011</v>
      </c>
    </row>
    <row r="123" spans="1:5">
      <c r="A123" s="134">
        <v>42491</v>
      </c>
      <c r="B123" s="135">
        <v>21.75</v>
      </c>
      <c r="C123" s="135">
        <v>17.04000000000002</v>
      </c>
      <c r="D123" s="135">
        <v>16.944672671430464</v>
      </c>
      <c r="E123" s="136">
        <v>8.5487500000000001</v>
      </c>
    </row>
    <row r="124" spans="1:5">
      <c r="A124" s="134">
        <v>42492</v>
      </c>
      <c r="B124" s="135">
        <v>22.07</v>
      </c>
      <c r="C124" s="135">
        <v>20.880000000000024</v>
      </c>
      <c r="D124" s="135">
        <v>32.260011695048142</v>
      </c>
      <c r="E124" s="136">
        <v>8.4647916666666667</v>
      </c>
    </row>
    <row r="125" spans="1:5">
      <c r="A125" s="134">
        <v>42493</v>
      </c>
      <c r="B125" s="135">
        <v>22.24</v>
      </c>
      <c r="C125" s="135">
        <v>22.919999999999998</v>
      </c>
      <c r="D125" s="135">
        <v>44.077290032508039</v>
      </c>
      <c r="E125" s="136">
        <v>8.6350416666666661</v>
      </c>
    </row>
    <row r="126" spans="1:5">
      <c r="A126" s="134">
        <v>42494</v>
      </c>
      <c r="B126" s="135">
        <v>22.02</v>
      </c>
      <c r="C126" s="135">
        <v>20.280000000000012</v>
      </c>
      <c r="D126" s="135">
        <v>29.322059239865165</v>
      </c>
      <c r="E126" s="136">
        <v>8.7672916666666634</v>
      </c>
    </row>
    <row r="127" spans="1:5">
      <c r="A127" s="134">
        <v>42495</v>
      </c>
      <c r="B127" s="135">
        <v>22.15</v>
      </c>
      <c r="C127" s="135">
        <v>21.840000000000003</v>
      </c>
      <c r="D127" s="135">
        <v>37.451514485155002</v>
      </c>
      <c r="E127" s="136">
        <v>8.943833333333334</v>
      </c>
    </row>
    <row r="128" spans="1:5">
      <c r="A128" s="134">
        <v>42496</v>
      </c>
      <c r="B128" s="135">
        <v>22.29</v>
      </c>
      <c r="C128" s="135">
        <v>23.52000000000001</v>
      </c>
      <c r="D128" s="135">
        <v>48.148107162459453</v>
      </c>
      <c r="E128" s="136">
        <v>8.7788333333333313</v>
      </c>
    </row>
    <row r="129" spans="1:5">
      <c r="A129" s="134">
        <v>42497</v>
      </c>
      <c r="B129" s="135">
        <v>22.5</v>
      </c>
      <c r="C129" s="135">
        <v>26.04000000000002</v>
      </c>
      <c r="D129" s="135">
        <v>68.697021708821524</v>
      </c>
      <c r="E129" s="136">
        <v>8.4828333333333337</v>
      </c>
    </row>
    <row r="130" spans="1:5">
      <c r="A130" s="134">
        <v>42498</v>
      </c>
      <c r="B130" s="135">
        <v>22.37</v>
      </c>
      <c r="C130" s="135">
        <v>24.480000000000032</v>
      </c>
      <c r="D130" s="135">
        <v>55.288589999421362</v>
      </c>
      <c r="E130" s="136">
        <v>8.6556250000000006</v>
      </c>
    </row>
    <row r="131" spans="1:5">
      <c r="A131" s="134">
        <v>42499</v>
      </c>
      <c r="B131" s="135">
        <v>22.1</v>
      </c>
      <c r="C131" s="135">
        <v>21.240000000000038</v>
      </c>
      <c r="D131" s="135">
        <v>34.133844144237642</v>
      </c>
      <c r="E131" s="136">
        <v>9.4169583333333318</v>
      </c>
    </row>
    <row r="132" spans="1:5">
      <c r="A132" s="134">
        <v>42500</v>
      </c>
      <c r="B132" s="135">
        <v>21.9</v>
      </c>
      <c r="C132" s="135">
        <v>18.840000000000003</v>
      </c>
      <c r="D132" s="135">
        <v>23.143984557924529</v>
      </c>
      <c r="E132" s="136">
        <v>9.8766666666666687</v>
      </c>
    </row>
    <row r="133" spans="1:5">
      <c r="A133" s="134">
        <v>42501</v>
      </c>
      <c r="B133" s="135">
        <v>21.79</v>
      </c>
      <c r="C133" s="135">
        <v>17.52000000000001</v>
      </c>
      <c r="D133" s="135">
        <v>18.447770392908229</v>
      </c>
      <c r="E133" s="136">
        <v>10.911541666666666</v>
      </c>
    </row>
    <row r="134" spans="1:5">
      <c r="A134" s="134">
        <v>42502</v>
      </c>
      <c r="B134" s="135">
        <v>21.68</v>
      </c>
      <c r="C134" s="135">
        <v>16.200000000000017</v>
      </c>
      <c r="D134" s="135">
        <v>14.552859665135104</v>
      </c>
      <c r="E134" s="136">
        <v>11.81758333333333</v>
      </c>
    </row>
    <row r="135" spans="1:5">
      <c r="A135" s="134">
        <v>42503</v>
      </c>
      <c r="B135" s="135">
        <v>21.68</v>
      </c>
      <c r="C135" s="135">
        <v>16.200000000000017</v>
      </c>
      <c r="D135" s="135">
        <v>14.552859665135104</v>
      </c>
      <c r="E135" s="136">
        <v>13.016750000000004</v>
      </c>
    </row>
    <row r="136" spans="1:5">
      <c r="A136" s="134">
        <v>42504</v>
      </c>
      <c r="B136" s="135">
        <v>21.59</v>
      </c>
      <c r="C136" s="135">
        <v>15.120000000000019</v>
      </c>
      <c r="D136" s="135">
        <v>11.885894260183676</v>
      </c>
      <c r="E136" s="136">
        <v>14.052583333333336</v>
      </c>
    </row>
    <row r="137" spans="1:5">
      <c r="A137" s="134">
        <v>42505</v>
      </c>
      <c r="B137" s="135">
        <v>21.5</v>
      </c>
      <c r="C137" s="135">
        <v>14.04000000000002</v>
      </c>
      <c r="D137" s="135">
        <v>9.6282342024894803</v>
      </c>
      <c r="E137" s="136">
        <v>14.760916666666667</v>
      </c>
    </row>
    <row r="138" spans="1:5">
      <c r="A138" s="134">
        <v>42506</v>
      </c>
      <c r="B138" s="135">
        <v>21.52</v>
      </c>
      <c r="C138" s="135">
        <v>14.280000000000015</v>
      </c>
      <c r="D138" s="135">
        <v>10.097177480000829</v>
      </c>
      <c r="E138" s="136">
        <v>14.355291666666666</v>
      </c>
    </row>
    <row r="139" spans="1:5">
      <c r="A139" s="134">
        <v>42507</v>
      </c>
      <c r="B139" s="135">
        <v>21.64</v>
      </c>
      <c r="C139" s="135">
        <v>15.720000000000027</v>
      </c>
      <c r="D139" s="135">
        <v>13.313647548686975</v>
      </c>
      <c r="E139" s="136">
        <v>13.683083333333334</v>
      </c>
    </row>
    <row r="140" spans="1:5">
      <c r="A140" s="134">
        <v>42508</v>
      </c>
      <c r="B140" s="135">
        <v>21.59</v>
      </c>
      <c r="C140" s="135">
        <v>15.120000000000019</v>
      </c>
      <c r="D140" s="135">
        <v>11.885894260183676</v>
      </c>
      <c r="E140" s="136">
        <v>12.70579166666667</v>
      </c>
    </row>
    <row r="141" spans="1:5">
      <c r="A141" s="134">
        <v>42509</v>
      </c>
      <c r="B141" s="135">
        <v>21.53</v>
      </c>
      <c r="C141" s="135">
        <v>14.400000000000034</v>
      </c>
      <c r="D141" s="135">
        <v>10.338466557945322</v>
      </c>
      <c r="E141" s="136">
        <v>12.779125000000002</v>
      </c>
    </row>
    <row r="142" spans="1:5">
      <c r="A142" s="134">
        <v>42510</v>
      </c>
      <c r="B142" s="135">
        <v>21.47</v>
      </c>
      <c r="C142" s="135">
        <v>13.680000000000007</v>
      </c>
      <c r="D142" s="135">
        <v>8.9579246909780856</v>
      </c>
      <c r="E142" s="136">
        <v>13.772041666666667</v>
      </c>
    </row>
    <row r="143" spans="1:5">
      <c r="A143" s="134">
        <v>42511</v>
      </c>
      <c r="B143" s="135">
        <v>21.39</v>
      </c>
      <c r="C143" s="135">
        <v>12.720000000000027</v>
      </c>
      <c r="D143" s="135">
        <v>7.352605125738366</v>
      </c>
      <c r="E143" s="136">
        <v>14.1945</v>
      </c>
    </row>
    <row r="144" spans="1:5">
      <c r="A144" s="134">
        <v>42512</v>
      </c>
      <c r="B144" s="135">
        <v>21.33</v>
      </c>
      <c r="C144" s="135">
        <v>12</v>
      </c>
      <c r="D144" s="135">
        <v>6.3081896193731168</v>
      </c>
      <c r="E144" s="136">
        <v>14.712208333333331</v>
      </c>
    </row>
    <row r="145" spans="1:5">
      <c r="A145" s="134">
        <v>42513</v>
      </c>
      <c r="B145" s="135">
        <v>21.28</v>
      </c>
      <c r="C145" s="135">
        <v>11.400000000000034</v>
      </c>
      <c r="D145" s="135">
        <v>5.5324413252126066</v>
      </c>
      <c r="E145" s="136">
        <v>14.508249999999997</v>
      </c>
    </row>
    <row r="146" spans="1:5">
      <c r="A146" s="134">
        <v>42514</v>
      </c>
      <c r="B146" s="135">
        <v>21.22</v>
      </c>
      <c r="C146" s="135">
        <v>10.680000000000007</v>
      </c>
      <c r="D146" s="135">
        <v>4.7051470660719747</v>
      </c>
      <c r="E146" s="136">
        <v>14.066583333333334</v>
      </c>
    </row>
    <row r="147" spans="1:5">
      <c r="A147" s="134">
        <v>42515</v>
      </c>
      <c r="B147" s="135">
        <v>21.21</v>
      </c>
      <c r="C147" s="135">
        <v>10.560000000000031</v>
      </c>
      <c r="D147" s="135">
        <v>4.5775473010669945</v>
      </c>
      <c r="E147" s="136">
        <v>13.810458333333335</v>
      </c>
    </row>
    <row r="148" spans="1:5">
      <c r="A148" s="134">
        <v>42516</v>
      </c>
      <c r="B148" s="135">
        <v>21.18</v>
      </c>
      <c r="C148" s="135">
        <v>10.200000000000017</v>
      </c>
      <c r="D148" s="135">
        <v>4.2114096650533419</v>
      </c>
      <c r="E148" s="136">
        <v>13.772041666666667</v>
      </c>
    </row>
    <row r="149" spans="1:5">
      <c r="A149" s="134">
        <v>42517</v>
      </c>
      <c r="B149" s="135">
        <v>21.13</v>
      </c>
      <c r="C149" s="135">
        <v>9.6000000000000085</v>
      </c>
      <c r="D149" s="135">
        <v>3.6539461840494663</v>
      </c>
      <c r="E149" s="136">
        <v>14.088750000000003</v>
      </c>
    </row>
    <row r="150" spans="1:5">
      <c r="A150" s="134">
        <v>42518</v>
      </c>
      <c r="B150" s="135">
        <v>21.1</v>
      </c>
      <c r="C150" s="135">
        <v>9.2400000000000375</v>
      </c>
      <c r="D150" s="135">
        <v>3.3491652768288493</v>
      </c>
      <c r="E150" s="136">
        <v>14.954625000000002</v>
      </c>
    </row>
    <row r="151" spans="1:5">
      <c r="A151" s="134">
        <v>42519</v>
      </c>
      <c r="B151" s="135">
        <v>21.07</v>
      </c>
      <c r="C151" s="135">
        <v>8.8800000000000239</v>
      </c>
      <c r="D151" s="135">
        <v>3.0652465158952165</v>
      </c>
      <c r="E151" s="136">
        <v>15.351083333333335</v>
      </c>
    </row>
    <row r="152" spans="1:5">
      <c r="A152" s="134">
        <v>42520</v>
      </c>
      <c r="B152" s="135">
        <v>21.08</v>
      </c>
      <c r="C152" s="135">
        <v>9</v>
      </c>
      <c r="D152" s="135">
        <v>3.1576371718571283</v>
      </c>
      <c r="E152" s="136">
        <v>14.857166666666659</v>
      </c>
    </row>
    <row r="153" spans="1:5">
      <c r="A153" s="134">
        <v>42521</v>
      </c>
      <c r="B153" s="135">
        <v>21.15</v>
      </c>
      <c r="C153" s="135">
        <v>9.8400000000000034</v>
      </c>
      <c r="D153" s="135">
        <v>3.869288289949429</v>
      </c>
      <c r="E153" s="136">
        <v>14.630458333333332</v>
      </c>
    </row>
    <row r="154" spans="1:5">
      <c r="A154" s="134">
        <v>42522</v>
      </c>
      <c r="B154" s="135">
        <v>21.16</v>
      </c>
      <c r="C154" s="135">
        <v>9.9600000000000222</v>
      </c>
      <c r="D154" s="135">
        <v>3.9807363921412908</v>
      </c>
      <c r="E154" s="136">
        <v>14.638916666666665</v>
      </c>
    </row>
    <row r="155" spans="1:5">
      <c r="A155" s="134">
        <v>42523</v>
      </c>
      <c r="B155" s="135">
        <v>21.3</v>
      </c>
      <c r="C155" s="135">
        <v>11.640000000000029</v>
      </c>
      <c r="D155" s="135">
        <v>5.832908561468046</v>
      </c>
      <c r="E155" s="136">
        <v>14.553624999999995</v>
      </c>
    </row>
    <row r="156" spans="1:5">
      <c r="A156" s="134">
        <v>42524</v>
      </c>
      <c r="B156" s="135">
        <v>21.31</v>
      </c>
      <c r="C156" s="135">
        <v>11.760000000000005</v>
      </c>
      <c r="D156" s="135">
        <v>5.9880052177234404</v>
      </c>
      <c r="E156" s="136">
        <v>14.522291666666666</v>
      </c>
    </row>
    <row r="157" spans="1:5">
      <c r="A157" s="134">
        <v>42525</v>
      </c>
      <c r="B157" s="135">
        <v>21.6</v>
      </c>
      <c r="C157" s="135">
        <v>15.240000000000038</v>
      </c>
      <c r="D157" s="135">
        <v>12.161059630926733</v>
      </c>
      <c r="E157" s="136">
        <v>14.012708333333336</v>
      </c>
    </row>
    <row r="158" spans="1:5">
      <c r="A158" s="134">
        <v>42526</v>
      </c>
      <c r="B158" s="135">
        <v>21.7</v>
      </c>
      <c r="C158" s="135">
        <v>16.440000000000012</v>
      </c>
      <c r="D158" s="135">
        <v>15.206464520165897</v>
      </c>
      <c r="E158" s="136">
        <v>13.941958333333332</v>
      </c>
    </row>
    <row r="159" spans="1:5">
      <c r="A159" s="134">
        <v>42527</v>
      </c>
      <c r="B159" s="135">
        <v>21.92</v>
      </c>
      <c r="C159" s="135">
        <v>19.080000000000041</v>
      </c>
      <c r="D159" s="135">
        <v>24.093106291615726</v>
      </c>
      <c r="E159" s="136">
        <v>13.578541666666661</v>
      </c>
    </row>
    <row r="160" spans="1:5">
      <c r="A160" s="134">
        <v>42528</v>
      </c>
      <c r="B160" s="135">
        <v>21.87</v>
      </c>
      <c r="C160" s="135">
        <v>18.480000000000032</v>
      </c>
      <c r="D160" s="135">
        <v>21.777100434454898</v>
      </c>
      <c r="E160" s="136">
        <v>13.831999999999999</v>
      </c>
    </row>
    <row r="161" spans="1:5">
      <c r="A161" s="134">
        <v>42529</v>
      </c>
      <c r="B161" s="135">
        <v>21.78</v>
      </c>
      <c r="C161" s="135">
        <v>17.400000000000034</v>
      </c>
      <c r="D161" s="135">
        <v>18.062286189535364</v>
      </c>
      <c r="E161" s="136">
        <v>14.360874999999998</v>
      </c>
    </row>
    <row r="162" spans="1:5">
      <c r="A162" s="134">
        <v>42530</v>
      </c>
      <c r="B162" s="135">
        <v>21.68</v>
      </c>
      <c r="C162" s="135">
        <v>16.200000000000017</v>
      </c>
      <c r="D162" s="135">
        <v>14.552859665135104</v>
      </c>
      <c r="E162" s="136">
        <v>14.955541666666663</v>
      </c>
    </row>
    <row r="163" spans="1:5">
      <c r="A163" s="134">
        <v>42531</v>
      </c>
      <c r="B163" s="135">
        <v>21.56</v>
      </c>
      <c r="C163" s="135">
        <v>14.760000000000005</v>
      </c>
      <c r="D163" s="135">
        <v>11.090406860653882</v>
      </c>
      <c r="E163" s="136">
        <v>15.527541666666664</v>
      </c>
    </row>
    <row r="164" spans="1:5">
      <c r="A164" s="134">
        <v>42532</v>
      </c>
      <c r="B164" s="135">
        <v>21.48</v>
      </c>
      <c r="C164" s="135">
        <v>13.800000000000026</v>
      </c>
      <c r="D164" s="135">
        <v>9.1770333171199763</v>
      </c>
      <c r="E164" s="136">
        <v>16.362833333333331</v>
      </c>
    </row>
    <row r="165" spans="1:5">
      <c r="A165" s="134">
        <v>42533</v>
      </c>
      <c r="B165" s="135">
        <v>21.58</v>
      </c>
      <c r="C165" s="135">
        <v>15</v>
      </c>
      <c r="D165" s="135">
        <v>11.615777449027348</v>
      </c>
      <c r="E165" s="136">
        <v>15.755500000000003</v>
      </c>
    </row>
    <row r="166" spans="1:5">
      <c r="A166" s="134">
        <v>42534</v>
      </c>
      <c r="B166" s="135">
        <v>22.03</v>
      </c>
      <c r="C166" s="135">
        <v>20.400000000000034</v>
      </c>
      <c r="D166" s="135">
        <v>29.891639747046739</v>
      </c>
      <c r="E166" s="136">
        <v>14.791625000000003</v>
      </c>
    </row>
    <row r="167" spans="1:5">
      <c r="A167" s="134">
        <v>42535</v>
      </c>
      <c r="B167" s="135">
        <v>21.96</v>
      </c>
      <c r="C167" s="135">
        <v>19.560000000000031</v>
      </c>
      <c r="D167" s="135">
        <v>26.085658071362893</v>
      </c>
      <c r="E167" s="136">
        <v>15.005208333333337</v>
      </c>
    </row>
    <row r="168" spans="1:5">
      <c r="A168" s="134">
        <v>42536</v>
      </c>
      <c r="B168" s="135">
        <v>21.85</v>
      </c>
      <c r="C168" s="135">
        <v>18.240000000000038</v>
      </c>
      <c r="D168" s="135">
        <v>20.902623938807046</v>
      </c>
      <c r="E168" s="136">
        <v>15.844375000000001</v>
      </c>
    </row>
    <row r="169" spans="1:5">
      <c r="A169" s="134">
        <v>42537</v>
      </c>
      <c r="B169" s="135">
        <v>21.72</v>
      </c>
      <c r="C169" s="135">
        <v>16.680000000000007</v>
      </c>
      <c r="D169" s="135">
        <v>15.883566044545422</v>
      </c>
      <c r="E169" s="136">
        <v>16.796666666666663</v>
      </c>
    </row>
    <row r="170" spans="1:5">
      <c r="A170" s="134">
        <v>42538</v>
      </c>
      <c r="B170" s="135">
        <v>21.6</v>
      </c>
      <c r="C170" s="135">
        <v>15.240000000000038</v>
      </c>
      <c r="D170" s="135">
        <v>12.161059630926733</v>
      </c>
      <c r="E170" s="136">
        <v>17.196416666666668</v>
      </c>
    </row>
    <row r="171" spans="1:5">
      <c r="A171" s="134">
        <v>42539</v>
      </c>
      <c r="B171" s="135">
        <v>21.49</v>
      </c>
      <c r="C171" s="135">
        <v>13.920000000000002</v>
      </c>
      <c r="D171" s="135">
        <v>9.400448440278339</v>
      </c>
      <c r="E171" s="136">
        <v>16.682041666666663</v>
      </c>
    </row>
    <row r="172" spans="1:5">
      <c r="A172" s="134">
        <v>42540</v>
      </c>
      <c r="B172" s="135">
        <v>21.42</v>
      </c>
      <c r="C172" s="135">
        <v>13.080000000000041</v>
      </c>
      <c r="D172" s="135">
        <v>7.9247792907580994</v>
      </c>
      <c r="E172" s="136">
        <v>16.445333333333334</v>
      </c>
    </row>
    <row r="173" spans="1:5">
      <c r="A173" s="134">
        <v>42541</v>
      </c>
      <c r="B173" s="135">
        <v>21.37</v>
      </c>
      <c r="C173" s="135">
        <v>12.480000000000032</v>
      </c>
      <c r="D173" s="135">
        <v>6.9900441175891865</v>
      </c>
      <c r="E173" s="136">
        <v>16.110166666666668</v>
      </c>
    </row>
    <row r="174" spans="1:5">
      <c r="A174" s="134">
        <v>42542</v>
      </c>
      <c r="B174" s="135">
        <v>21.32</v>
      </c>
      <c r="C174" s="135">
        <v>11.880000000000024</v>
      </c>
      <c r="D174" s="135">
        <v>6.1464143735026866</v>
      </c>
      <c r="E174" s="136">
        <v>15.896166666666664</v>
      </c>
    </row>
    <row r="175" spans="1:5">
      <c r="A175" s="134">
        <v>42543</v>
      </c>
      <c r="B175" s="135">
        <v>21.27</v>
      </c>
      <c r="C175" s="135">
        <v>11.280000000000015</v>
      </c>
      <c r="D175" s="135">
        <v>5.3869664934390977</v>
      </c>
      <c r="E175" s="136">
        <v>16.151916666666668</v>
      </c>
    </row>
    <row r="176" spans="1:5">
      <c r="A176" s="134">
        <v>42544</v>
      </c>
      <c r="B176" s="135">
        <v>21.24</v>
      </c>
      <c r="C176" s="135">
        <v>10.920000000000002</v>
      </c>
      <c r="D176" s="135">
        <v>4.9689637732620797</v>
      </c>
      <c r="E176" s="136">
        <v>16.707124999999998</v>
      </c>
    </row>
    <row r="177" spans="1:5">
      <c r="A177" s="134">
        <v>42545</v>
      </c>
      <c r="B177" s="135">
        <v>21.19</v>
      </c>
      <c r="C177" s="135">
        <v>10.320000000000036</v>
      </c>
      <c r="D177" s="135">
        <v>4.330725634128787</v>
      </c>
      <c r="E177" s="136">
        <v>17.008916666666668</v>
      </c>
    </row>
    <row r="178" spans="1:5">
      <c r="A178" s="134">
        <v>42546</v>
      </c>
      <c r="B178" s="135">
        <v>21.2</v>
      </c>
      <c r="C178" s="135">
        <v>10.440000000000012</v>
      </c>
      <c r="D178" s="135">
        <v>4.4527559266155095</v>
      </c>
      <c r="E178" s="136">
        <v>16.283083333333334</v>
      </c>
    </row>
    <row r="179" spans="1:5">
      <c r="A179" s="134">
        <v>42547</v>
      </c>
      <c r="B179" s="135">
        <v>21.32</v>
      </c>
      <c r="C179" s="135">
        <v>11.880000000000024</v>
      </c>
      <c r="D179" s="135">
        <v>6.1464143735026866</v>
      </c>
      <c r="E179" s="136">
        <v>16.355708333333329</v>
      </c>
    </row>
    <row r="180" spans="1:5">
      <c r="A180" s="134">
        <v>42548</v>
      </c>
      <c r="B180" s="135">
        <v>21.46</v>
      </c>
      <c r="C180" s="135">
        <v>13.560000000000031</v>
      </c>
      <c r="D180" s="135">
        <v>8.7430590690642642</v>
      </c>
      <c r="E180" s="136">
        <v>16.496333333333329</v>
      </c>
    </row>
    <row r="181" spans="1:5">
      <c r="A181" s="134">
        <v>42549</v>
      </c>
      <c r="B181" s="135">
        <v>21.4</v>
      </c>
      <c r="C181" s="135">
        <v>12.840000000000003</v>
      </c>
      <c r="D181" s="135">
        <v>7.539493731961751</v>
      </c>
      <c r="E181" s="136">
        <v>17.121458333333337</v>
      </c>
    </row>
    <row r="182" spans="1:5">
      <c r="A182" s="134">
        <v>42550</v>
      </c>
      <c r="B182" s="135">
        <v>21.36</v>
      </c>
      <c r="C182" s="135">
        <v>12.360000000000014</v>
      </c>
      <c r="D182" s="135">
        <v>6.8142567079291592</v>
      </c>
      <c r="E182" s="136">
        <v>17.593250000000001</v>
      </c>
    </row>
    <row r="183" spans="1:5">
      <c r="A183" s="134">
        <v>42551</v>
      </c>
      <c r="B183" s="135">
        <v>21.39</v>
      </c>
      <c r="C183" s="135">
        <v>12.720000000000027</v>
      </c>
      <c r="D183" s="135">
        <v>7.352605125738366</v>
      </c>
      <c r="E183" s="136">
        <v>18.073041666666665</v>
      </c>
    </row>
    <row r="184" spans="1:5">
      <c r="A184" s="134">
        <v>42552</v>
      </c>
      <c r="B184" s="135">
        <v>21.58</v>
      </c>
      <c r="C184" s="135">
        <v>15</v>
      </c>
      <c r="D184" s="135">
        <v>11.615777449027348</v>
      </c>
      <c r="E184" s="136">
        <v>17.877124999999996</v>
      </c>
    </row>
    <row r="185" spans="1:5">
      <c r="A185" s="134">
        <v>42553</v>
      </c>
      <c r="B185" s="135">
        <v>21.64</v>
      </c>
      <c r="C185" s="135">
        <v>15.720000000000027</v>
      </c>
      <c r="D185" s="135">
        <v>13.313647548686975</v>
      </c>
      <c r="E185" s="136">
        <v>17.340708333333335</v>
      </c>
    </row>
    <row r="186" spans="1:5">
      <c r="A186" s="134">
        <v>42554</v>
      </c>
      <c r="B186" s="135">
        <v>21.6</v>
      </c>
      <c r="C186" s="135">
        <v>15.240000000000038</v>
      </c>
      <c r="D186" s="135">
        <v>12.161059630926733</v>
      </c>
      <c r="E186" s="136">
        <v>17.6235</v>
      </c>
    </row>
    <row r="187" spans="1:5">
      <c r="A187" s="134">
        <v>42555</v>
      </c>
      <c r="B187" s="135">
        <v>21.52</v>
      </c>
      <c r="C187" s="135">
        <v>14.280000000000015</v>
      </c>
      <c r="D187" s="135">
        <v>10.097177480000829</v>
      </c>
      <c r="E187" s="136">
        <v>17.707458333333332</v>
      </c>
    </row>
    <row r="188" spans="1:5">
      <c r="A188" s="134">
        <v>42556</v>
      </c>
      <c r="B188" s="135">
        <v>21.46</v>
      </c>
      <c r="C188" s="135">
        <v>13.560000000000031</v>
      </c>
      <c r="D188" s="135">
        <v>8.7430590690642642</v>
      </c>
      <c r="E188" s="136">
        <v>17.876458333333328</v>
      </c>
    </row>
    <row r="189" spans="1:5">
      <c r="A189" s="134">
        <v>42557</v>
      </c>
      <c r="B189" s="135">
        <v>21.38</v>
      </c>
      <c r="C189" s="135">
        <v>12.600000000000009</v>
      </c>
      <c r="D189" s="135">
        <v>7.1694745244889697</v>
      </c>
      <c r="E189" s="136">
        <v>17.652624999999997</v>
      </c>
    </row>
    <row r="190" spans="1:5">
      <c r="A190" s="134">
        <v>42558</v>
      </c>
      <c r="B190" s="135">
        <v>21.37</v>
      </c>
      <c r="C190" s="135">
        <v>12.480000000000032</v>
      </c>
      <c r="D190" s="135">
        <v>6.9900441175891865</v>
      </c>
      <c r="E190" s="136">
        <v>17.71766666666667</v>
      </c>
    </row>
    <row r="191" spans="1:5">
      <c r="A191" s="134">
        <v>42559</v>
      </c>
      <c r="B191" s="135">
        <v>21.27</v>
      </c>
      <c r="C191" s="135">
        <v>11.280000000000015</v>
      </c>
      <c r="D191" s="135">
        <v>5.3869664934390977</v>
      </c>
      <c r="E191" s="136">
        <v>18.29645833333333</v>
      </c>
    </row>
    <row r="192" spans="1:5">
      <c r="A192" s="134">
        <v>42560</v>
      </c>
      <c r="B192" s="135">
        <v>21.2</v>
      </c>
      <c r="C192" s="135">
        <v>10.440000000000012</v>
      </c>
      <c r="D192" s="135">
        <v>4.4527559266155095</v>
      </c>
      <c r="E192" s="136">
        <v>18.332999999999998</v>
      </c>
    </row>
    <row r="193" spans="1:5">
      <c r="A193" s="134">
        <v>42561</v>
      </c>
      <c r="B193" s="135">
        <v>21.16</v>
      </c>
      <c r="C193" s="135">
        <v>9.9600000000000222</v>
      </c>
      <c r="D193" s="135">
        <v>3.9807363921412908</v>
      </c>
      <c r="E193" s="136">
        <v>18.280583333333333</v>
      </c>
    </row>
    <row r="194" spans="1:5">
      <c r="A194" s="134">
        <v>42562</v>
      </c>
      <c r="B194" s="135">
        <v>21.14</v>
      </c>
      <c r="C194" s="135">
        <v>9.7200000000000273</v>
      </c>
      <c r="D194" s="135">
        <v>3.7603729074889696</v>
      </c>
      <c r="E194" s="136">
        <v>18.019166666666667</v>
      </c>
    </row>
    <row r="195" spans="1:5">
      <c r="A195" s="134">
        <v>42563</v>
      </c>
      <c r="B195" s="135">
        <v>21.08</v>
      </c>
      <c r="C195" s="135">
        <v>9</v>
      </c>
      <c r="D195" s="135">
        <v>3.1576371718571283</v>
      </c>
      <c r="E195" s="136">
        <v>18.239583333333332</v>
      </c>
    </row>
    <row r="196" spans="1:5">
      <c r="A196" s="134">
        <v>42564</v>
      </c>
      <c r="B196" s="135">
        <v>21.05</v>
      </c>
      <c r="C196" s="135">
        <v>8.640000000000029</v>
      </c>
      <c r="D196" s="135">
        <v>2.8870098455357684</v>
      </c>
      <c r="E196" s="136">
        <v>18.23041666666667</v>
      </c>
    </row>
    <row r="197" spans="1:5">
      <c r="A197" s="134">
        <v>42565</v>
      </c>
      <c r="B197" s="135">
        <v>21.01</v>
      </c>
      <c r="C197" s="135">
        <v>8.1600000000000392</v>
      </c>
      <c r="D197" s="135">
        <v>2.5556146578996191</v>
      </c>
      <c r="E197" s="136">
        <v>17.714958333333332</v>
      </c>
    </row>
    <row r="198" spans="1:5">
      <c r="A198" s="134">
        <v>42566</v>
      </c>
      <c r="B198" s="135">
        <v>20.97</v>
      </c>
      <c r="C198" s="135">
        <v>7.6800000000000068</v>
      </c>
      <c r="D198" s="135">
        <v>2.2556333190785685</v>
      </c>
      <c r="E198" s="136">
        <v>17.371041666666667</v>
      </c>
    </row>
    <row r="199" spans="1:5">
      <c r="A199" s="134">
        <v>42567</v>
      </c>
      <c r="B199" s="135">
        <v>20.95</v>
      </c>
      <c r="C199" s="135">
        <v>7.4400000000000119</v>
      </c>
      <c r="D199" s="135">
        <v>2.1166930169154909</v>
      </c>
      <c r="E199" s="136">
        <v>17.166624999999996</v>
      </c>
    </row>
    <row r="200" spans="1:5">
      <c r="A200" s="134">
        <v>42568</v>
      </c>
      <c r="B200" s="135">
        <v>20.9</v>
      </c>
      <c r="C200" s="135">
        <v>6.8400000000000034</v>
      </c>
      <c r="D200" s="135">
        <v>1.799344709138418</v>
      </c>
      <c r="E200" s="136">
        <v>17.335958333333334</v>
      </c>
    </row>
    <row r="201" spans="1:5">
      <c r="A201" s="134">
        <v>42569</v>
      </c>
      <c r="B201" s="135">
        <v>20.87</v>
      </c>
      <c r="C201" s="135">
        <v>6.4800000000000324</v>
      </c>
      <c r="D201" s="135">
        <v>1.6281845362299763</v>
      </c>
      <c r="E201" s="136">
        <v>17.638041666666666</v>
      </c>
    </row>
    <row r="202" spans="1:5">
      <c r="A202" s="134">
        <v>42570</v>
      </c>
      <c r="B202" s="135">
        <v>20.87</v>
      </c>
      <c r="C202" s="135">
        <v>6.4800000000000324</v>
      </c>
      <c r="D202" s="135">
        <v>1.6281845362299763</v>
      </c>
      <c r="E202" s="136">
        <v>18.11729166666667</v>
      </c>
    </row>
    <row r="203" spans="1:5">
      <c r="A203" s="134">
        <v>42571</v>
      </c>
      <c r="B203" s="135">
        <v>20.86</v>
      </c>
      <c r="C203" s="135">
        <v>6.3600000000000136</v>
      </c>
      <c r="D203" s="135">
        <v>1.574148065097055</v>
      </c>
      <c r="E203" s="136">
        <v>17.757583333333329</v>
      </c>
    </row>
    <row r="204" spans="1:5">
      <c r="A204" s="134">
        <v>42572</v>
      </c>
      <c r="B204" s="135">
        <v>20.86</v>
      </c>
      <c r="C204" s="135">
        <v>6.3600000000000136</v>
      </c>
      <c r="D204" s="135">
        <v>1.574148065097055</v>
      </c>
      <c r="E204" s="136">
        <v>17.016375</v>
      </c>
    </row>
    <row r="205" spans="1:5">
      <c r="A205" s="134">
        <v>42573</v>
      </c>
      <c r="B205" s="135">
        <v>20.98</v>
      </c>
      <c r="C205" s="135">
        <v>7.8000000000000256</v>
      </c>
      <c r="D205" s="135">
        <v>2.3278125800947902</v>
      </c>
      <c r="E205" s="136">
        <v>16.838625</v>
      </c>
    </row>
    <row r="206" spans="1:5">
      <c r="A206" s="134">
        <v>42574</v>
      </c>
      <c r="B206" s="135">
        <v>21.35</v>
      </c>
      <c r="C206" s="135">
        <v>12.240000000000038</v>
      </c>
      <c r="D206" s="135">
        <v>6.6420557083587086</v>
      </c>
      <c r="E206" s="136">
        <v>16.676541666666665</v>
      </c>
    </row>
    <row r="207" spans="1:5">
      <c r="A207" s="134">
        <v>42575</v>
      </c>
      <c r="B207" s="135">
        <v>21.9</v>
      </c>
      <c r="C207" s="135">
        <v>18.840000000000003</v>
      </c>
      <c r="D207" s="135">
        <v>23.143984557924529</v>
      </c>
      <c r="E207" s="136">
        <v>15.637250000000002</v>
      </c>
    </row>
    <row r="208" spans="1:5">
      <c r="A208" s="134">
        <v>42576</v>
      </c>
      <c r="B208" s="135">
        <v>22.24</v>
      </c>
      <c r="C208" s="135">
        <v>22.919999999999998</v>
      </c>
      <c r="D208" s="135">
        <v>44.077290032508039</v>
      </c>
      <c r="E208" s="136">
        <v>15.080749999999997</v>
      </c>
    </row>
    <row r="209" spans="1:5">
      <c r="A209" s="134">
        <v>42577</v>
      </c>
      <c r="B209" s="135">
        <v>22.29</v>
      </c>
      <c r="C209" s="135">
        <v>23.52000000000001</v>
      </c>
      <c r="D209" s="135">
        <v>48.148107162459453</v>
      </c>
      <c r="E209" s="136">
        <v>14.974291666666671</v>
      </c>
    </row>
    <row r="210" spans="1:5">
      <c r="A210" s="134">
        <v>42578</v>
      </c>
      <c r="B210" s="135">
        <v>22.33</v>
      </c>
      <c r="C210" s="135">
        <v>24</v>
      </c>
      <c r="D210" s="135">
        <v>51.618737208851925</v>
      </c>
      <c r="E210" s="136">
        <v>14.596208333333331</v>
      </c>
    </row>
    <row r="211" spans="1:5">
      <c r="A211" s="134">
        <v>42579</v>
      </c>
      <c r="B211" s="135">
        <v>22.82</v>
      </c>
      <c r="C211" s="135">
        <v>29.880000000000024</v>
      </c>
      <c r="D211" s="135">
        <v>113.11766398823231</v>
      </c>
      <c r="E211" s="136">
        <v>14.243583333333333</v>
      </c>
    </row>
    <row r="212" spans="1:5">
      <c r="A212" s="134">
        <v>42580</v>
      </c>
      <c r="B212" s="135">
        <v>22.47</v>
      </c>
      <c r="C212" s="135">
        <v>25.680000000000007</v>
      </c>
      <c r="D212" s="135">
        <v>65.391810403985119</v>
      </c>
      <c r="E212" s="136">
        <v>15.234166666666667</v>
      </c>
    </row>
    <row r="213" spans="1:5">
      <c r="A213" s="134">
        <v>42581</v>
      </c>
      <c r="B213" s="135">
        <v>22.16</v>
      </c>
      <c r="C213" s="135">
        <v>21.960000000000019</v>
      </c>
      <c r="D213" s="135">
        <v>38.145256690264524</v>
      </c>
      <c r="E213" s="136">
        <v>15.82179166666667</v>
      </c>
    </row>
    <row r="214" spans="1:5">
      <c r="A214" s="134">
        <v>42582</v>
      </c>
      <c r="B214" s="135">
        <v>21.95</v>
      </c>
      <c r="C214" s="135">
        <v>19.440000000000012</v>
      </c>
      <c r="D214" s="135">
        <v>25.575489290448541</v>
      </c>
      <c r="E214" s="136">
        <v>15.717458333333335</v>
      </c>
    </row>
    <row r="215" spans="1:5">
      <c r="A215" s="134">
        <v>42583</v>
      </c>
      <c r="B215" s="135">
        <v>21.8</v>
      </c>
      <c r="C215" s="135">
        <v>17.640000000000025</v>
      </c>
      <c r="D215" s="135">
        <v>18.839869318780636</v>
      </c>
      <c r="E215" s="136">
        <v>15.594875</v>
      </c>
    </row>
    <row r="216" spans="1:5">
      <c r="A216" s="134">
        <v>42584</v>
      </c>
      <c r="B216" s="135">
        <v>21.69</v>
      </c>
      <c r="C216" s="135">
        <v>16.320000000000032</v>
      </c>
      <c r="D216" s="135">
        <v>14.876764405360671</v>
      </c>
      <c r="E216" s="136">
        <v>15.554583333333333</v>
      </c>
    </row>
    <row r="217" spans="1:5">
      <c r="A217" s="134">
        <v>42585</v>
      </c>
      <c r="B217" s="135">
        <v>21.62</v>
      </c>
      <c r="C217" s="135">
        <v>15.480000000000034</v>
      </c>
      <c r="D217" s="135">
        <v>12.726822829513834</v>
      </c>
      <c r="E217" s="136">
        <v>15.41775</v>
      </c>
    </row>
    <row r="218" spans="1:5">
      <c r="A218" s="134">
        <v>42586</v>
      </c>
      <c r="B218" s="135">
        <v>21.78</v>
      </c>
      <c r="C218" s="135">
        <v>17.400000000000034</v>
      </c>
      <c r="D218" s="135">
        <v>18.062286189535364</v>
      </c>
      <c r="E218" s="136">
        <v>15.812125</v>
      </c>
    </row>
    <row r="219" spans="1:5">
      <c r="A219" s="134">
        <v>42587</v>
      </c>
      <c r="B219" s="135">
        <v>21.66</v>
      </c>
      <c r="C219" s="135">
        <v>15.96000000000002</v>
      </c>
      <c r="D219" s="135">
        <v>13.92212548922674</v>
      </c>
      <c r="E219" s="136">
        <v>16.264333333333333</v>
      </c>
    </row>
    <row r="220" spans="1:5">
      <c r="A220" s="134">
        <v>42588</v>
      </c>
      <c r="B220" s="135">
        <v>21.58</v>
      </c>
      <c r="C220" s="135">
        <v>15</v>
      </c>
      <c r="D220" s="135">
        <v>11.615777449027348</v>
      </c>
      <c r="E220" s="136">
        <v>16.687750000000001</v>
      </c>
    </row>
    <row r="221" spans="1:5">
      <c r="A221" s="134">
        <v>42589</v>
      </c>
      <c r="B221" s="135">
        <v>21.49</v>
      </c>
      <c r="C221" s="135">
        <v>13.920000000000002</v>
      </c>
      <c r="D221" s="135">
        <v>9.400448440278339</v>
      </c>
      <c r="E221" s="136">
        <v>16.867416666666667</v>
      </c>
    </row>
    <row r="222" spans="1:5">
      <c r="A222" s="134">
        <v>42590</v>
      </c>
      <c r="B222" s="135">
        <v>21.4</v>
      </c>
      <c r="C222" s="135">
        <v>12.840000000000003</v>
      </c>
      <c r="D222" s="135">
        <v>7.539493731961751</v>
      </c>
      <c r="E222" s="136">
        <v>16.518416666666663</v>
      </c>
    </row>
    <row r="223" spans="1:5">
      <c r="A223" s="134">
        <v>42591</v>
      </c>
      <c r="B223" s="135">
        <v>21.66</v>
      </c>
      <c r="C223" s="135">
        <v>15.96000000000002</v>
      </c>
      <c r="D223" s="135">
        <v>13.92212548922674</v>
      </c>
      <c r="E223" s="136">
        <v>16.256291666666666</v>
      </c>
    </row>
    <row r="224" spans="1:5">
      <c r="A224" s="134">
        <v>42592</v>
      </c>
      <c r="B224" s="135">
        <v>21.71</v>
      </c>
      <c r="C224" s="135">
        <v>16.560000000000031</v>
      </c>
      <c r="D224" s="135">
        <v>15.542038620068451</v>
      </c>
      <c r="E224" s="136">
        <v>16.224499999999995</v>
      </c>
    </row>
    <row r="225" spans="1:5">
      <c r="A225" s="134">
        <v>42593</v>
      </c>
      <c r="B225" s="135">
        <v>21.97</v>
      </c>
      <c r="C225" s="135">
        <v>19.680000000000007</v>
      </c>
      <c r="D225" s="135">
        <v>26.604011325361778</v>
      </c>
      <c r="E225" s="136">
        <v>15.518791666666665</v>
      </c>
    </row>
    <row r="226" spans="1:5">
      <c r="A226" s="134">
        <v>42594</v>
      </c>
      <c r="B226" s="135">
        <v>22.04</v>
      </c>
      <c r="C226" s="135">
        <v>20.52000000000001</v>
      </c>
      <c r="D226" s="135">
        <v>30.470119354097395</v>
      </c>
      <c r="E226" s="136">
        <v>15.843916666666667</v>
      </c>
    </row>
    <row r="227" spans="1:5">
      <c r="A227" s="134">
        <v>42595</v>
      </c>
      <c r="B227" s="135">
        <v>21.98</v>
      </c>
      <c r="C227" s="135">
        <v>19.800000000000026</v>
      </c>
      <c r="D227" s="135">
        <v>27.130648637150461</v>
      </c>
      <c r="E227" s="136">
        <v>15.863</v>
      </c>
    </row>
    <row r="228" spans="1:5">
      <c r="A228" s="134">
        <v>42596</v>
      </c>
      <c r="B228" s="135">
        <v>22.06</v>
      </c>
      <c r="C228" s="135">
        <v>20.760000000000005</v>
      </c>
      <c r="D228" s="135">
        <v>31.654198579630819</v>
      </c>
      <c r="E228" s="136">
        <v>15.109541666666667</v>
      </c>
    </row>
    <row r="229" spans="1:5">
      <c r="A229" s="134">
        <v>42597</v>
      </c>
      <c r="B229" s="135">
        <v>22.04</v>
      </c>
      <c r="C229" s="135">
        <v>20.52000000000001</v>
      </c>
      <c r="D229" s="135">
        <v>30.470119354097395</v>
      </c>
      <c r="E229" s="136">
        <v>15.230791666666667</v>
      </c>
    </row>
    <row r="230" spans="1:5">
      <c r="A230" s="134">
        <v>42598</v>
      </c>
      <c r="B230" s="135">
        <v>22.01</v>
      </c>
      <c r="C230" s="135">
        <v>20.160000000000039</v>
      </c>
      <c r="D230" s="135">
        <v>28.761273219482945</v>
      </c>
      <c r="E230" s="136">
        <v>15.455333333333334</v>
      </c>
    </row>
    <row r="231" spans="1:5">
      <c r="A231" s="134">
        <v>42599</v>
      </c>
      <c r="B231" s="135">
        <v>21.92</v>
      </c>
      <c r="C231" s="135">
        <v>19.080000000000041</v>
      </c>
      <c r="D231" s="135">
        <v>24.093106291615726</v>
      </c>
      <c r="E231" s="136">
        <v>15.827666666666667</v>
      </c>
    </row>
    <row r="232" spans="1:5">
      <c r="A232" s="134">
        <v>42600</v>
      </c>
      <c r="B232" s="135">
        <v>21.79</v>
      </c>
      <c r="C232" s="135">
        <v>17.52000000000001</v>
      </c>
      <c r="D232" s="135">
        <v>18.447770392908229</v>
      </c>
      <c r="E232" s="136">
        <v>15.976541666666668</v>
      </c>
    </row>
    <row r="233" spans="1:5">
      <c r="A233" s="134">
        <v>42601</v>
      </c>
      <c r="B233" s="135">
        <v>21.92</v>
      </c>
      <c r="C233" s="135">
        <v>19.080000000000041</v>
      </c>
      <c r="D233" s="135">
        <v>24.093106291615726</v>
      </c>
      <c r="E233" s="136">
        <v>15.844791666666666</v>
      </c>
    </row>
    <row r="234" spans="1:5">
      <c r="A234" s="134">
        <v>42602</v>
      </c>
      <c r="B234" s="135">
        <v>21.83</v>
      </c>
      <c r="C234" s="135">
        <v>18</v>
      </c>
      <c r="D234" s="135">
        <v>20.056718914091643</v>
      </c>
      <c r="E234" s="136">
        <v>16.097375</v>
      </c>
    </row>
    <row r="235" spans="1:5">
      <c r="A235" s="134">
        <v>42603</v>
      </c>
      <c r="B235" s="135">
        <v>21.71</v>
      </c>
      <c r="C235" s="135">
        <v>16.560000000000031</v>
      </c>
      <c r="D235" s="135">
        <v>15.542038620068451</v>
      </c>
      <c r="E235" s="136">
        <v>15.743958333333337</v>
      </c>
    </row>
    <row r="236" spans="1:5">
      <c r="A236" s="134">
        <v>42604</v>
      </c>
      <c r="B236" s="135">
        <v>21.62</v>
      </c>
      <c r="C236" s="135">
        <v>15.480000000000034</v>
      </c>
      <c r="D236" s="135">
        <v>12.726822829513834</v>
      </c>
      <c r="E236" s="136">
        <v>16.248958333333331</v>
      </c>
    </row>
    <row r="237" spans="1:5">
      <c r="A237" s="134">
        <v>42605</v>
      </c>
      <c r="B237" s="135">
        <v>21.6</v>
      </c>
      <c r="C237" s="135">
        <v>15.240000000000038</v>
      </c>
      <c r="D237" s="135">
        <v>12.161059630926733</v>
      </c>
      <c r="E237" s="136">
        <v>16.185291666666668</v>
      </c>
    </row>
    <row r="238" spans="1:5">
      <c r="A238" s="134">
        <v>42606</v>
      </c>
      <c r="B238" s="135">
        <v>21.67</v>
      </c>
      <c r="C238" s="135">
        <v>16.080000000000041</v>
      </c>
      <c r="D238" s="135">
        <v>14.234672414276991</v>
      </c>
      <c r="E238" s="136">
        <v>16.201166666666666</v>
      </c>
    </row>
    <row r="239" spans="1:5">
      <c r="A239" s="134">
        <v>42607</v>
      </c>
      <c r="B239" s="135">
        <v>21.76</v>
      </c>
      <c r="C239" s="135">
        <v>17.160000000000039</v>
      </c>
      <c r="D239" s="135">
        <v>17.310821496262232</v>
      </c>
      <c r="E239" s="136">
        <v>16.002958333333336</v>
      </c>
    </row>
    <row r="240" spans="1:5">
      <c r="A240" s="134">
        <v>42608</v>
      </c>
      <c r="B240" s="135">
        <v>21.85</v>
      </c>
      <c r="C240" s="135">
        <v>18.240000000000038</v>
      </c>
      <c r="D240" s="135">
        <v>20.902623938807046</v>
      </c>
      <c r="E240" s="136">
        <v>15.755583333333329</v>
      </c>
    </row>
    <row r="241" spans="1:5">
      <c r="A241" s="134">
        <v>42609</v>
      </c>
      <c r="B241" s="135">
        <v>21.9</v>
      </c>
      <c r="C241" s="135">
        <v>18.840000000000003</v>
      </c>
      <c r="D241" s="135">
        <v>23.143984557924529</v>
      </c>
      <c r="E241" s="136">
        <v>16.534041666666671</v>
      </c>
    </row>
    <row r="242" spans="1:5">
      <c r="A242" s="134">
        <v>42610</v>
      </c>
      <c r="B242" s="135">
        <v>21.83</v>
      </c>
      <c r="C242" s="135">
        <v>18</v>
      </c>
      <c r="D242" s="135">
        <v>20.056718914091643</v>
      </c>
      <c r="E242" s="136">
        <v>16.86375</v>
      </c>
    </row>
    <row r="243" spans="1:5">
      <c r="A243" s="134">
        <v>42611</v>
      </c>
      <c r="B243" s="135">
        <v>21.7</v>
      </c>
      <c r="C243" s="135">
        <v>16.440000000000012</v>
      </c>
      <c r="D243" s="135">
        <v>15.206464520165897</v>
      </c>
      <c r="E243" s="136">
        <v>16.679750000000002</v>
      </c>
    </row>
    <row r="244" spans="1:5">
      <c r="A244" s="134">
        <v>42612</v>
      </c>
      <c r="B244" s="135">
        <v>21.58</v>
      </c>
      <c r="C244" s="135">
        <v>15</v>
      </c>
      <c r="D244" s="135">
        <v>11.615777449027348</v>
      </c>
      <c r="E244" s="136">
        <v>16.229624999999999</v>
      </c>
    </row>
    <row r="245" spans="1:5">
      <c r="A245" s="134">
        <v>42613</v>
      </c>
      <c r="B245" s="135">
        <v>21.49</v>
      </c>
      <c r="C245" s="135">
        <v>13.920000000000002</v>
      </c>
      <c r="D245" s="135">
        <v>9.400448440278339</v>
      </c>
      <c r="E245" s="136">
        <v>16.290500000000002</v>
      </c>
    </row>
    <row r="246" spans="1:5">
      <c r="A246" s="134">
        <v>42614</v>
      </c>
      <c r="B246" s="135">
        <v>21.49</v>
      </c>
      <c r="C246" s="135">
        <v>13.920000000000002</v>
      </c>
      <c r="D246" s="135">
        <v>9.400448440278339</v>
      </c>
      <c r="E246" s="136">
        <v>15.903708333333332</v>
      </c>
    </row>
    <row r="247" spans="1:5">
      <c r="A247" s="134">
        <v>42615</v>
      </c>
      <c r="B247" s="135">
        <v>21.39</v>
      </c>
      <c r="C247" s="135">
        <v>12.720000000000027</v>
      </c>
      <c r="D247" s="135">
        <v>7.352605125738366</v>
      </c>
      <c r="E247" s="136">
        <v>16.244583333333335</v>
      </c>
    </row>
    <row r="248" spans="1:5">
      <c r="A248" s="134">
        <v>42616</v>
      </c>
      <c r="B248" s="135">
        <v>21.36</v>
      </c>
      <c r="C248" s="135">
        <v>12.360000000000014</v>
      </c>
      <c r="D248" s="135">
        <v>6.8142567079291592</v>
      </c>
      <c r="E248" s="136">
        <v>16.229666666666663</v>
      </c>
    </row>
    <row r="249" spans="1:5">
      <c r="A249" s="134">
        <v>42617</v>
      </c>
      <c r="B249" s="135">
        <v>21.31</v>
      </c>
      <c r="C249" s="135">
        <v>11.760000000000005</v>
      </c>
      <c r="D249" s="135">
        <v>5.9880052177234404</v>
      </c>
      <c r="E249" s="136">
        <v>16.160250000000001</v>
      </c>
    </row>
    <row r="250" spans="1:5">
      <c r="A250" s="134">
        <v>42618</v>
      </c>
      <c r="B250" s="135">
        <v>21.25</v>
      </c>
      <c r="C250" s="135">
        <v>11.04000000000002</v>
      </c>
      <c r="D250" s="135">
        <v>5.1052781142949231</v>
      </c>
      <c r="E250" s="136">
        <v>15.823125000000006</v>
      </c>
    </row>
    <row r="251" spans="1:5">
      <c r="A251" s="134">
        <v>42619</v>
      </c>
      <c r="B251" s="135">
        <v>21.7</v>
      </c>
      <c r="C251" s="135">
        <v>16.440000000000012</v>
      </c>
      <c r="D251" s="135">
        <v>15.206464520165897</v>
      </c>
      <c r="E251" s="136">
        <v>14.826749999999999</v>
      </c>
    </row>
    <row r="252" spans="1:5">
      <c r="A252" s="134">
        <v>42620</v>
      </c>
      <c r="B252" s="135">
        <v>22.01</v>
      </c>
      <c r="C252" s="135">
        <v>20.160000000000039</v>
      </c>
      <c r="D252" s="135">
        <v>28.761273219482945</v>
      </c>
      <c r="E252" s="136">
        <v>14.775875000000001</v>
      </c>
    </row>
    <row r="253" spans="1:5">
      <c r="A253" s="134">
        <v>42621</v>
      </c>
      <c r="B253" s="135">
        <v>21.92</v>
      </c>
      <c r="C253" s="135">
        <v>19.080000000000041</v>
      </c>
      <c r="D253" s="135">
        <v>24.093106291615726</v>
      </c>
      <c r="E253" s="136">
        <v>14.506583333333337</v>
      </c>
    </row>
    <row r="254" spans="1:5">
      <c r="A254" s="134">
        <v>42622</v>
      </c>
      <c r="B254" s="135">
        <v>21.94</v>
      </c>
      <c r="C254" s="135">
        <v>19.320000000000032</v>
      </c>
      <c r="D254" s="135">
        <v>25.073406222901891</v>
      </c>
      <c r="E254" s="136">
        <v>13.700750000000001</v>
      </c>
    </row>
    <row r="255" spans="1:5">
      <c r="A255" s="134">
        <v>42623</v>
      </c>
      <c r="B255" s="135">
        <v>22.85</v>
      </c>
      <c r="C255" s="135">
        <v>30.240000000000038</v>
      </c>
      <c r="D255" s="135">
        <v>118.25192862092058</v>
      </c>
      <c r="E255" s="136">
        <v>13.188458333333335</v>
      </c>
    </row>
    <row r="256" spans="1:5">
      <c r="A256" s="134">
        <v>42624</v>
      </c>
      <c r="B256" s="135">
        <v>22.46</v>
      </c>
      <c r="C256" s="135">
        <v>25.560000000000031</v>
      </c>
      <c r="D256" s="135">
        <v>64.319065810093676</v>
      </c>
      <c r="E256" s="136">
        <v>13.278916666666662</v>
      </c>
    </row>
    <row r="257" spans="1:5">
      <c r="A257" s="134">
        <v>42625</v>
      </c>
      <c r="B257" s="135">
        <v>22.09</v>
      </c>
      <c r="C257" s="135">
        <v>21.120000000000019</v>
      </c>
      <c r="D257" s="135">
        <v>33.499725136001437</v>
      </c>
      <c r="E257" s="136">
        <v>13.333708333333329</v>
      </c>
    </row>
    <row r="258" spans="1:5">
      <c r="A258" s="134">
        <v>42626</v>
      </c>
      <c r="B258" s="135">
        <v>22.4</v>
      </c>
      <c r="C258" s="135">
        <v>24.840000000000003</v>
      </c>
      <c r="D258" s="135">
        <v>58.176877418622347</v>
      </c>
      <c r="E258" s="136">
        <v>12.784708333333333</v>
      </c>
    </row>
    <row r="259" spans="1:5">
      <c r="A259" s="134">
        <v>42627</v>
      </c>
      <c r="B259" s="135">
        <v>22.19</v>
      </c>
      <c r="C259" s="135">
        <v>22.320000000000032</v>
      </c>
      <c r="D259" s="135">
        <v>40.288979050899194</v>
      </c>
      <c r="E259" s="136">
        <v>13.086083333333333</v>
      </c>
    </row>
    <row r="260" spans="1:5">
      <c r="A260" s="134">
        <v>42628</v>
      </c>
      <c r="B260" s="135">
        <v>22.39</v>
      </c>
      <c r="C260" s="135">
        <v>24.720000000000027</v>
      </c>
      <c r="D260" s="135">
        <v>57.200899479029204</v>
      </c>
      <c r="E260" s="136">
        <v>12.626625000000002</v>
      </c>
    </row>
    <row r="261" spans="1:5">
      <c r="A261" s="134">
        <v>42629</v>
      </c>
      <c r="B261" s="135">
        <v>22.7</v>
      </c>
      <c r="C261" s="135">
        <v>28.440000000000012</v>
      </c>
      <c r="D261" s="135">
        <v>94.346743701319056</v>
      </c>
      <c r="E261" s="136">
        <v>12.27075</v>
      </c>
    </row>
    <row r="262" spans="1:5">
      <c r="A262" s="134">
        <v>42630</v>
      </c>
      <c r="B262" s="135">
        <v>22.38</v>
      </c>
      <c r="C262" s="135">
        <v>24.600000000000005</v>
      </c>
      <c r="D262" s="135">
        <v>56.238182884363333</v>
      </c>
      <c r="E262" s="136">
        <v>12.15175</v>
      </c>
    </row>
    <row r="263" spans="1:5">
      <c r="A263" s="134">
        <v>42631</v>
      </c>
      <c r="B263" s="135">
        <v>22.22</v>
      </c>
      <c r="C263" s="135">
        <v>22.680000000000007</v>
      </c>
      <c r="D263" s="135">
        <v>42.528927881524147</v>
      </c>
      <c r="E263" s="136">
        <v>12.046791666666669</v>
      </c>
    </row>
    <row r="264" spans="1:5">
      <c r="A264" s="134">
        <v>42632</v>
      </c>
      <c r="B264" s="135">
        <v>22.03</v>
      </c>
      <c r="C264" s="135">
        <v>20.400000000000034</v>
      </c>
      <c r="D264" s="135">
        <v>29.891639747046739</v>
      </c>
      <c r="E264" s="136">
        <v>12.154458333333336</v>
      </c>
    </row>
    <row r="265" spans="1:5">
      <c r="A265" s="134">
        <v>42633</v>
      </c>
      <c r="B265" s="135">
        <v>21.89</v>
      </c>
      <c r="C265" s="135">
        <v>18.720000000000027</v>
      </c>
      <c r="D265" s="135">
        <v>22.680877275219125</v>
      </c>
      <c r="E265" s="136">
        <v>12.158791666666668</v>
      </c>
    </row>
    <row r="266" spans="1:5">
      <c r="A266" s="134">
        <v>42634</v>
      </c>
      <c r="B266" s="135">
        <v>21.77</v>
      </c>
      <c r="C266" s="135">
        <v>17.280000000000012</v>
      </c>
      <c r="D266" s="135">
        <v>17.683331405579462</v>
      </c>
      <c r="E266" s="136">
        <v>12.0725</v>
      </c>
    </row>
    <row r="267" spans="1:5">
      <c r="A267" s="134">
        <v>42635</v>
      </c>
      <c r="B267" s="135">
        <v>21.66</v>
      </c>
      <c r="C267" s="135">
        <v>15.96000000000002</v>
      </c>
      <c r="D267" s="135">
        <v>13.92212548922674</v>
      </c>
      <c r="E267" s="136">
        <v>11.773249999999997</v>
      </c>
    </row>
    <row r="268" spans="1:5">
      <c r="A268" s="134">
        <v>42636</v>
      </c>
      <c r="B268" s="135">
        <v>21.77</v>
      </c>
      <c r="C268" s="135">
        <v>17.280000000000012</v>
      </c>
      <c r="D268" s="135">
        <v>17.683331405579462</v>
      </c>
      <c r="E268" s="136">
        <v>11.471916666666667</v>
      </c>
    </row>
    <row r="269" spans="1:5">
      <c r="A269" s="134">
        <v>42637</v>
      </c>
      <c r="B269" s="135">
        <v>21.72</v>
      </c>
      <c r="C269" s="135">
        <v>16.680000000000007</v>
      </c>
      <c r="D269" s="135">
        <v>15.883566044545422</v>
      </c>
      <c r="E269" s="136">
        <v>11.230958333333332</v>
      </c>
    </row>
    <row r="270" spans="1:5">
      <c r="A270" s="134">
        <v>42638</v>
      </c>
      <c r="B270" s="135">
        <v>21.98</v>
      </c>
      <c r="C270" s="135">
        <v>19.800000000000026</v>
      </c>
      <c r="D270" s="135">
        <v>27.130648637150461</v>
      </c>
      <c r="E270" s="136">
        <v>11.003166666666667</v>
      </c>
    </row>
    <row r="271" spans="1:5">
      <c r="A271" s="134">
        <v>42639</v>
      </c>
      <c r="B271" s="135">
        <v>21.92</v>
      </c>
      <c r="C271" s="135">
        <v>19.080000000000041</v>
      </c>
      <c r="D271" s="135">
        <v>24.093106291615726</v>
      </c>
      <c r="E271" s="136">
        <v>11.091499999999996</v>
      </c>
    </row>
    <row r="272" spans="1:5">
      <c r="A272" s="134">
        <v>42640</v>
      </c>
      <c r="B272" s="135">
        <v>21.8</v>
      </c>
      <c r="C272" s="135">
        <v>17.640000000000025</v>
      </c>
      <c r="D272" s="135">
        <v>18.839869318780636</v>
      </c>
      <c r="E272" s="136">
        <v>11.047291666666668</v>
      </c>
    </row>
    <row r="273" spans="1:5">
      <c r="A273" s="134">
        <v>42641</v>
      </c>
      <c r="B273" s="135">
        <v>21.75</v>
      </c>
      <c r="C273" s="135">
        <v>17.04000000000002</v>
      </c>
      <c r="D273" s="135">
        <v>16.944672671430464</v>
      </c>
      <c r="E273" s="136">
        <v>10.812083333333335</v>
      </c>
    </row>
    <row r="274" spans="1:5">
      <c r="A274" s="134">
        <v>42642</v>
      </c>
      <c r="B274" s="135">
        <v>21.66</v>
      </c>
      <c r="C274" s="135">
        <v>15.96000000000002</v>
      </c>
      <c r="D274" s="135">
        <v>13.92212548922674</v>
      </c>
      <c r="E274" s="136">
        <v>10.634916666666665</v>
      </c>
    </row>
    <row r="275" spans="1:5">
      <c r="A275" s="134">
        <v>42643</v>
      </c>
      <c r="B275" s="135">
        <v>21.59</v>
      </c>
      <c r="C275" s="135">
        <v>15.120000000000019</v>
      </c>
      <c r="D275" s="135">
        <v>11.885894260183676</v>
      </c>
      <c r="E275" s="136">
        <v>10.593833333333331</v>
      </c>
    </row>
    <row r="276" spans="1:5">
      <c r="A276" s="134">
        <v>42644</v>
      </c>
      <c r="B276" s="135">
        <v>21.5</v>
      </c>
      <c r="C276" s="135">
        <v>14.04000000000002</v>
      </c>
      <c r="D276" s="135">
        <v>9.6282342024894803</v>
      </c>
      <c r="E276" s="136">
        <v>10.089124999999997</v>
      </c>
    </row>
    <row r="277" spans="1:5">
      <c r="A277" s="134">
        <v>42645</v>
      </c>
      <c r="B277" s="135">
        <v>21.45</v>
      </c>
      <c r="C277" s="135">
        <v>13.440000000000012</v>
      </c>
      <c r="D277" s="135">
        <v>8.5323736042496225</v>
      </c>
      <c r="E277" s="136">
        <v>9.811791666666668</v>
      </c>
    </row>
    <row r="278" spans="1:5">
      <c r="A278" s="134">
        <v>42646</v>
      </c>
      <c r="B278" s="135">
        <v>21.37</v>
      </c>
      <c r="C278" s="135">
        <v>12.480000000000032</v>
      </c>
      <c r="D278" s="135">
        <v>6.9900441175891865</v>
      </c>
      <c r="E278" s="136">
        <v>9.8642916666666665</v>
      </c>
    </row>
    <row r="279" spans="1:5">
      <c r="A279" s="134">
        <v>42647</v>
      </c>
      <c r="B279" s="135">
        <v>21.32</v>
      </c>
      <c r="C279" s="135">
        <v>11.880000000000024</v>
      </c>
      <c r="D279" s="135">
        <v>6.1464143735026866</v>
      </c>
      <c r="E279" s="136">
        <v>9.8529999999999998</v>
      </c>
    </row>
    <row r="280" spans="1:5">
      <c r="A280" s="134">
        <v>42648</v>
      </c>
      <c r="B280" s="135">
        <v>21.27</v>
      </c>
      <c r="C280" s="135">
        <v>11.280000000000015</v>
      </c>
      <c r="D280" s="135">
        <v>5.3869664934390977</v>
      </c>
      <c r="E280" s="136">
        <v>9.8852499999999992</v>
      </c>
    </row>
    <row r="281" spans="1:5">
      <c r="A281" s="134">
        <v>42649</v>
      </c>
      <c r="B281" s="135">
        <v>21.23</v>
      </c>
      <c r="C281" s="135">
        <v>10.800000000000026</v>
      </c>
      <c r="D281" s="135">
        <v>4.8356030837520452</v>
      </c>
      <c r="E281" s="136">
        <v>9.8350833333333334</v>
      </c>
    </row>
    <row r="282" spans="1:5">
      <c r="A282" s="134">
        <v>42650</v>
      </c>
      <c r="B282" s="135">
        <v>21.19</v>
      </c>
      <c r="C282" s="135">
        <v>10.320000000000036</v>
      </c>
      <c r="D282" s="135">
        <v>4.330725634128787</v>
      </c>
      <c r="E282" s="136">
        <v>9.4381666666666675</v>
      </c>
    </row>
    <row r="283" spans="1:5">
      <c r="A283" s="134">
        <v>42651</v>
      </c>
      <c r="B283" s="135">
        <v>21.16</v>
      </c>
      <c r="C283" s="135">
        <v>9.9600000000000222</v>
      </c>
      <c r="D283" s="135">
        <v>3.9807363921412908</v>
      </c>
      <c r="E283" s="136">
        <v>9.0252499999999998</v>
      </c>
    </row>
    <row r="284" spans="1:5">
      <c r="A284" s="134">
        <v>42652</v>
      </c>
      <c r="B284" s="135">
        <v>21.11</v>
      </c>
      <c r="C284" s="135">
        <v>9.3600000000000136</v>
      </c>
      <c r="D284" s="135">
        <v>3.448385113554715</v>
      </c>
      <c r="E284" s="136">
        <v>8.5939583333333314</v>
      </c>
    </row>
    <row r="285" spans="1:5">
      <c r="A285" s="134">
        <v>42653</v>
      </c>
      <c r="B285" s="135">
        <v>21.07</v>
      </c>
      <c r="C285" s="135">
        <v>8.8800000000000239</v>
      </c>
      <c r="D285" s="135">
        <v>3.0652465158952165</v>
      </c>
      <c r="E285" s="136">
        <v>8.1550000000000011</v>
      </c>
    </row>
    <row r="286" spans="1:5">
      <c r="A286" s="134">
        <v>42654</v>
      </c>
      <c r="B286" s="135">
        <v>21.07</v>
      </c>
      <c r="C286" s="135">
        <v>8.8800000000000239</v>
      </c>
      <c r="D286" s="135">
        <v>3.0652465158952165</v>
      </c>
      <c r="E286" s="136">
        <v>7.8652916666666641</v>
      </c>
    </row>
    <row r="287" spans="1:5">
      <c r="A287" s="134">
        <v>42655</v>
      </c>
      <c r="B287" s="135">
        <v>21.03</v>
      </c>
      <c r="C287" s="135">
        <v>8.4000000000000341</v>
      </c>
      <c r="D287" s="135">
        <v>2.717235703042578</v>
      </c>
      <c r="E287" s="136">
        <v>7.6170833333333334</v>
      </c>
    </row>
    <row r="288" spans="1:5">
      <c r="A288" s="134">
        <v>42656</v>
      </c>
      <c r="B288" s="135">
        <v>21</v>
      </c>
      <c r="C288" s="135">
        <v>8.0400000000000205</v>
      </c>
      <c r="D288" s="135">
        <v>2.4777670015379742</v>
      </c>
      <c r="E288" s="136">
        <v>7.3746250000000009</v>
      </c>
    </row>
    <row r="289" spans="1:5">
      <c r="A289" s="134">
        <v>42657</v>
      </c>
      <c r="B289" s="135">
        <v>20.98</v>
      </c>
      <c r="C289" s="135">
        <v>7.8000000000000256</v>
      </c>
      <c r="D289" s="135">
        <v>2.3278125800947902</v>
      </c>
      <c r="E289" s="136">
        <v>7.3910416666666654</v>
      </c>
    </row>
    <row r="290" spans="1:5">
      <c r="A290" s="134">
        <v>42658</v>
      </c>
      <c r="B290" s="135">
        <v>20.97</v>
      </c>
      <c r="C290" s="135">
        <v>7.6800000000000068</v>
      </c>
      <c r="D290" s="135">
        <v>2.2556333190785685</v>
      </c>
      <c r="E290" s="136">
        <v>7.2426666666666657</v>
      </c>
    </row>
    <row r="291" spans="1:5">
      <c r="A291" s="134">
        <v>42659</v>
      </c>
      <c r="B291" s="135">
        <v>21</v>
      </c>
      <c r="C291" s="135">
        <v>8.0400000000000205</v>
      </c>
      <c r="D291" s="135">
        <v>2.4777670015379742</v>
      </c>
      <c r="E291" s="136">
        <v>6.2646249999999997</v>
      </c>
    </row>
    <row r="292" spans="1:5">
      <c r="A292" s="134">
        <v>42660</v>
      </c>
      <c r="B292" s="135">
        <v>21.19</v>
      </c>
      <c r="C292" s="135">
        <v>10.320000000000036</v>
      </c>
      <c r="D292" s="135">
        <v>4.330725634128787</v>
      </c>
      <c r="E292" s="136">
        <v>6.7582916666666675</v>
      </c>
    </row>
    <row r="293" spans="1:5">
      <c r="A293" s="134">
        <v>42661</v>
      </c>
      <c r="B293" s="135">
        <v>21.64</v>
      </c>
      <c r="C293" s="135">
        <v>15.720000000000027</v>
      </c>
      <c r="D293" s="135">
        <v>13.313647548686975</v>
      </c>
      <c r="E293" s="136">
        <v>7.1980833333333329</v>
      </c>
    </row>
    <row r="294" spans="1:5">
      <c r="A294" s="134">
        <v>42662</v>
      </c>
      <c r="B294" s="135">
        <v>22.1</v>
      </c>
      <c r="C294" s="135">
        <v>21.240000000000038</v>
      </c>
      <c r="D294" s="135">
        <v>34.133844144237642</v>
      </c>
      <c r="E294" s="136">
        <v>7.2333333333333343</v>
      </c>
    </row>
    <row r="295" spans="1:5">
      <c r="A295" s="134">
        <v>42663</v>
      </c>
      <c r="B295" s="135">
        <v>22</v>
      </c>
      <c r="C295" s="135">
        <v>20.04000000000002</v>
      </c>
      <c r="D295" s="135">
        <v>28.209177920241736</v>
      </c>
      <c r="E295" s="136">
        <v>7.1982916666666688</v>
      </c>
    </row>
    <row r="296" spans="1:5">
      <c r="A296" s="134">
        <v>42664</v>
      </c>
      <c r="B296" s="135">
        <v>21.91</v>
      </c>
      <c r="C296" s="135">
        <v>18.960000000000019</v>
      </c>
      <c r="D296" s="135">
        <v>23.614695999841913</v>
      </c>
      <c r="E296" s="136">
        <v>7.1753749999999989</v>
      </c>
    </row>
    <row r="297" spans="1:5">
      <c r="A297" s="134">
        <v>42665</v>
      </c>
      <c r="B297" s="135">
        <v>21.79</v>
      </c>
      <c r="C297" s="135">
        <v>17.52000000000001</v>
      </c>
      <c r="D297" s="135">
        <v>18.447770392908229</v>
      </c>
      <c r="E297" s="136">
        <v>7.0874583333333332</v>
      </c>
    </row>
    <row r="298" spans="1:5">
      <c r="A298" s="134">
        <v>42666</v>
      </c>
      <c r="B298" s="135">
        <v>21.76</v>
      </c>
      <c r="C298" s="135">
        <v>17.160000000000039</v>
      </c>
      <c r="D298" s="135">
        <v>17.310821496262232</v>
      </c>
      <c r="E298" s="136">
        <v>6.8220000000000001</v>
      </c>
    </row>
    <row r="299" spans="1:5">
      <c r="A299" s="134">
        <v>42667</v>
      </c>
      <c r="B299" s="135">
        <v>21.69</v>
      </c>
      <c r="C299" s="135">
        <v>16.320000000000032</v>
      </c>
      <c r="D299" s="135">
        <v>14.876764405360671</v>
      </c>
      <c r="E299" s="136">
        <v>6.6661250000000001</v>
      </c>
    </row>
    <row r="300" spans="1:5">
      <c r="A300" s="134">
        <v>42668</v>
      </c>
      <c r="B300" s="135">
        <v>21.58</v>
      </c>
      <c r="C300" s="135">
        <v>15</v>
      </c>
      <c r="D300" s="135">
        <v>11.615777449027348</v>
      </c>
      <c r="E300" s="136">
        <v>6.4513749999999996</v>
      </c>
    </row>
    <row r="301" spans="1:5">
      <c r="A301" s="134">
        <v>42669</v>
      </c>
      <c r="B301" s="135">
        <v>21.53</v>
      </c>
      <c r="C301" s="135">
        <v>14.400000000000034</v>
      </c>
      <c r="D301" s="135">
        <v>10.338466557945322</v>
      </c>
      <c r="E301" s="136">
        <v>6.2382916666666679</v>
      </c>
    </row>
    <row r="302" spans="1:5">
      <c r="A302" s="134">
        <v>42670</v>
      </c>
      <c r="B302" s="135" t="s">
        <v>474</v>
      </c>
      <c r="C302" s="135" t="s">
        <v>474</v>
      </c>
      <c r="D302" s="135" t="s">
        <v>474</v>
      </c>
      <c r="E302" s="136">
        <v>6.2192499999999997</v>
      </c>
    </row>
    <row r="303" spans="1:5">
      <c r="A303" s="134">
        <v>42671</v>
      </c>
      <c r="B303" s="135" t="s">
        <v>474</v>
      </c>
      <c r="C303" s="135" t="s">
        <v>474</v>
      </c>
      <c r="D303" s="135" t="s">
        <v>474</v>
      </c>
      <c r="E303" s="136">
        <v>6.1806250000000018</v>
      </c>
    </row>
    <row r="304" spans="1:5">
      <c r="A304" s="134">
        <v>42672</v>
      </c>
      <c r="B304" s="135">
        <v>21.36</v>
      </c>
      <c r="C304" s="135">
        <v>12.360000000000014</v>
      </c>
      <c r="D304" s="135">
        <v>6.8142567079291592</v>
      </c>
      <c r="E304" s="136">
        <v>6.0930416666666671</v>
      </c>
    </row>
    <row r="305" spans="1:5">
      <c r="A305" s="134">
        <v>42673</v>
      </c>
      <c r="B305" s="135" t="s">
        <v>474</v>
      </c>
      <c r="C305" s="135" t="s">
        <v>474</v>
      </c>
      <c r="D305" s="135" t="s">
        <v>474</v>
      </c>
      <c r="E305" s="136">
        <v>5.9352083333333345</v>
      </c>
    </row>
    <row r="306" spans="1:5">
      <c r="A306" s="134">
        <v>42674</v>
      </c>
      <c r="B306" s="135" t="s">
        <v>474</v>
      </c>
      <c r="C306" s="135" t="s">
        <v>474</v>
      </c>
      <c r="D306" s="135" t="s">
        <v>474</v>
      </c>
      <c r="E306" s="136">
        <v>5.6659583333333332</v>
      </c>
    </row>
    <row r="307" spans="1:5">
      <c r="A307" s="134">
        <v>42675</v>
      </c>
      <c r="B307" s="135">
        <v>21.22</v>
      </c>
      <c r="C307" s="135">
        <v>10.680000000000007</v>
      </c>
      <c r="D307" s="135">
        <v>4.7051470660719747</v>
      </c>
      <c r="E307" s="136">
        <v>5.7172916666666671</v>
      </c>
    </row>
    <row r="308" spans="1:5">
      <c r="A308" s="134">
        <v>42676</v>
      </c>
      <c r="B308" s="135" t="s">
        <v>474</v>
      </c>
      <c r="C308" s="135" t="s">
        <v>474</v>
      </c>
      <c r="D308" s="135" t="s">
        <v>474</v>
      </c>
      <c r="E308" s="136">
        <v>5.8729166666666677</v>
      </c>
    </row>
    <row r="309" spans="1:5">
      <c r="A309" s="134">
        <v>42677</v>
      </c>
      <c r="B309" s="135" t="s">
        <v>474</v>
      </c>
      <c r="C309" s="135" t="s">
        <v>474</v>
      </c>
      <c r="D309" s="135" t="s">
        <v>474</v>
      </c>
      <c r="E309" s="136">
        <v>5.9129583333333349</v>
      </c>
    </row>
    <row r="310" spans="1:5">
      <c r="A310" s="134">
        <v>42678</v>
      </c>
      <c r="B310" s="135" t="s">
        <v>474</v>
      </c>
      <c r="C310" s="135" t="s">
        <v>474</v>
      </c>
      <c r="D310" s="135" t="s">
        <v>474</v>
      </c>
      <c r="E310" s="136">
        <v>5.8622083333333341</v>
      </c>
    </row>
    <row r="311" spans="1:5">
      <c r="A311" s="134">
        <v>42679</v>
      </c>
      <c r="B311" s="135" t="s">
        <v>474</v>
      </c>
      <c r="C311" s="135" t="s">
        <v>474</v>
      </c>
      <c r="D311" s="135" t="s">
        <v>474</v>
      </c>
      <c r="E311" s="136">
        <v>5.8999166666666651</v>
      </c>
    </row>
    <row r="312" spans="1:5">
      <c r="A312" s="134">
        <v>42680</v>
      </c>
      <c r="B312" s="135">
        <v>21.47</v>
      </c>
      <c r="C312" s="135">
        <v>13.680000000000007</v>
      </c>
      <c r="D312" s="135">
        <v>8.9579246909780856</v>
      </c>
      <c r="E312" s="136">
        <v>5.7980833333333344</v>
      </c>
    </row>
    <row r="313" spans="1:5">
      <c r="A313" s="134">
        <v>42681</v>
      </c>
      <c r="B313" s="135" t="s">
        <v>474</v>
      </c>
      <c r="C313" s="135" t="s">
        <v>474</v>
      </c>
      <c r="D313" s="135" t="s">
        <v>474</v>
      </c>
      <c r="E313" s="136">
        <v>5.8321250000000013</v>
      </c>
    </row>
    <row r="314" spans="1:5">
      <c r="A314" s="134">
        <v>42682</v>
      </c>
      <c r="B314" s="135" t="s">
        <v>474</v>
      </c>
      <c r="C314" s="135" t="s">
        <v>474</v>
      </c>
      <c r="D314" s="135" t="s">
        <v>474</v>
      </c>
      <c r="E314" s="136">
        <v>5.9903333333333331</v>
      </c>
    </row>
    <row r="315" spans="1:5">
      <c r="A315" s="134">
        <v>42683</v>
      </c>
      <c r="B315" s="135">
        <v>21.48</v>
      </c>
      <c r="C315" s="135">
        <v>13.800000000000026</v>
      </c>
      <c r="D315" s="135">
        <v>9.1770333171199763</v>
      </c>
      <c r="E315" s="136">
        <v>6.0957499999999989</v>
      </c>
    </row>
    <row r="316" spans="1:5">
      <c r="A316" s="134">
        <v>42684</v>
      </c>
      <c r="B316" s="135" t="s">
        <v>474</v>
      </c>
      <c r="C316" s="135" t="s">
        <v>474</v>
      </c>
      <c r="D316" s="135" t="s">
        <v>474</v>
      </c>
      <c r="E316" s="136">
        <v>6.1272916666666681</v>
      </c>
    </row>
    <row r="317" spans="1:5">
      <c r="A317" s="134">
        <v>42685</v>
      </c>
      <c r="B317" s="135" t="s">
        <v>474</v>
      </c>
      <c r="C317" s="135" t="s">
        <v>474</v>
      </c>
      <c r="D317" s="135" t="s">
        <v>474</v>
      </c>
      <c r="E317" s="136">
        <v>6.0601250000000002</v>
      </c>
    </row>
    <row r="318" spans="1:5">
      <c r="A318" s="134">
        <v>42686</v>
      </c>
      <c r="B318" s="135" t="s">
        <v>474</v>
      </c>
      <c r="C318" s="135" t="s">
        <v>474</v>
      </c>
      <c r="D318" s="135" t="s">
        <v>474</v>
      </c>
      <c r="E318" s="136">
        <v>6.0096249999999998</v>
      </c>
    </row>
    <row r="319" spans="1:5">
      <c r="A319" s="134">
        <v>42687</v>
      </c>
      <c r="B319" s="135">
        <v>21.67</v>
      </c>
      <c r="C319" s="135">
        <v>16.080000000000041</v>
      </c>
      <c r="D319" s="135">
        <v>14.234672414276991</v>
      </c>
      <c r="E319" s="136">
        <v>5.9572916666666664</v>
      </c>
    </row>
    <row r="320" spans="1:5">
      <c r="A320" s="134">
        <v>42688</v>
      </c>
      <c r="B320" s="135" t="s">
        <v>474</v>
      </c>
      <c r="C320" s="135" t="s">
        <v>474</v>
      </c>
      <c r="D320" s="135" t="s">
        <v>474</v>
      </c>
      <c r="E320" s="136">
        <v>5.8973750000000003</v>
      </c>
    </row>
    <row r="321" spans="1:5">
      <c r="A321" s="134">
        <v>42689</v>
      </c>
      <c r="B321" s="135">
        <v>21.59</v>
      </c>
      <c r="C321" s="135">
        <v>15.120000000000019</v>
      </c>
      <c r="D321" s="135">
        <v>11.885894260183676</v>
      </c>
      <c r="E321" s="136">
        <v>5.7770000000000001</v>
      </c>
    </row>
    <row r="322" spans="1:5">
      <c r="A322" s="134">
        <v>42690</v>
      </c>
      <c r="B322" s="135" t="s">
        <v>474</v>
      </c>
      <c r="C322" s="135" t="s">
        <v>474</v>
      </c>
      <c r="D322" s="135" t="s">
        <v>474</v>
      </c>
      <c r="E322" s="136">
        <v>5.3942916666666676</v>
      </c>
    </row>
    <row r="323" spans="1:5">
      <c r="A323" s="134">
        <v>42691</v>
      </c>
      <c r="B323" s="135" t="s">
        <v>474</v>
      </c>
      <c r="C323" s="135" t="s">
        <v>474</v>
      </c>
      <c r="D323" s="135" t="s">
        <v>474</v>
      </c>
      <c r="E323" s="136">
        <v>5.0397499999999997</v>
      </c>
    </row>
    <row r="324" spans="1:5">
      <c r="A324" s="134">
        <v>42692</v>
      </c>
      <c r="B324" s="135" t="s">
        <v>474</v>
      </c>
      <c r="C324" s="135" t="s">
        <v>474</v>
      </c>
      <c r="D324" s="135" t="s">
        <v>474</v>
      </c>
      <c r="E324" s="136">
        <v>4.778833333333333</v>
      </c>
    </row>
    <row r="325" spans="1:5">
      <c r="A325" s="134">
        <v>42693</v>
      </c>
      <c r="B325" s="135" t="s">
        <v>474</v>
      </c>
      <c r="C325" s="135" t="s">
        <v>474</v>
      </c>
      <c r="D325" s="135" t="s">
        <v>474</v>
      </c>
      <c r="E325" s="136">
        <v>4.4504583333333327</v>
      </c>
    </row>
    <row r="326" spans="1:5">
      <c r="A326" s="134">
        <v>42694</v>
      </c>
      <c r="B326" s="135" t="s">
        <v>474</v>
      </c>
      <c r="C326" s="135" t="s">
        <v>474</v>
      </c>
      <c r="D326" s="135" t="s">
        <v>474</v>
      </c>
      <c r="E326" s="136">
        <v>4.0457500000000008</v>
      </c>
    </row>
    <row r="327" spans="1:5">
      <c r="A327" s="134">
        <v>42695</v>
      </c>
      <c r="B327" s="135">
        <v>21.26</v>
      </c>
      <c r="C327" s="135">
        <v>11.160000000000039</v>
      </c>
      <c r="D327" s="135">
        <v>5.244595650588872</v>
      </c>
      <c r="E327" s="136">
        <v>3.7618333333333323</v>
      </c>
    </row>
    <row r="328" spans="1:5">
      <c r="A328" s="134">
        <v>42696</v>
      </c>
      <c r="B328" s="135" t="s">
        <v>474</v>
      </c>
      <c r="C328" s="135" t="s">
        <v>474</v>
      </c>
      <c r="D328" s="135" t="s">
        <v>474</v>
      </c>
      <c r="E328" s="136">
        <v>3.7905833333333336</v>
      </c>
    </row>
    <row r="329" spans="1:5">
      <c r="A329" s="134">
        <v>42697</v>
      </c>
      <c r="B329" s="135" t="s">
        <v>474</v>
      </c>
      <c r="C329" s="135" t="s">
        <v>474</v>
      </c>
      <c r="D329" s="135" t="s">
        <v>474</v>
      </c>
      <c r="E329" s="136">
        <v>3.8107500000000005</v>
      </c>
    </row>
    <row r="330" spans="1:5">
      <c r="A330" s="134">
        <v>42698</v>
      </c>
      <c r="B330" s="135" t="s">
        <v>474</v>
      </c>
      <c r="C330" s="135" t="s">
        <v>474</v>
      </c>
      <c r="D330" s="135" t="s">
        <v>474</v>
      </c>
      <c r="E330" s="136">
        <v>3.6449583333333329</v>
      </c>
    </row>
    <row r="331" spans="1:5">
      <c r="A331" s="134">
        <v>42699</v>
      </c>
      <c r="B331" s="135" t="s">
        <v>474</v>
      </c>
      <c r="C331" s="135" t="s">
        <v>474</v>
      </c>
      <c r="D331" s="135" t="s">
        <v>474</v>
      </c>
      <c r="E331" s="136">
        <v>3.6509999999999998</v>
      </c>
    </row>
    <row r="332" spans="1:5">
      <c r="A332" s="134">
        <v>42700</v>
      </c>
      <c r="B332" s="135" t="s">
        <v>474</v>
      </c>
      <c r="C332" s="135" t="s">
        <v>474</v>
      </c>
      <c r="D332" s="135" t="s">
        <v>474</v>
      </c>
      <c r="E332" s="136">
        <v>3.7711250000000001</v>
      </c>
    </row>
    <row r="333" spans="1:5">
      <c r="A333" s="134">
        <v>42701</v>
      </c>
      <c r="B333" s="135">
        <v>21.09</v>
      </c>
      <c r="C333" s="135">
        <v>9.1200000000000188</v>
      </c>
      <c r="D333" s="135">
        <v>3.2522631128495489</v>
      </c>
      <c r="E333" s="136">
        <v>3.7583749999999996</v>
      </c>
    </row>
    <row r="334" spans="1:5">
      <c r="A334" s="134">
        <v>42702</v>
      </c>
      <c r="B334" s="135" t="s">
        <v>474</v>
      </c>
      <c r="C334" s="135" t="s">
        <v>474</v>
      </c>
      <c r="D334" s="135" t="s">
        <v>474</v>
      </c>
      <c r="E334" s="136">
        <v>3.6155000000000008</v>
      </c>
    </row>
    <row r="335" spans="1:5">
      <c r="A335" s="134">
        <v>42703</v>
      </c>
      <c r="B335" s="135" t="s">
        <v>474</v>
      </c>
      <c r="C335" s="135" t="s">
        <v>474</v>
      </c>
      <c r="D335" s="135" t="s">
        <v>474</v>
      </c>
      <c r="E335" s="136">
        <v>3.7614999999999998</v>
      </c>
    </row>
    <row r="336" spans="1:5">
      <c r="A336" s="134">
        <v>42704</v>
      </c>
      <c r="B336" s="135">
        <v>21.38</v>
      </c>
      <c r="C336" s="135">
        <v>12.600000000000009</v>
      </c>
      <c r="D336" s="135">
        <v>7.1694745244889697</v>
      </c>
      <c r="E336" s="136">
        <v>3.8491249999999995</v>
      </c>
    </row>
    <row r="337" spans="1:5">
      <c r="A337" s="134">
        <v>42705</v>
      </c>
      <c r="B337" s="135">
        <v>21.42</v>
      </c>
      <c r="C337" s="135">
        <v>13.080000000000041</v>
      </c>
      <c r="D337" s="135">
        <v>7.9247792907580994</v>
      </c>
      <c r="E337" s="136">
        <v>3.7883333333333327</v>
      </c>
    </row>
    <row r="338" spans="1:5">
      <c r="A338" s="134">
        <v>42706</v>
      </c>
      <c r="B338" s="135" t="s">
        <v>474</v>
      </c>
      <c r="C338" s="135" t="s">
        <v>474</v>
      </c>
      <c r="D338" s="135" t="s">
        <v>474</v>
      </c>
      <c r="E338" s="136">
        <v>3.8637916666666663</v>
      </c>
    </row>
    <row r="339" spans="1:5">
      <c r="A339" s="134">
        <v>42707</v>
      </c>
      <c r="B339" s="135" t="s">
        <v>474</v>
      </c>
      <c r="C339" s="135" t="s">
        <v>474</v>
      </c>
      <c r="D339" s="135" t="s">
        <v>474</v>
      </c>
      <c r="E339" s="136">
        <v>3.7670416666666671</v>
      </c>
    </row>
    <row r="340" spans="1:5">
      <c r="A340" s="134">
        <v>42708</v>
      </c>
      <c r="B340" s="135" t="s">
        <v>474</v>
      </c>
      <c r="C340" s="135" t="s">
        <v>474</v>
      </c>
      <c r="D340" s="135" t="s">
        <v>474</v>
      </c>
      <c r="E340" s="136">
        <v>3.2436249999999993</v>
      </c>
    </row>
    <row r="341" spans="1:5">
      <c r="A341" s="134">
        <v>42709</v>
      </c>
      <c r="B341" s="135" t="s">
        <v>474</v>
      </c>
      <c r="C341" s="135" t="s">
        <v>474</v>
      </c>
      <c r="D341" s="135" t="s">
        <v>474</v>
      </c>
      <c r="E341" s="136">
        <v>2.6596666666666664</v>
      </c>
    </row>
    <row r="342" spans="1:5">
      <c r="A342" s="134">
        <v>42710</v>
      </c>
      <c r="B342" s="135" t="s">
        <v>474</v>
      </c>
      <c r="C342" s="135" t="s">
        <v>474</v>
      </c>
      <c r="D342" s="135" t="s">
        <v>474</v>
      </c>
      <c r="E342" s="136">
        <v>2.2694166666666669</v>
      </c>
    </row>
    <row r="343" spans="1:5">
      <c r="A343" s="134">
        <v>42711</v>
      </c>
      <c r="B343" s="135">
        <v>21.6</v>
      </c>
      <c r="C343" s="135">
        <v>15.240000000000038</v>
      </c>
      <c r="D343" s="135">
        <v>12.161059630926733</v>
      </c>
      <c r="E343" s="136">
        <v>2.133291666666667</v>
      </c>
    </row>
    <row r="344" spans="1:5">
      <c r="A344" s="134">
        <v>42712</v>
      </c>
      <c r="B344" s="135" t="s">
        <v>474</v>
      </c>
      <c r="C344" s="135" t="s">
        <v>474</v>
      </c>
      <c r="D344" s="135" t="s">
        <v>474</v>
      </c>
      <c r="E344" s="136">
        <v>2.0568333333333335</v>
      </c>
    </row>
    <row r="345" spans="1:5">
      <c r="A345" s="134">
        <v>42713</v>
      </c>
      <c r="B345" s="135">
        <v>21.49</v>
      </c>
      <c r="C345" s="135">
        <v>13.920000000000002</v>
      </c>
      <c r="D345" s="135">
        <v>9.400448440278339</v>
      </c>
      <c r="E345" s="136">
        <v>1.7092916666666664</v>
      </c>
    </row>
    <row r="346" spans="1:5">
      <c r="A346" s="134">
        <v>42714</v>
      </c>
      <c r="B346" s="135" t="s">
        <v>474</v>
      </c>
      <c r="C346" s="135" t="s">
        <v>474</v>
      </c>
      <c r="D346" s="135" t="s">
        <v>474</v>
      </c>
      <c r="E346" s="136">
        <v>1.5897499999999998</v>
      </c>
    </row>
    <row r="347" spans="1:5">
      <c r="A347" s="134">
        <v>42715</v>
      </c>
      <c r="B347" s="135" t="s">
        <v>474</v>
      </c>
      <c r="C347" s="135" t="s">
        <v>474</v>
      </c>
      <c r="D347" s="135" t="s">
        <v>474</v>
      </c>
      <c r="E347" s="136">
        <v>1.6670416666666668</v>
      </c>
    </row>
    <row r="348" spans="1:5">
      <c r="A348" s="134">
        <v>42716</v>
      </c>
      <c r="B348" s="135" t="s">
        <v>474</v>
      </c>
      <c r="C348" s="135" t="s">
        <v>474</v>
      </c>
      <c r="D348" s="135" t="s">
        <v>474</v>
      </c>
      <c r="E348" s="136">
        <v>1.5807083333333329</v>
      </c>
    </row>
    <row r="349" spans="1:5">
      <c r="A349" s="134">
        <v>42717</v>
      </c>
      <c r="B349" s="135">
        <v>21.35</v>
      </c>
      <c r="C349" s="135">
        <v>12.240000000000038</v>
      </c>
      <c r="D349" s="135">
        <v>6.6420557083587086</v>
      </c>
      <c r="E349" s="136">
        <v>1.4802083333333336</v>
      </c>
    </row>
    <row r="350" spans="1:5">
      <c r="A350" s="134">
        <v>42718</v>
      </c>
      <c r="B350" s="135" t="s">
        <v>474</v>
      </c>
      <c r="C350" s="135" t="s">
        <v>474</v>
      </c>
      <c r="D350" s="135" t="s">
        <v>474</v>
      </c>
      <c r="E350" s="136">
        <v>1.517166666666667</v>
      </c>
    </row>
    <row r="351" spans="1:5">
      <c r="A351" s="134">
        <v>42719</v>
      </c>
      <c r="B351" s="135">
        <v>21.19</v>
      </c>
      <c r="C351" s="135">
        <v>10.320000000000036</v>
      </c>
      <c r="D351" s="135">
        <v>4.330725634128787</v>
      </c>
      <c r="E351" s="136">
        <v>1.3894166666666667</v>
      </c>
    </row>
    <row r="352" spans="1:5">
      <c r="A352" s="134">
        <v>42720</v>
      </c>
      <c r="B352" s="135" t="s">
        <v>474</v>
      </c>
      <c r="C352" s="135" t="s">
        <v>474</v>
      </c>
      <c r="D352" s="135" t="s">
        <v>474</v>
      </c>
      <c r="E352" s="136">
        <v>1.4481666666666666</v>
      </c>
    </row>
    <row r="353" spans="1:5">
      <c r="A353" s="134">
        <v>42721</v>
      </c>
      <c r="B353" s="135" t="s">
        <v>474</v>
      </c>
      <c r="C353" s="135" t="s">
        <v>474</v>
      </c>
      <c r="D353" s="135" t="s">
        <v>474</v>
      </c>
      <c r="E353" s="136">
        <v>1.6011249999999999</v>
      </c>
    </row>
    <row r="354" spans="1:5">
      <c r="A354" s="134">
        <v>42722</v>
      </c>
      <c r="B354" s="135" t="s">
        <v>474</v>
      </c>
      <c r="C354" s="135" t="s">
        <v>474</v>
      </c>
      <c r="D354" s="135" t="s">
        <v>474</v>
      </c>
      <c r="E354" s="136">
        <v>1.7006666666666665</v>
      </c>
    </row>
    <row r="355" spans="1:5">
      <c r="A355" s="134">
        <v>42723</v>
      </c>
      <c r="B355" s="135" t="s">
        <v>474</v>
      </c>
      <c r="C355" s="135" t="s">
        <v>474</v>
      </c>
      <c r="D355" s="135" t="s">
        <v>474</v>
      </c>
      <c r="E355" s="136">
        <v>1.7033750000000003</v>
      </c>
    </row>
    <row r="356" spans="1:5">
      <c r="A356" s="134">
        <v>42724</v>
      </c>
      <c r="B356" s="135" t="s">
        <v>474</v>
      </c>
      <c r="C356" s="135" t="s">
        <v>474</v>
      </c>
      <c r="D356" s="135" t="s">
        <v>474</v>
      </c>
      <c r="E356" s="136">
        <v>1.8070833333333329</v>
      </c>
    </row>
    <row r="357" spans="1:5">
      <c r="A357" s="134">
        <v>42725</v>
      </c>
      <c r="B357" s="135" t="s">
        <v>474</v>
      </c>
      <c r="C357" s="135" t="s">
        <v>474</v>
      </c>
      <c r="D357" s="135" t="s">
        <v>474</v>
      </c>
      <c r="E357" s="136">
        <v>1.8884166666666669</v>
      </c>
    </row>
    <row r="358" spans="1:5">
      <c r="A358" s="134">
        <v>42726</v>
      </c>
      <c r="B358" s="135">
        <v>21.47</v>
      </c>
      <c r="C358" s="135">
        <v>13.680000000000007</v>
      </c>
      <c r="D358" s="135">
        <v>8.9579246909780856</v>
      </c>
      <c r="E358" s="136">
        <v>1.9643750000000004</v>
      </c>
    </row>
    <row r="359" spans="1:5">
      <c r="A359" s="134">
        <v>42727</v>
      </c>
      <c r="B359" s="135" t="s">
        <v>474</v>
      </c>
      <c r="C359" s="135" t="s">
        <v>474</v>
      </c>
      <c r="D359" s="135" t="s">
        <v>474</v>
      </c>
      <c r="E359" s="136">
        <v>1.7783333333333335</v>
      </c>
    </row>
    <row r="360" spans="1:5">
      <c r="A360" s="134">
        <v>42728</v>
      </c>
      <c r="B360" s="135">
        <v>21.48</v>
      </c>
      <c r="C360" s="135">
        <v>13.800000000000026</v>
      </c>
      <c r="D360" s="135">
        <v>9.1770333171199763</v>
      </c>
      <c r="E360" s="136">
        <v>1.6844583333333336</v>
      </c>
    </row>
    <row r="361" spans="1:5">
      <c r="A361" s="134">
        <v>42729</v>
      </c>
      <c r="B361" s="135">
        <v>21.43</v>
      </c>
      <c r="C361" s="135">
        <v>13.200000000000017</v>
      </c>
      <c r="D361" s="135">
        <v>8.1232949641982426</v>
      </c>
      <c r="E361" s="136">
        <v>1.6900000000000002</v>
      </c>
    </row>
    <row r="362" spans="1:5">
      <c r="A362" s="134">
        <v>42730</v>
      </c>
      <c r="B362" s="135" t="s">
        <v>474</v>
      </c>
      <c r="C362" s="135" t="s">
        <v>474</v>
      </c>
      <c r="D362" s="135" t="s">
        <v>474</v>
      </c>
      <c r="E362" s="136">
        <v>1.778416666666667</v>
      </c>
    </row>
    <row r="363" spans="1:5">
      <c r="A363" s="134">
        <v>42731</v>
      </c>
      <c r="B363" s="135">
        <v>21.39</v>
      </c>
      <c r="C363" s="135">
        <v>12.720000000000027</v>
      </c>
      <c r="D363" s="135">
        <v>7.352605125738366</v>
      </c>
      <c r="E363" s="136">
        <v>1.7369583333333332</v>
      </c>
    </row>
    <row r="364" spans="1:5">
      <c r="A364" s="134">
        <v>42732</v>
      </c>
      <c r="B364" s="135">
        <v>21.37</v>
      </c>
      <c r="C364" s="135">
        <v>12.480000000000032</v>
      </c>
      <c r="D364" s="135">
        <v>6.9900441175891865</v>
      </c>
      <c r="E364" s="136">
        <v>1.7520416666666672</v>
      </c>
    </row>
    <row r="365" spans="1:5">
      <c r="A365" s="134">
        <v>42733</v>
      </c>
      <c r="B365" s="135" t="s">
        <v>474</v>
      </c>
      <c r="C365" s="135" t="s">
        <v>474</v>
      </c>
      <c r="D365" s="135" t="s">
        <v>474</v>
      </c>
      <c r="E365" s="136">
        <v>1.7524166666666667</v>
      </c>
    </row>
    <row r="366" spans="1:5">
      <c r="A366" s="134">
        <v>42734</v>
      </c>
      <c r="B366" s="135" t="s">
        <v>474</v>
      </c>
      <c r="C366" s="135" t="s">
        <v>474</v>
      </c>
      <c r="D366" s="135" t="s">
        <v>474</v>
      </c>
      <c r="E366" s="136">
        <v>1.7024583333333332</v>
      </c>
    </row>
    <row r="367" spans="1:5">
      <c r="A367" s="134">
        <v>42735</v>
      </c>
      <c r="B367" s="135" t="s">
        <v>474</v>
      </c>
      <c r="C367" s="135" t="s">
        <v>474</v>
      </c>
      <c r="D367" s="135" t="s">
        <v>474</v>
      </c>
      <c r="E367" s="136">
        <v>1.5897500000000002</v>
      </c>
    </row>
  </sheetData>
  <autoFilter ref="A1:E367" xr:uid="{00000000-0009-0000-0000-000005000000}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47"/>
  <sheetViews>
    <sheetView workbookViewId="0">
      <pane ySplit="1" topLeftCell="A2" activePane="bottomLeft" state="frozen"/>
      <selection pane="bottomLeft" activeCell="D11" sqref="D11"/>
    </sheetView>
  </sheetViews>
  <sheetFormatPr baseColWidth="10" defaultRowHeight="15"/>
  <cols>
    <col min="1" max="1" width="15.33203125" style="140" customWidth="1"/>
    <col min="2" max="2" width="10.83203125" style="140"/>
    <col min="3" max="3" width="12.6640625" style="140" customWidth="1"/>
    <col min="4" max="4" width="18.83203125" style="140" bestFit="1" customWidth="1"/>
    <col min="5" max="5" width="13.83203125" customWidth="1"/>
    <col min="6" max="6" width="15.5" style="149" customWidth="1"/>
    <col min="7" max="7" width="10.83203125" style="148"/>
    <col min="8" max="8" width="15.83203125" style="148" customWidth="1"/>
    <col min="9" max="9" width="16.33203125" style="148" bestFit="1" customWidth="1"/>
    <col min="10" max="10" width="15.33203125" style="148" customWidth="1"/>
    <col min="11" max="11" width="18.33203125" style="148" bestFit="1" customWidth="1"/>
    <col min="12" max="12" width="13" style="151" bestFit="1" customWidth="1"/>
    <col min="13" max="13" width="13.5" style="154" bestFit="1" customWidth="1"/>
    <col min="14" max="14" width="14.1640625" style="154" bestFit="1" customWidth="1"/>
    <col min="15" max="15" width="9" style="154" bestFit="1" customWidth="1"/>
    <col min="16" max="16" width="11.83203125" style="154" bestFit="1" customWidth="1"/>
    <col min="17" max="17" width="10.5" style="148" bestFit="1" customWidth="1"/>
    <col min="18" max="18" width="12.33203125" style="148" bestFit="1" customWidth="1"/>
    <col min="19" max="19" width="11.6640625" style="148" bestFit="1" customWidth="1"/>
    <col min="20" max="20" width="12.1640625" style="148" bestFit="1" customWidth="1"/>
  </cols>
  <sheetData>
    <row r="1" spans="1:20">
      <c r="A1" s="138" t="s">
        <v>484</v>
      </c>
      <c r="B1" s="138" t="s">
        <v>1</v>
      </c>
      <c r="C1" s="138" t="s">
        <v>485</v>
      </c>
      <c r="D1" s="138" t="s">
        <v>475</v>
      </c>
      <c r="E1" s="34" t="s">
        <v>501</v>
      </c>
      <c r="F1" s="144" t="s">
        <v>434</v>
      </c>
      <c r="G1" s="145" t="s">
        <v>436</v>
      </c>
      <c r="H1" s="145" t="s">
        <v>476</v>
      </c>
      <c r="I1" s="145" t="s">
        <v>477</v>
      </c>
      <c r="J1" s="145" t="s">
        <v>478</v>
      </c>
      <c r="K1" s="145" t="s">
        <v>435</v>
      </c>
      <c r="L1" s="150" t="s">
        <v>483</v>
      </c>
      <c r="M1" s="150" t="str">
        <f>'2016_Auke_Water_Level'!B1</f>
        <v>Gage_Height</v>
      </c>
      <c r="N1" s="150" t="str">
        <f>'2016_Auke_Water_Level'!C1</f>
        <v>Depth_inches</v>
      </c>
      <c r="O1" s="150" t="str">
        <f>'2016_Auke_Water_Level'!D1</f>
        <v>Q_cfs</v>
      </c>
      <c r="P1" s="150" t="str">
        <f>'2016_Auke_Water_Level'!E1</f>
        <v>Avg_Temp</v>
      </c>
      <c r="Q1" s="145" t="str">
        <f>Fish_Count_up!A14</f>
        <v>Date</v>
      </c>
      <c r="R1" s="145" t="str">
        <f>Fish_Count_up!M14</f>
        <v>Chinook_Adult</v>
      </c>
      <c r="S1" s="145" t="str">
        <f>Fish_Count_up!N14</f>
        <v>Chinook_Mini</v>
      </c>
      <c r="T1" s="145" t="s">
        <v>515</v>
      </c>
    </row>
    <row r="2" spans="1:20">
      <c r="A2" s="139">
        <f>Ct_Sockeye_2016_work!W2</f>
        <v>42500</v>
      </c>
      <c r="B2" s="140" t="str">
        <f>Ct_Sockeye_2016_work!V2</f>
        <v>1Ad</v>
      </c>
      <c r="C2" s="140" t="str">
        <f>MID(B2,LEN(B2)-1,1)</f>
        <v>A</v>
      </c>
      <c r="D2" s="141">
        <f ca="1">Ct_Sockeye_2016_work!X2</f>
        <v>4.7938313703828804E-5</v>
      </c>
      <c r="E2" s="97"/>
      <c r="F2" s="146">
        <f>Fish_Count_down!A97</f>
        <v>42500</v>
      </c>
      <c r="G2" s="147">
        <f>Fish_Count_down!D97</f>
        <v>172</v>
      </c>
      <c r="H2" s="148" t="s">
        <v>474</v>
      </c>
      <c r="I2" s="148" t="s">
        <v>474</v>
      </c>
      <c r="J2" s="148" t="s">
        <v>474</v>
      </c>
      <c r="K2" s="147">
        <f>SUM(G2:J2)</f>
        <v>172</v>
      </c>
      <c r="L2" s="151">
        <f>VLOOKUP($F2, '2016_Auke_Water_Level'!$A$2:$E$367, 1, FALSE)</f>
        <v>42500</v>
      </c>
      <c r="M2" s="152">
        <f>VLOOKUP($F2, '2016_Auke_Water_Level'!$A$2:$E$367, 2, FALSE)</f>
        <v>21.9</v>
      </c>
      <c r="N2" s="152">
        <f>VLOOKUP($F2, '2016_Auke_Water_Level'!$A$2:$E$367, 3, FALSE)</f>
        <v>18.840000000000003</v>
      </c>
      <c r="O2" s="153">
        <f>VLOOKUP($F2, '2016_Auke_Water_Level'!$A$2:$E$367, 4, FALSE)</f>
        <v>23.143984557924529</v>
      </c>
      <c r="P2" s="152">
        <f>VLOOKUP($F2, '2016_Auke_Water_Level'!$A$2:$E$367, 5, FALSE)</f>
        <v>9.8766666666666687</v>
      </c>
      <c r="Q2" s="148" t="s">
        <v>474</v>
      </c>
      <c r="R2" s="148" t="s">
        <v>474</v>
      </c>
      <c r="S2" s="148" t="s">
        <v>474</v>
      </c>
      <c r="T2" s="148" t="s">
        <v>474</v>
      </c>
    </row>
    <row r="3" spans="1:20">
      <c r="A3" s="139">
        <f>Ct_Sockeye_2016_work!W3</f>
        <v>42500</v>
      </c>
      <c r="B3" s="140" t="str">
        <f>Ct_Sockeye_2016_work!V3</f>
        <v>1Bd</v>
      </c>
      <c r="C3" s="140" t="str">
        <f t="shared" ref="C3:C23" si="0">MID(B3,LEN(B3)-1,1)</f>
        <v>B</v>
      </c>
      <c r="D3" s="141">
        <f ca="1">Ct_Sockeye_2016_work!X3</f>
        <v>7.2029517468763515E-5</v>
      </c>
      <c r="E3" s="97"/>
      <c r="F3" s="146">
        <f>Fish_Count_down!A98</f>
        <v>42501</v>
      </c>
      <c r="G3" s="147">
        <f>Fish_Count_down!D98</f>
        <v>447</v>
      </c>
      <c r="H3" s="148" t="s">
        <v>474</v>
      </c>
      <c r="I3" s="148" t="s">
        <v>474</v>
      </c>
      <c r="J3" s="148" t="s">
        <v>474</v>
      </c>
      <c r="K3" s="147">
        <f t="shared" ref="K3:K39" si="1">SUM(G3:J3)</f>
        <v>447</v>
      </c>
      <c r="L3" s="151">
        <f>VLOOKUP($F3, '2016_Auke_Water_Level'!$A$2:$E$367, 1, FALSE)</f>
        <v>42501</v>
      </c>
      <c r="M3" s="152">
        <f>VLOOKUP($F3, '2016_Auke_Water_Level'!$A$2:$E$367, 2, FALSE)</f>
        <v>21.79</v>
      </c>
      <c r="N3" s="152">
        <f>VLOOKUP($F3, '2016_Auke_Water_Level'!$A$2:$E$367, 3, FALSE)</f>
        <v>17.52000000000001</v>
      </c>
      <c r="O3" s="153">
        <f>VLOOKUP($F3, '2016_Auke_Water_Level'!$A$2:$E$367, 4, FALSE)</f>
        <v>18.447770392908229</v>
      </c>
      <c r="P3" s="152">
        <f>VLOOKUP($F3, '2016_Auke_Water_Level'!$A$2:$E$367, 5, FALSE)</f>
        <v>10.911541666666666</v>
      </c>
      <c r="Q3" s="148" t="s">
        <v>474</v>
      </c>
      <c r="R3" s="148" t="s">
        <v>474</v>
      </c>
      <c r="S3" s="148" t="s">
        <v>474</v>
      </c>
      <c r="T3" s="148" t="s">
        <v>474</v>
      </c>
    </row>
    <row r="4" spans="1:20">
      <c r="A4" s="139">
        <f>Ct_Sockeye_2016_work!W4</f>
        <v>42502</v>
      </c>
      <c r="B4" s="140" t="str">
        <f>Ct_Sockeye_2016_work!V4</f>
        <v>2Ad</v>
      </c>
      <c r="C4" s="140" t="str">
        <f t="shared" si="0"/>
        <v>A</v>
      </c>
      <c r="D4" s="141">
        <f ca="1">Ct_Sockeye_2016_work!X4</f>
        <v>1.8246265002138293E-4</v>
      </c>
      <c r="E4" s="97"/>
      <c r="F4" s="146">
        <f>Fish_Count_down!A99</f>
        <v>42502</v>
      </c>
      <c r="G4" s="147">
        <f>Fish_Count_down!D99</f>
        <v>698</v>
      </c>
      <c r="H4" s="148" t="s">
        <v>474</v>
      </c>
      <c r="I4" s="148" t="s">
        <v>474</v>
      </c>
      <c r="J4" s="148" t="s">
        <v>474</v>
      </c>
      <c r="K4" s="147">
        <f t="shared" si="1"/>
        <v>698</v>
      </c>
      <c r="L4" s="151">
        <f>VLOOKUP($F4, '2016_Auke_Water_Level'!$A$2:$E$367, 1, FALSE)</f>
        <v>42502</v>
      </c>
      <c r="M4" s="152">
        <f>VLOOKUP($F4, '2016_Auke_Water_Level'!$A$2:$E$367, 2, FALSE)</f>
        <v>21.68</v>
      </c>
      <c r="N4" s="152">
        <f>VLOOKUP($F4, '2016_Auke_Water_Level'!$A$2:$E$367, 3, FALSE)</f>
        <v>16.200000000000017</v>
      </c>
      <c r="O4" s="153">
        <f>VLOOKUP($F4, '2016_Auke_Water_Level'!$A$2:$E$367, 4, FALSE)</f>
        <v>14.552859665135104</v>
      </c>
      <c r="P4" s="152">
        <f>VLOOKUP($F4, '2016_Auke_Water_Level'!$A$2:$E$367, 5, FALSE)</f>
        <v>11.81758333333333</v>
      </c>
      <c r="Q4" s="148" t="s">
        <v>474</v>
      </c>
      <c r="R4" s="148" t="s">
        <v>474</v>
      </c>
      <c r="S4" s="148" t="s">
        <v>474</v>
      </c>
      <c r="T4" s="148" t="s">
        <v>474</v>
      </c>
    </row>
    <row r="5" spans="1:20">
      <c r="A5" s="139">
        <f>Ct_Sockeye_2016_work!W5</f>
        <v>42502</v>
      </c>
      <c r="B5" s="140" t="str">
        <f>Ct_Sockeye_2016_work!V5</f>
        <v>2Bd</v>
      </c>
      <c r="C5" s="140" t="str">
        <f t="shared" si="0"/>
        <v>B</v>
      </c>
      <c r="D5" s="141">
        <f ca="1">Ct_Sockeye_2016_work!X5</f>
        <v>2.4186832888517529E-4</v>
      </c>
      <c r="E5" s="97"/>
      <c r="F5" s="146">
        <f>Fish_Count_down!A100</f>
        <v>42503</v>
      </c>
      <c r="G5" s="147">
        <f>Fish_Count_down!D100</f>
        <v>2133</v>
      </c>
      <c r="H5" s="148" t="s">
        <v>474</v>
      </c>
      <c r="I5" s="148" t="s">
        <v>474</v>
      </c>
      <c r="J5" s="148" t="s">
        <v>474</v>
      </c>
      <c r="K5" s="147">
        <f t="shared" si="1"/>
        <v>2133</v>
      </c>
      <c r="L5" s="151">
        <f>VLOOKUP($F5, '2016_Auke_Water_Level'!$A$2:$E$367, 1, FALSE)</f>
        <v>42503</v>
      </c>
      <c r="M5" s="152">
        <f>VLOOKUP($F5, '2016_Auke_Water_Level'!$A$2:$E$367, 2, FALSE)</f>
        <v>21.68</v>
      </c>
      <c r="N5" s="152">
        <f>VLOOKUP($F5, '2016_Auke_Water_Level'!$A$2:$E$367, 3, FALSE)</f>
        <v>16.200000000000017</v>
      </c>
      <c r="O5" s="153">
        <f>VLOOKUP($F5, '2016_Auke_Water_Level'!$A$2:$E$367, 4, FALSE)</f>
        <v>14.552859665135104</v>
      </c>
      <c r="P5" s="152">
        <f>VLOOKUP($F5, '2016_Auke_Water_Level'!$A$2:$E$367, 5, FALSE)</f>
        <v>13.016750000000004</v>
      </c>
      <c r="Q5" s="148" t="s">
        <v>474</v>
      </c>
      <c r="R5" s="148" t="s">
        <v>474</v>
      </c>
      <c r="S5" s="148" t="s">
        <v>474</v>
      </c>
      <c r="T5" s="148" t="s">
        <v>474</v>
      </c>
    </row>
    <row r="6" spans="1:20">
      <c r="A6" s="139">
        <f>Ct_Sockeye_2016_work!W6</f>
        <v>42507</v>
      </c>
      <c r="B6" s="140" t="str">
        <f>Ct_Sockeye_2016_work!V6</f>
        <v>3Ad</v>
      </c>
      <c r="C6" s="140" t="str">
        <f t="shared" si="0"/>
        <v>A</v>
      </c>
      <c r="D6" s="141">
        <f ca="1">Ct_Sockeye_2016_work!X6</f>
        <v>3.7798618238108855E-4</v>
      </c>
      <c r="E6" s="97"/>
      <c r="F6" s="146">
        <f>Fish_Count_down!A101</f>
        <v>42504</v>
      </c>
      <c r="G6" s="147">
        <f>Fish_Count_down!D101</f>
        <v>2581</v>
      </c>
      <c r="H6" s="148" t="s">
        <v>474</v>
      </c>
      <c r="I6" s="148" t="s">
        <v>474</v>
      </c>
      <c r="J6" s="148" t="s">
        <v>474</v>
      </c>
      <c r="K6" s="147">
        <f t="shared" si="1"/>
        <v>2581</v>
      </c>
      <c r="L6" s="151">
        <f>VLOOKUP($F6, '2016_Auke_Water_Level'!$A$2:$E$367, 1, FALSE)</f>
        <v>42504</v>
      </c>
      <c r="M6" s="152">
        <f>VLOOKUP($F6, '2016_Auke_Water_Level'!$A$2:$E$367, 2, FALSE)</f>
        <v>21.59</v>
      </c>
      <c r="N6" s="152">
        <f>VLOOKUP($F6, '2016_Auke_Water_Level'!$A$2:$E$367, 3, FALSE)</f>
        <v>15.120000000000019</v>
      </c>
      <c r="O6" s="153">
        <f>VLOOKUP($F6, '2016_Auke_Water_Level'!$A$2:$E$367, 4, FALSE)</f>
        <v>11.885894260183676</v>
      </c>
      <c r="P6" s="152">
        <f>VLOOKUP($F6, '2016_Auke_Water_Level'!$A$2:$E$367, 5, FALSE)</f>
        <v>14.052583333333336</v>
      </c>
      <c r="Q6" s="148" t="s">
        <v>474</v>
      </c>
      <c r="R6" s="148" t="s">
        <v>474</v>
      </c>
      <c r="S6" s="148" t="s">
        <v>474</v>
      </c>
      <c r="T6" s="148" t="s">
        <v>474</v>
      </c>
    </row>
    <row r="7" spans="1:20">
      <c r="A7" s="139">
        <f>Ct_Sockeye_2016_work!W7</f>
        <v>42507</v>
      </c>
      <c r="B7" s="140" t="str">
        <f>Ct_Sockeye_2016_work!V7</f>
        <v>3Bd</v>
      </c>
      <c r="C7" s="140" t="str">
        <f t="shared" si="0"/>
        <v>B</v>
      </c>
      <c r="D7" s="141">
        <f ca="1">Ct_Sockeye_2016_work!X7</f>
        <v>2.800055711607759E-4</v>
      </c>
      <c r="E7" s="97"/>
      <c r="F7" s="146">
        <f>Fish_Count_down!A102</f>
        <v>42505</v>
      </c>
      <c r="G7" s="147">
        <f>Fish_Count_down!D102</f>
        <v>3274</v>
      </c>
      <c r="H7" s="148" t="s">
        <v>474</v>
      </c>
      <c r="I7" s="148" t="s">
        <v>474</v>
      </c>
      <c r="J7" s="148" t="s">
        <v>474</v>
      </c>
      <c r="K7" s="147">
        <f t="shared" si="1"/>
        <v>3274</v>
      </c>
      <c r="L7" s="151">
        <f>VLOOKUP($F7, '2016_Auke_Water_Level'!$A$2:$E$367, 1, FALSE)</f>
        <v>42505</v>
      </c>
      <c r="M7" s="152">
        <f>VLOOKUP($F7, '2016_Auke_Water_Level'!$A$2:$E$367, 2, FALSE)</f>
        <v>21.5</v>
      </c>
      <c r="N7" s="152">
        <f>VLOOKUP($F7, '2016_Auke_Water_Level'!$A$2:$E$367, 3, FALSE)</f>
        <v>14.04000000000002</v>
      </c>
      <c r="O7" s="153">
        <f>VLOOKUP($F7, '2016_Auke_Water_Level'!$A$2:$E$367, 4, FALSE)</f>
        <v>9.6282342024894803</v>
      </c>
      <c r="P7" s="152">
        <f>VLOOKUP($F7, '2016_Auke_Water_Level'!$A$2:$E$367, 5, FALSE)</f>
        <v>14.760916666666667</v>
      </c>
      <c r="Q7" s="148" t="s">
        <v>474</v>
      </c>
      <c r="R7" s="148" t="s">
        <v>474</v>
      </c>
      <c r="S7" s="148" t="s">
        <v>474</v>
      </c>
      <c r="T7" s="148" t="s">
        <v>474</v>
      </c>
    </row>
    <row r="8" spans="1:20">
      <c r="A8" s="139">
        <f>Ct_Sockeye_2016_work!W8</f>
        <v>42510</v>
      </c>
      <c r="B8" s="140" t="str">
        <f>Ct_Sockeye_2016_work!V8</f>
        <v>4Ad</v>
      </c>
      <c r="C8" s="140" t="str">
        <f t="shared" si="0"/>
        <v>A</v>
      </c>
      <c r="D8" s="141">
        <f ca="1">Ct_Sockeye_2016_work!X8</f>
        <v>1.2432857329258695E-4</v>
      </c>
      <c r="E8" s="97"/>
      <c r="F8" s="146">
        <f>Fish_Count_down!A103</f>
        <v>42506</v>
      </c>
      <c r="G8" s="147">
        <f>Fish_Count_down!D103</f>
        <v>977</v>
      </c>
      <c r="H8" s="148" t="s">
        <v>474</v>
      </c>
      <c r="I8" s="148" t="s">
        <v>474</v>
      </c>
      <c r="J8" s="148" t="s">
        <v>474</v>
      </c>
      <c r="K8" s="147">
        <f t="shared" si="1"/>
        <v>977</v>
      </c>
      <c r="L8" s="151">
        <f>VLOOKUP($F8, '2016_Auke_Water_Level'!$A$2:$E$367, 1, FALSE)</f>
        <v>42506</v>
      </c>
      <c r="M8" s="152">
        <f>VLOOKUP($F8, '2016_Auke_Water_Level'!$A$2:$E$367, 2, FALSE)</f>
        <v>21.52</v>
      </c>
      <c r="N8" s="152">
        <f>VLOOKUP($F8, '2016_Auke_Water_Level'!$A$2:$E$367, 3, FALSE)</f>
        <v>14.280000000000015</v>
      </c>
      <c r="O8" s="153">
        <f>VLOOKUP($F8, '2016_Auke_Water_Level'!$A$2:$E$367, 4, FALSE)</f>
        <v>10.097177480000829</v>
      </c>
      <c r="P8" s="152">
        <f>VLOOKUP($F8, '2016_Auke_Water_Level'!$A$2:$E$367, 5, FALSE)</f>
        <v>14.355291666666666</v>
      </c>
      <c r="Q8" s="148" t="s">
        <v>474</v>
      </c>
      <c r="R8" s="148" t="s">
        <v>474</v>
      </c>
      <c r="S8" s="148" t="s">
        <v>474</v>
      </c>
      <c r="T8" s="148" t="s">
        <v>474</v>
      </c>
    </row>
    <row r="9" spans="1:20">
      <c r="A9" s="139">
        <f>Ct_Sockeye_2016_work!W9</f>
        <v>42510</v>
      </c>
      <c r="B9" s="140" t="str">
        <f>Ct_Sockeye_2016_work!V9</f>
        <v>4Bd</v>
      </c>
      <c r="C9" s="140" t="str">
        <f t="shared" si="0"/>
        <v>B</v>
      </c>
      <c r="D9" s="141">
        <f ca="1">Ct_Sockeye_2016_work!X9</f>
        <v>1.5742356966560087E-4</v>
      </c>
      <c r="E9" s="97"/>
      <c r="F9" s="146">
        <f>Fish_Count_down!A104</f>
        <v>42507</v>
      </c>
      <c r="G9" s="147">
        <f>Fish_Count_down!D104</f>
        <v>1687</v>
      </c>
      <c r="H9" s="148" t="s">
        <v>474</v>
      </c>
      <c r="I9" s="148" t="s">
        <v>474</v>
      </c>
      <c r="J9" s="148" t="s">
        <v>474</v>
      </c>
      <c r="K9" s="147">
        <f t="shared" si="1"/>
        <v>1687</v>
      </c>
      <c r="L9" s="151">
        <f>VLOOKUP($F9, '2016_Auke_Water_Level'!$A$2:$E$367, 1, FALSE)</f>
        <v>42507</v>
      </c>
      <c r="M9" s="152">
        <f>VLOOKUP($F9, '2016_Auke_Water_Level'!$A$2:$E$367, 2, FALSE)</f>
        <v>21.64</v>
      </c>
      <c r="N9" s="152">
        <f>VLOOKUP($F9, '2016_Auke_Water_Level'!$A$2:$E$367, 3, FALSE)</f>
        <v>15.720000000000027</v>
      </c>
      <c r="O9" s="153">
        <f>VLOOKUP($F9, '2016_Auke_Water_Level'!$A$2:$E$367, 4, FALSE)</f>
        <v>13.313647548686975</v>
      </c>
      <c r="P9" s="152">
        <f>VLOOKUP($F9, '2016_Auke_Water_Level'!$A$2:$E$367, 5, FALSE)</f>
        <v>13.683083333333334</v>
      </c>
      <c r="Q9" s="148" t="s">
        <v>474</v>
      </c>
      <c r="R9" s="148" t="s">
        <v>474</v>
      </c>
      <c r="S9" s="148" t="s">
        <v>474</v>
      </c>
      <c r="T9" s="148" t="s">
        <v>474</v>
      </c>
    </row>
    <row r="10" spans="1:20">
      <c r="A10" s="139">
        <f>Ct_Sockeye_2016_work!W10</f>
        <v>42514</v>
      </c>
      <c r="B10" s="140" t="str">
        <f>Ct_Sockeye_2016_work!V10</f>
        <v>5Ad</v>
      </c>
      <c r="C10" s="140" t="str">
        <f t="shared" si="0"/>
        <v>A</v>
      </c>
      <c r="D10" s="141">
        <f ca="1">Ct_Sockeye_2016_work!X10</f>
        <v>2.0763822249136865E-4</v>
      </c>
      <c r="E10" s="97"/>
      <c r="F10" s="146">
        <f>Fish_Count_down!A105</f>
        <v>42508</v>
      </c>
      <c r="G10" s="147">
        <f>Fish_Count_down!D105</f>
        <v>258</v>
      </c>
      <c r="H10" s="148" t="s">
        <v>474</v>
      </c>
      <c r="I10" s="148" t="s">
        <v>474</v>
      </c>
      <c r="J10" s="148" t="s">
        <v>474</v>
      </c>
      <c r="K10" s="147">
        <f t="shared" si="1"/>
        <v>258</v>
      </c>
      <c r="L10" s="151">
        <f>VLOOKUP($F10, '2016_Auke_Water_Level'!$A$2:$E$367, 1, FALSE)</f>
        <v>42508</v>
      </c>
      <c r="M10" s="152">
        <f>VLOOKUP($F10, '2016_Auke_Water_Level'!$A$2:$E$367, 2, FALSE)</f>
        <v>21.59</v>
      </c>
      <c r="N10" s="152">
        <f>VLOOKUP($F10, '2016_Auke_Water_Level'!$A$2:$E$367, 3, FALSE)</f>
        <v>15.120000000000019</v>
      </c>
      <c r="O10" s="153">
        <f>VLOOKUP($F10, '2016_Auke_Water_Level'!$A$2:$E$367, 4, FALSE)</f>
        <v>11.885894260183676</v>
      </c>
      <c r="P10" s="152">
        <f>VLOOKUP($F10, '2016_Auke_Water_Level'!$A$2:$E$367, 5, FALSE)</f>
        <v>12.70579166666667</v>
      </c>
      <c r="Q10" s="148" t="s">
        <v>474</v>
      </c>
      <c r="R10" s="148" t="s">
        <v>474</v>
      </c>
      <c r="S10" s="148" t="s">
        <v>474</v>
      </c>
      <c r="T10" s="148" t="s">
        <v>474</v>
      </c>
    </row>
    <row r="11" spans="1:20">
      <c r="A11" s="139">
        <f>Ct_Sockeye_2016_work!W11</f>
        <v>42514</v>
      </c>
      <c r="B11" s="140" t="str">
        <f>Ct_Sockeye_2016_work!V11</f>
        <v>5Bd</v>
      </c>
      <c r="C11" s="140" t="str">
        <f t="shared" si="0"/>
        <v>B</v>
      </c>
      <c r="D11" s="141">
        <f ca="1">Ct_Sockeye_2016_work!X11</f>
        <v>9.778646744962316E-5</v>
      </c>
      <c r="E11" s="97"/>
      <c r="F11" s="146">
        <f>Fish_Count_down!A106</f>
        <v>42509</v>
      </c>
      <c r="G11" s="147">
        <f>Fish_Count_down!D106</f>
        <v>396</v>
      </c>
      <c r="H11" s="148" t="s">
        <v>474</v>
      </c>
      <c r="I11" s="148" t="s">
        <v>474</v>
      </c>
      <c r="J11" s="148" t="s">
        <v>474</v>
      </c>
      <c r="K11" s="147">
        <f t="shared" si="1"/>
        <v>396</v>
      </c>
      <c r="L11" s="151">
        <f>VLOOKUP($F11, '2016_Auke_Water_Level'!$A$2:$E$367, 1, FALSE)</f>
        <v>42509</v>
      </c>
      <c r="M11" s="152">
        <f>VLOOKUP($F11, '2016_Auke_Water_Level'!$A$2:$E$367, 2, FALSE)</f>
        <v>21.53</v>
      </c>
      <c r="N11" s="152">
        <f>VLOOKUP($F11, '2016_Auke_Water_Level'!$A$2:$E$367, 3, FALSE)</f>
        <v>14.400000000000034</v>
      </c>
      <c r="O11" s="153">
        <f>VLOOKUP($F11, '2016_Auke_Water_Level'!$A$2:$E$367, 4, FALSE)</f>
        <v>10.338466557945322</v>
      </c>
      <c r="P11" s="152">
        <f>VLOOKUP($F11, '2016_Auke_Water_Level'!$A$2:$E$367, 5, FALSE)</f>
        <v>12.779125000000002</v>
      </c>
      <c r="Q11" s="148" t="s">
        <v>474</v>
      </c>
      <c r="R11" s="148" t="s">
        <v>474</v>
      </c>
      <c r="S11" s="148" t="s">
        <v>474</v>
      </c>
      <c r="T11" s="148" t="s">
        <v>474</v>
      </c>
    </row>
    <row r="12" spans="1:20">
      <c r="A12" s="139">
        <f>Ct_Sockeye_2016_work!W12</f>
        <v>42517</v>
      </c>
      <c r="B12" s="140" t="str">
        <f>Ct_Sockeye_2016_work!V12</f>
        <v>6Ad</v>
      </c>
      <c r="C12" s="140" t="str">
        <f t="shared" si="0"/>
        <v>A</v>
      </c>
      <c r="D12" s="141">
        <f ca="1">Ct_Sockeye_2016_work!X12</f>
        <v>4.6077365792977315E-4</v>
      </c>
      <c r="E12" s="97"/>
      <c r="F12" s="146">
        <f>Fish_Count_down!A107</f>
        <v>42510</v>
      </c>
      <c r="G12" s="147">
        <f>Fish_Count_down!D107</f>
        <v>480</v>
      </c>
      <c r="H12" s="148" t="s">
        <v>474</v>
      </c>
      <c r="I12" s="148" t="s">
        <v>474</v>
      </c>
      <c r="J12" s="148" t="s">
        <v>474</v>
      </c>
      <c r="K12" s="147">
        <f t="shared" si="1"/>
        <v>480</v>
      </c>
      <c r="L12" s="151">
        <f>VLOOKUP($F12, '2016_Auke_Water_Level'!$A$2:$E$367, 1, FALSE)</f>
        <v>42510</v>
      </c>
      <c r="M12" s="152">
        <f>VLOOKUP($F12, '2016_Auke_Water_Level'!$A$2:$E$367, 2, FALSE)</f>
        <v>21.47</v>
      </c>
      <c r="N12" s="152">
        <f>VLOOKUP($F12, '2016_Auke_Water_Level'!$A$2:$E$367, 3, FALSE)</f>
        <v>13.680000000000007</v>
      </c>
      <c r="O12" s="153">
        <f>VLOOKUP($F12, '2016_Auke_Water_Level'!$A$2:$E$367, 4, FALSE)</f>
        <v>8.9579246909780856</v>
      </c>
      <c r="P12" s="152">
        <f>VLOOKUP($F12, '2016_Auke_Water_Level'!$A$2:$E$367, 5, FALSE)</f>
        <v>13.772041666666667</v>
      </c>
      <c r="Q12" s="148" t="s">
        <v>474</v>
      </c>
      <c r="R12" s="148" t="s">
        <v>474</v>
      </c>
      <c r="S12" s="148" t="s">
        <v>474</v>
      </c>
      <c r="T12" s="148" t="s">
        <v>474</v>
      </c>
    </row>
    <row r="13" spans="1:20">
      <c r="A13" s="139">
        <f>Ct_Sockeye_2016_work!W13</f>
        <v>42517</v>
      </c>
      <c r="B13" s="140" t="str">
        <f>Ct_Sockeye_2016_work!V13</f>
        <v>6Bd</v>
      </c>
      <c r="C13" s="140" t="str">
        <f t="shared" si="0"/>
        <v>B</v>
      </c>
      <c r="D13" s="141">
        <f ca="1">Ct_Sockeye_2016_work!X13</f>
        <v>4.513400684421261E-4</v>
      </c>
      <c r="E13" s="97"/>
      <c r="F13" s="146">
        <f>Fish_Count_down!A108</f>
        <v>42511</v>
      </c>
      <c r="G13" s="147">
        <f>Fish_Count_down!D108</f>
        <v>319</v>
      </c>
      <c r="H13" s="148" t="s">
        <v>474</v>
      </c>
      <c r="I13" s="148" t="s">
        <v>474</v>
      </c>
      <c r="J13" s="148" t="s">
        <v>474</v>
      </c>
      <c r="K13" s="147">
        <f t="shared" si="1"/>
        <v>319</v>
      </c>
      <c r="L13" s="151">
        <f>VLOOKUP($F13, '2016_Auke_Water_Level'!$A$2:$E$367, 1, FALSE)</f>
        <v>42511</v>
      </c>
      <c r="M13" s="152">
        <f>VLOOKUP($F13, '2016_Auke_Water_Level'!$A$2:$E$367, 2, FALSE)</f>
        <v>21.39</v>
      </c>
      <c r="N13" s="152">
        <f>VLOOKUP($F13, '2016_Auke_Water_Level'!$A$2:$E$367, 3, FALSE)</f>
        <v>12.720000000000027</v>
      </c>
      <c r="O13" s="153">
        <f>VLOOKUP($F13, '2016_Auke_Water_Level'!$A$2:$E$367, 4, FALSE)</f>
        <v>7.352605125738366</v>
      </c>
      <c r="P13" s="152">
        <f>VLOOKUP($F13, '2016_Auke_Water_Level'!$A$2:$E$367, 5, FALSE)</f>
        <v>14.1945</v>
      </c>
      <c r="Q13" s="148" t="s">
        <v>474</v>
      </c>
      <c r="R13" s="148" t="s">
        <v>474</v>
      </c>
      <c r="S13" s="148" t="s">
        <v>474</v>
      </c>
      <c r="T13" s="148" t="s">
        <v>474</v>
      </c>
    </row>
    <row r="14" spans="1:20">
      <c r="A14" s="139">
        <f>Ct_Sockeye_2016_work!W14</f>
        <v>42521</v>
      </c>
      <c r="B14" s="140" t="str">
        <f>Ct_Sockeye_2016_work!V14</f>
        <v>7Ad</v>
      </c>
      <c r="C14" s="140" t="str">
        <f t="shared" si="0"/>
        <v>A</v>
      </c>
      <c r="D14" s="141">
        <f ca="1">Ct_Sockeye_2016_work!X14</f>
        <v>5.0819445580903753E-5</v>
      </c>
      <c r="E14" s="97"/>
      <c r="F14" s="146">
        <f>Fish_Count_down!A109</f>
        <v>42512</v>
      </c>
      <c r="G14" s="147">
        <f>Fish_Count_down!D109</f>
        <v>297</v>
      </c>
      <c r="H14" s="148" t="s">
        <v>474</v>
      </c>
      <c r="I14" s="148" t="s">
        <v>474</v>
      </c>
      <c r="J14" s="148" t="s">
        <v>474</v>
      </c>
      <c r="K14" s="147">
        <f t="shared" si="1"/>
        <v>297</v>
      </c>
      <c r="L14" s="151">
        <f>VLOOKUP($F14, '2016_Auke_Water_Level'!$A$2:$E$367, 1, FALSE)</f>
        <v>42512</v>
      </c>
      <c r="M14" s="152">
        <f>VLOOKUP($F14, '2016_Auke_Water_Level'!$A$2:$E$367, 2, FALSE)</f>
        <v>21.33</v>
      </c>
      <c r="N14" s="152">
        <f>VLOOKUP($F14, '2016_Auke_Water_Level'!$A$2:$E$367, 3, FALSE)</f>
        <v>12</v>
      </c>
      <c r="O14" s="153">
        <f>VLOOKUP($F14, '2016_Auke_Water_Level'!$A$2:$E$367, 4, FALSE)</f>
        <v>6.3081896193731168</v>
      </c>
      <c r="P14" s="152">
        <f>VLOOKUP($F14, '2016_Auke_Water_Level'!$A$2:$E$367, 5, FALSE)</f>
        <v>14.712208333333331</v>
      </c>
      <c r="Q14" s="148" t="s">
        <v>474</v>
      </c>
      <c r="R14" s="148" t="s">
        <v>474</v>
      </c>
      <c r="S14" s="148" t="s">
        <v>474</v>
      </c>
      <c r="T14" s="148" t="s">
        <v>474</v>
      </c>
    </row>
    <row r="15" spans="1:20">
      <c r="A15" s="139">
        <f>Ct_Sockeye_2016_work!W15</f>
        <v>42521</v>
      </c>
      <c r="B15" s="140" t="str">
        <f>Ct_Sockeye_2016_work!V15</f>
        <v>7Bd</v>
      </c>
      <c r="C15" s="140" t="str">
        <f t="shared" si="0"/>
        <v>B</v>
      </c>
      <c r="D15" s="141">
        <f ca="1">Ct_Sockeye_2016_work!X15</f>
        <v>2.5539648292275768E-4</v>
      </c>
      <c r="E15" s="97"/>
      <c r="F15" s="146">
        <f>Fish_Count_down!A110</f>
        <v>42513</v>
      </c>
      <c r="G15" s="147">
        <f>Fish_Count_down!D110</f>
        <v>90</v>
      </c>
      <c r="H15" s="148" t="s">
        <v>474</v>
      </c>
      <c r="I15" s="148" t="s">
        <v>474</v>
      </c>
      <c r="J15" s="148" t="s">
        <v>474</v>
      </c>
      <c r="K15" s="147">
        <f t="shared" si="1"/>
        <v>90</v>
      </c>
      <c r="L15" s="151">
        <f>VLOOKUP($F15, '2016_Auke_Water_Level'!$A$2:$E$367, 1, FALSE)</f>
        <v>42513</v>
      </c>
      <c r="M15" s="152">
        <f>VLOOKUP($F15, '2016_Auke_Water_Level'!$A$2:$E$367, 2, FALSE)</f>
        <v>21.28</v>
      </c>
      <c r="N15" s="152">
        <f>VLOOKUP($F15, '2016_Auke_Water_Level'!$A$2:$E$367, 3, FALSE)</f>
        <v>11.400000000000034</v>
      </c>
      <c r="O15" s="153">
        <f>VLOOKUP($F15, '2016_Auke_Water_Level'!$A$2:$E$367, 4, FALSE)</f>
        <v>5.5324413252126066</v>
      </c>
      <c r="P15" s="152">
        <f>VLOOKUP($F15, '2016_Auke_Water_Level'!$A$2:$E$367, 5, FALSE)</f>
        <v>14.508249999999997</v>
      </c>
      <c r="Q15" s="148" t="s">
        <v>474</v>
      </c>
      <c r="R15" s="148" t="s">
        <v>474</v>
      </c>
      <c r="S15" s="148" t="s">
        <v>474</v>
      </c>
      <c r="T15" s="148" t="s">
        <v>474</v>
      </c>
    </row>
    <row r="16" spans="1:20">
      <c r="A16" s="139">
        <f>Ct_Sockeye_2016_work!W16</f>
        <v>42524</v>
      </c>
      <c r="B16" s="140" t="str">
        <f>Ct_Sockeye_2016_work!V16</f>
        <v>8Ad</v>
      </c>
      <c r="C16" s="140" t="str">
        <f t="shared" si="0"/>
        <v>A</v>
      </c>
      <c r="D16" s="141">
        <f ca="1">Ct_Sockeye_2016_work!X16</f>
        <v>8.4730344193909943E-5</v>
      </c>
      <c r="E16" s="97"/>
      <c r="F16" s="146">
        <f>Fish_Count_down!A111</f>
        <v>42514</v>
      </c>
      <c r="G16" s="147">
        <f>Fish_Count_down!D111</f>
        <v>437</v>
      </c>
      <c r="H16" s="148" t="s">
        <v>474</v>
      </c>
      <c r="I16" s="148" t="s">
        <v>474</v>
      </c>
      <c r="J16" s="148" t="s">
        <v>474</v>
      </c>
      <c r="K16" s="147">
        <f t="shared" si="1"/>
        <v>437</v>
      </c>
      <c r="L16" s="151">
        <f>VLOOKUP($F16, '2016_Auke_Water_Level'!$A$2:$E$367, 1, FALSE)</f>
        <v>42514</v>
      </c>
      <c r="M16" s="152">
        <f>VLOOKUP($F16, '2016_Auke_Water_Level'!$A$2:$E$367, 2, FALSE)</f>
        <v>21.22</v>
      </c>
      <c r="N16" s="152">
        <f>VLOOKUP($F16, '2016_Auke_Water_Level'!$A$2:$E$367, 3, FALSE)</f>
        <v>10.680000000000007</v>
      </c>
      <c r="O16" s="153">
        <f>VLOOKUP($F16, '2016_Auke_Water_Level'!$A$2:$E$367, 4, FALSE)</f>
        <v>4.7051470660719747</v>
      </c>
      <c r="P16" s="152">
        <f>VLOOKUP($F16, '2016_Auke_Water_Level'!$A$2:$E$367, 5, FALSE)</f>
        <v>14.066583333333334</v>
      </c>
      <c r="Q16" s="148" t="s">
        <v>474</v>
      </c>
      <c r="R16" s="148" t="s">
        <v>474</v>
      </c>
      <c r="S16" s="148" t="s">
        <v>474</v>
      </c>
      <c r="T16" s="148" t="s">
        <v>474</v>
      </c>
    </row>
    <row r="17" spans="1:20">
      <c r="A17" s="139">
        <f>Ct_Sockeye_2016_work!W17</f>
        <v>42524</v>
      </c>
      <c r="B17" s="140" t="str">
        <f>Ct_Sockeye_2016_work!V17</f>
        <v>8Bd</v>
      </c>
      <c r="C17" s="140" t="str">
        <f t="shared" si="0"/>
        <v>B</v>
      </c>
      <c r="D17" s="141">
        <f ca="1">Ct_Sockeye_2016_work!X17</f>
        <v>1.1426982140013327E-4</v>
      </c>
      <c r="E17" s="97"/>
      <c r="F17" s="146">
        <f>Fish_Count_down!A112</f>
        <v>42515</v>
      </c>
      <c r="G17" s="147">
        <f>Fish_Count_down!D112</f>
        <v>69</v>
      </c>
      <c r="H17" s="148" t="s">
        <v>474</v>
      </c>
      <c r="I17" s="148" t="s">
        <v>474</v>
      </c>
      <c r="J17" s="148" t="s">
        <v>474</v>
      </c>
      <c r="K17" s="147">
        <f t="shared" si="1"/>
        <v>69</v>
      </c>
      <c r="L17" s="151">
        <f>VLOOKUP($F17, '2016_Auke_Water_Level'!$A$2:$E$367, 1, FALSE)</f>
        <v>42515</v>
      </c>
      <c r="M17" s="152">
        <f>VLOOKUP($F17, '2016_Auke_Water_Level'!$A$2:$E$367, 2, FALSE)</f>
        <v>21.21</v>
      </c>
      <c r="N17" s="152">
        <f>VLOOKUP($F17, '2016_Auke_Water_Level'!$A$2:$E$367, 3, FALSE)</f>
        <v>10.560000000000031</v>
      </c>
      <c r="O17" s="153">
        <f>VLOOKUP($F17, '2016_Auke_Water_Level'!$A$2:$E$367, 4, FALSE)</f>
        <v>4.5775473010669945</v>
      </c>
      <c r="P17" s="152">
        <f>VLOOKUP($F17, '2016_Auke_Water_Level'!$A$2:$E$367, 5, FALSE)</f>
        <v>13.810458333333335</v>
      </c>
      <c r="Q17" s="148" t="s">
        <v>474</v>
      </c>
      <c r="R17" s="148" t="s">
        <v>474</v>
      </c>
      <c r="S17" s="148" t="s">
        <v>474</v>
      </c>
      <c r="T17" s="148" t="s">
        <v>474</v>
      </c>
    </row>
    <row r="18" spans="1:20">
      <c r="A18" s="139">
        <f>Ct_Sockeye_2016_work!W18</f>
        <v>42528</v>
      </c>
      <c r="B18" s="140" t="str">
        <f>Ct_Sockeye_2016_work!V18</f>
        <v>9Ad</v>
      </c>
      <c r="C18" s="140" t="str">
        <f t="shared" si="0"/>
        <v>A</v>
      </c>
      <c r="D18" s="141">
        <f ca="1">Ct_Sockeye_2016_work!X18</f>
        <v>3.9388926514523824E-5</v>
      </c>
      <c r="E18" s="97"/>
      <c r="F18" s="146">
        <f>Fish_Count_down!A113</f>
        <v>42516</v>
      </c>
      <c r="G18" s="147">
        <f>Fish_Count_down!D113</f>
        <v>53</v>
      </c>
      <c r="H18" s="148" t="s">
        <v>474</v>
      </c>
      <c r="I18" s="148" t="s">
        <v>474</v>
      </c>
      <c r="J18" s="148" t="s">
        <v>474</v>
      </c>
      <c r="K18" s="147">
        <f t="shared" si="1"/>
        <v>53</v>
      </c>
      <c r="L18" s="151">
        <f>VLOOKUP($F18, '2016_Auke_Water_Level'!$A$2:$E$367, 1, FALSE)</f>
        <v>42516</v>
      </c>
      <c r="M18" s="152">
        <f>VLOOKUP($F18, '2016_Auke_Water_Level'!$A$2:$E$367, 2, FALSE)</f>
        <v>21.18</v>
      </c>
      <c r="N18" s="152">
        <f>VLOOKUP($F18, '2016_Auke_Water_Level'!$A$2:$E$367, 3, FALSE)</f>
        <v>10.200000000000017</v>
      </c>
      <c r="O18" s="153">
        <f>VLOOKUP($F18, '2016_Auke_Water_Level'!$A$2:$E$367, 4, FALSE)</f>
        <v>4.2114096650533419</v>
      </c>
      <c r="P18" s="152">
        <f>VLOOKUP($F18, '2016_Auke_Water_Level'!$A$2:$E$367, 5, FALSE)</f>
        <v>13.772041666666667</v>
      </c>
      <c r="Q18" s="148" t="s">
        <v>474</v>
      </c>
      <c r="R18" s="148" t="s">
        <v>474</v>
      </c>
      <c r="S18" s="148" t="s">
        <v>474</v>
      </c>
      <c r="T18" s="148" t="s">
        <v>474</v>
      </c>
    </row>
    <row r="19" spans="1:20">
      <c r="A19" s="139">
        <f>Ct_Sockeye_2016_work!W19</f>
        <v>42528</v>
      </c>
      <c r="B19" s="140" t="str">
        <f>Ct_Sockeye_2016_work!V19</f>
        <v>9Bd</v>
      </c>
      <c r="C19" s="140" t="str">
        <f t="shared" si="0"/>
        <v>B</v>
      </c>
      <c r="D19" s="141">
        <f ca="1">Ct_Sockeye_2016_work!X19</f>
        <v>3.888594134574911E-5</v>
      </c>
      <c r="E19" s="97"/>
      <c r="F19" s="146">
        <f>Fish_Count_down!A114</f>
        <v>42517</v>
      </c>
      <c r="G19" s="147">
        <f>Fish_Count_down!D114</f>
        <v>65</v>
      </c>
      <c r="H19" s="148" t="s">
        <v>474</v>
      </c>
      <c r="I19" s="148" t="s">
        <v>474</v>
      </c>
      <c r="J19" s="148" t="s">
        <v>474</v>
      </c>
      <c r="K19" s="147">
        <f t="shared" si="1"/>
        <v>65</v>
      </c>
      <c r="L19" s="151">
        <f>VLOOKUP($F19, '2016_Auke_Water_Level'!$A$2:$E$367, 1, FALSE)</f>
        <v>42517</v>
      </c>
      <c r="M19" s="152">
        <f>VLOOKUP($F19, '2016_Auke_Water_Level'!$A$2:$E$367, 2, FALSE)</f>
        <v>21.13</v>
      </c>
      <c r="N19" s="152">
        <f>VLOOKUP($F19, '2016_Auke_Water_Level'!$A$2:$E$367, 3, FALSE)</f>
        <v>9.6000000000000085</v>
      </c>
      <c r="O19" s="153">
        <f>VLOOKUP($F19, '2016_Auke_Water_Level'!$A$2:$E$367, 4, FALSE)</f>
        <v>3.6539461840494663</v>
      </c>
      <c r="P19" s="152">
        <f>VLOOKUP($F19, '2016_Auke_Water_Level'!$A$2:$E$367, 5, FALSE)</f>
        <v>14.088750000000003</v>
      </c>
      <c r="Q19" s="148" t="s">
        <v>474</v>
      </c>
      <c r="R19" s="148" t="s">
        <v>474</v>
      </c>
      <c r="S19" s="148" t="s">
        <v>474</v>
      </c>
      <c r="T19" s="148" t="s">
        <v>474</v>
      </c>
    </row>
    <row r="20" spans="1:20">
      <c r="A20" s="139">
        <f>Ct_Sockeye_2016_work!W20</f>
        <v>42531</v>
      </c>
      <c r="B20" s="140" t="str">
        <f>Ct_Sockeye_2016_work!V20</f>
        <v>10Ad</v>
      </c>
      <c r="C20" s="140" t="str">
        <f t="shared" si="0"/>
        <v>A</v>
      </c>
      <c r="D20" s="141">
        <f ca="1">Ct_Sockeye_2016_work!X20</f>
        <v>3.9047697858525986E-5</v>
      </c>
      <c r="E20" s="97"/>
      <c r="F20" s="146">
        <f>Fish_Count_down!A115</f>
        <v>42518</v>
      </c>
      <c r="G20" s="147">
        <f>Fish_Count_down!D115</f>
        <v>27</v>
      </c>
      <c r="H20" s="148" t="s">
        <v>474</v>
      </c>
      <c r="I20" s="148" t="s">
        <v>474</v>
      </c>
      <c r="J20" s="148" t="s">
        <v>474</v>
      </c>
      <c r="K20" s="147">
        <f t="shared" si="1"/>
        <v>27</v>
      </c>
      <c r="L20" s="151">
        <f>VLOOKUP($F20, '2016_Auke_Water_Level'!$A$2:$E$367, 1, FALSE)</f>
        <v>42518</v>
      </c>
      <c r="M20" s="152">
        <f>VLOOKUP($F20, '2016_Auke_Water_Level'!$A$2:$E$367, 2, FALSE)</f>
        <v>21.1</v>
      </c>
      <c r="N20" s="152">
        <f>VLOOKUP($F20, '2016_Auke_Water_Level'!$A$2:$E$367, 3, FALSE)</f>
        <v>9.2400000000000375</v>
      </c>
      <c r="O20" s="153">
        <f>VLOOKUP($F20, '2016_Auke_Water_Level'!$A$2:$E$367, 4, FALSE)</f>
        <v>3.3491652768288493</v>
      </c>
      <c r="P20" s="152">
        <f>VLOOKUP($F20, '2016_Auke_Water_Level'!$A$2:$E$367, 5, FALSE)</f>
        <v>14.954625000000002</v>
      </c>
      <c r="Q20" s="148" t="s">
        <v>474</v>
      </c>
      <c r="R20" s="148" t="s">
        <v>474</v>
      </c>
      <c r="S20" s="148" t="s">
        <v>474</v>
      </c>
      <c r="T20" s="148" t="s">
        <v>474</v>
      </c>
    </row>
    <row r="21" spans="1:20">
      <c r="A21" s="139">
        <f>Ct_Sockeye_2016_work!W21</f>
        <v>42531</v>
      </c>
      <c r="B21" s="140" t="str">
        <f>Ct_Sockeye_2016_work!V21</f>
        <v>10Bd</v>
      </c>
      <c r="C21" s="140" t="str">
        <f t="shared" si="0"/>
        <v>B</v>
      </c>
      <c r="D21" s="141">
        <f ca="1">Ct_Sockeye_2016_work!X21</f>
        <v>1.9368692543745663E-5</v>
      </c>
      <c r="E21" s="97"/>
      <c r="F21" s="146">
        <f>Fish_Count_down!A116</f>
        <v>42519</v>
      </c>
      <c r="G21" s="147">
        <f>Fish_Count_down!D116</f>
        <v>22</v>
      </c>
      <c r="H21" s="148" t="s">
        <v>474</v>
      </c>
      <c r="I21" s="148" t="s">
        <v>474</v>
      </c>
      <c r="J21" s="148" t="s">
        <v>474</v>
      </c>
      <c r="K21" s="147">
        <f t="shared" si="1"/>
        <v>22</v>
      </c>
      <c r="L21" s="151">
        <f>VLOOKUP($F21, '2016_Auke_Water_Level'!$A$2:$E$367, 1, FALSE)</f>
        <v>42519</v>
      </c>
      <c r="M21" s="152">
        <f>VLOOKUP($F21, '2016_Auke_Water_Level'!$A$2:$E$367, 2, FALSE)</f>
        <v>21.07</v>
      </c>
      <c r="N21" s="152">
        <f>VLOOKUP($F21, '2016_Auke_Water_Level'!$A$2:$E$367, 3, FALSE)</f>
        <v>8.8800000000000239</v>
      </c>
      <c r="O21" s="153">
        <f>VLOOKUP($F21, '2016_Auke_Water_Level'!$A$2:$E$367, 4, FALSE)</f>
        <v>3.0652465158952165</v>
      </c>
      <c r="P21" s="152">
        <f>VLOOKUP($F21, '2016_Auke_Water_Level'!$A$2:$E$367, 5, FALSE)</f>
        <v>15.351083333333335</v>
      </c>
      <c r="Q21" s="148" t="s">
        <v>474</v>
      </c>
      <c r="R21" s="148" t="s">
        <v>474</v>
      </c>
      <c r="S21" s="148" t="s">
        <v>474</v>
      </c>
      <c r="T21" s="148" t="s">
        <v>474</v>
      </c>
    </row>
    <row r="22" spans="1:20">
      <c r="A22" s="139">
        <f>Ct_Sockeye_2016_work!W22</f>
        <v>42535</v>
      </c>
      <c r="B22" s="140" t="str">
        <f>Ct_Sockeye_2016_work!V22</f>
        <v>11Ad</v>
      </c>
      <c r="C22" s="140" t="str">
        <f t="shared" si="0"/>
        <v>A</v>
      </c>
      <c r="D22" s="141">
        <f ca="1">Ct_Sockeye_2016_work!X22</f>
        <v>2.1295998400698105E-4</v>
      </c>
      <c r="E22" s="97"/>
      <c r="F22" s="146">
        <f>Fish_Count_down!A117</f>
        <v>42520</v>
      </c>
      <c r="G22" s="147">
        <f>Fish_Count_down!D117</f>
        <v>21</v>
      </c>
      <c r="H22" s="148" t="s">
        <v>474</v>
      </c>
      <c r="I22" s="148" t="s">
        <v>474</v>
      </c>
      <c r="J22" s="148" t="s">
        <v>474</v>
      </c>
      <c r="K22" s="147">
        <f t="shared" si="1"/>
        <v>21</v>
      </c>
      <c r="L22" s="151">
        <f>VLOOKUP($F22, '2016_Auke_Water_Level'!$A$2:$E$367, 1, FALSE)</f>
        <v>42520</v>
      </c>
      <c r="M22" s="152">
        <f>VLOOKUP($F22, '2016_Auke_Water_Level'!$A$2:$E$367, 2, FALSE)</f>
        <v>21.08</v>
      </c>
      <c r="N22" s="152">
        <f>VLOOKUP($F22, '2016_Auke_Water_Level'!$A$2:$E$367, 3, FALSE)</f>
        <v>9</v>
      </c>
      <c r="O22" s="153">
        <f>VLOOKUP($F22, '2016_Auke_Water_Level'!$A$2:$E$367, 4, FALSE)</f>
        <v>3.1576371718571283</v>
      </c>
      <c r="P22" s="152">
        <f>VLOOKUP($F22, '2016_Auke_Water_Level'!$A$2:$E$367, 5, FALSE)</f>
        <v>14.857166666666659</v>
      </c>
      <c r="Q22" s="148" t="s">
        <v>474</v>
      </c>
      <c r="R22" s="148" t="s">
        <v>474</v>
      </c>
      <c r="S22" s="148" t="s">
        <v>474</v>
      </c>
      <c r="T22" s="148" t="s">
        <v>474</v>
      </c>
    </row>
    <row r="23" spans="1:20">
      <c r="A23" s="139">
        <f>Ct_Sockeye_2016_work!W23</f>
        <v>42535</v>
      </c>
      <c r="B23" s="140" t="str">
        <f>Ct_Sockeye_2016_work!V23</f>
        <v>11Bd</v>
      </c>
      <c r="C23" s="140" t="str">
        <f t="shared" si="0"/>
        <v>B</v>
      </c>
      <c r="D23" s="141">
        <f ca="1">Ct_Sockeye_2016_work!X23</f>
        <v>6.0398185936113202E-4</v>
      </c>
      <c r="E23" s="97"/>
      <c r="F23" s="146">
        <f>Fish_Count_down!A118</f>
        <v>42521</v>
      </c>
      <c r="G23" s="147">
        <f>Fish_Count_down!D118</f>
        <v>19</v>
      </c>
      <c r="H23" s="148" t="s">
        <v>474</v>
      </c>
      <c r="I23" s="148" t="s">
        <v>474</v>
      </c>
      <c r="J23" s="148" t="s">
        <v>474</v>
      </c>
      <c r="K23" s="147">
        <f t="shared" si="1"/>
        <v>19</v>
      </c>
      <c r="L23" s="151">
        <f>VLOOKUP($F23, '2016_Auke_Water_Level'!$A$2:$E$367, 1, FALSE)</f>
        <v>42521</v>
      </c>
      <c r="M23" s="152">
        <f>VLOOKUP($F23, '2016_Auke_Water_Level'!$A$2:$E$367, 2, FALSE)</f>
        <v>21.15</v>
      </c>
      <c r="N23" s="152">
        <f>VLOOKUP($F23, '2016_Auke_Water_Level'!$A$2:$E$367, 3, FALSE)</f>
        <v>9.8400000000000034</v>
      </c>
      <c r="O23" s="153">
        <f>VLOOKUP($F23, '2016_Auke_Water_Level'!$A$2:$E$367, 4, FALSE)</f>
        <v>3.869288289949429</v>
      </c>
      <c r="P23" s="152">
        <f>VLOOKUP($F23, '2016_Auke_Water_Level'!$A$2:$E$367, 5, FALSE)</f>
        <v>14.630458333333332</v>
      </c>
      <c r="Q23" s="148" t="s">
        <v>474</v>
      </c>
      <c r="R23" s="148" t="s">
        <v>474</v>
      </c>
      <c r="S23" s="148" t="s">
        <v>474</v>
      </c>
      <c r="T23" s="148" t="s">
        <v>474</v>
      </c>
    </row>
    <row r="24" spans="1:20">
      <c r="A24" s="139">
        <f>Ct_Sockeye_2016_work!W24</f>
        <v>42538</v>
      </c>
      <c r="B24" s="140" t="str">
        <f>Ct_Sockeye_2016_work!V24</f>
        <v>1A</v>
      </c>
      <c r="C24" s="140" t="str">
        <f>MID(B24,LEN(B24),1)</f>
        <v>A</v>
      </c>
      <c r="D24" s="141">
        <f ca="1">Ct_Sockeye_2016_work!X24</f>
        <v>3.1753591429151129E-5</v>
      </c>
      <c r="E24" s="97"/>
      <c r="F24" s="146">
        <f>Fish_Count_down!A119</f>
        <v>42522</v>
      </c>
      <c r="G24" s="147">
        <f>Fish_Count_down!D119</f>
        <v>22</v>
      </c>
      <c r="H24" s="148" t="s">
        <v>474</v>
      </c>
      <c r="I24" s="148" t="s">
        <v>474</v>
      </c>
      <c r="J24" s="148" t="s">
        <v>474</v>
      </c>
      <c r="K24" s="147">
        <f t="shared" si="1"/>
        <v>22</v>
      </c>
      <c r="L24" s="151">
        <f>VLOOKUP($F24, '2016_Auke_Water_Level'!$A$2:$E$367, 1, FALSE)</f>
        <v>42522</v>
      </c>
      <c r="M24" s="152">
        <f>VLOOKUP($F24, '2016_Auke_Water_Level'!$A$2:$E$367, 2, FALSE)</f>
        <v>21.16</v>
      </c>
      <c r="N24" s="152">
        <f>VLOOKUP($F24, '2016_Auke_Water_Level'!$A$2:$E$367, 3, FALSE)</f>
        <v>9.9600000000000222</v>
      </c>
      <c r="O24" s="153">
        <f>VLOOKUP($F24, '2016_Auke_Water_Level'!$A$2:$E$367, 4, FALSE)</f>
        <v>3.9807363921412908</v>
      </c>
      <c r="P24" s="152">
        <f>VLOOKUP($F24, '2016_Auke_Water_Level'!$A$2:$E$367, 5, FALSE)</f>
        <v>14.638916666666665</v>
      </c>
      <c r="Q24" s="148" t="s">
        <v>474</v>
      </c>
      <c r="R24" s="148" t="s">
        <v>474</v>
      </c>
      <c r="S24" s="148" t="s">
        <v>474</v>
      </c>
      <c r="T24" s="148" t="s">
        <v>474</v>
      </c>
    </row>
    <row r="25" spans="1:20">
      <c r="A25" s="139">
        <f>Ct_Sockeye_2016_work!W25</f>
        <v>42538</v>
      </c>
      <c r="B25" s="140" t="str">
        <f>Ct_Sockeye_2016_work!V25</f>
        <v>1B</v>
      </c>
      <c r="C25" s="140" t="str">
        <f t="shared" ref="C25:C88" si="2">MID(B25,LEN(B25),1)</f>
        <v>B</v>
      </c>
      <c r="D25" s="141">
        <f ca="1">Ct_Sockeye_2016_work!X25</f>
        <v>1.5896161812634091E-5</v>
      </c>
      <c r="E25" s="97"/>
      <c r="F25" s="146">
        <f>Fish_Count_down!A120</f>
        <v>42523</v>
      </c>
      <c r="G25" s="147">
        <f>Fish_Count_down!D120</f>
        <v>34</v>
      </c>
      <c r="H25" s="148" t="s">
        <v>474</v>
      </c>
      <c r="I25" s="148" t="s">
        <v>474</v>
      </c>
      <c r="J25" s="148" t="s">
        <v>474</v>
      </c>
      <c r="K25" s="147">
        <f t="shared" si="1"/>
        <v>34</v>
      </c>
      <c r="L25" s="151">
        <f>VLOOKUP($F25, '2016_Auke_Water_Level'!$A$2:$E$367, 1, FALSE)</f>
        <v>42523</v>
      </c>
      <c r="M25" s="152">
        <f>VLOOKUP($F25, '2016_Auke_Water_Level'!$A$2:$E$367, 2, FALSE)</f>
        <v>21.3</v>
      </c>
      <c r="N25" s="152">
        <f>VLOOKUP($F25, '2016_Auke_Water_Level'!$A$2:$E$367, 3, FALSE)</f>
        <v>11.640000000000029</v>
      </c>
      <c r="O25" s="153">
        <f>VLOOKUP($F25, '2016_Auke_Water_Level'!$A$2:$E$367, 4, FALSE)</f>
        <v>5.832908561468046</v>
      </c>
      <c r="P25" s="152">
        <f>VLOOKUP($F25, '2016_Auke_Water_Level'!$A$2:$E$367, 5, FALSE)</f>
        <v>14.553624999999995</v>
      </c>
      <c r="Q25" s="148" t="s">
        <v>474</v>
      </c>
      <c r="R25" s="148" t="s">
        <v>474</v>
      </c>
      <c r="S25" s="148" t="s">
        <v>474</v>
      </c>
      <c r="T25" s="148" t="s">
        <v>474</v>
      </c>
    </row>
    <row r="26" spans="1:20">
      <c r="A26" s="139">
        <f>Ct_Sockeye_2016_work!W26</f>
        <v>42541</v>
      </c>
      <c r="B26" s="140" t="str">
        <f>Ct_Sockeye_2016_work!V26</f>
        <v>2A</v>
      </c>
      <c r="C26" s="140" t="str">
        <f t="shared" si="2"/>
        <v>A</v>
      </c>
      <c r="D26" s="141" t="e">
        <f ca="1">Ct_Sockeye_2016_work!X26</f>
        <v>#DIV/0!</v>
      </c>
      <c r="E26" s="97"/>
      <c r="F26" s="146">
        <f>Fish_Count_down!A121</f>
        <v>42524</v>
      </c>
      <c r="G26" s="147">
        <f>Fish_Count_down!D121</f>
        <v>26</v>
      </c>
      <c r="H26" s="148" t="s">
        <v>474</v>
      </c>
      <c r="I26" s="148" t="s">
        <v>474</v>
      </c>
      <c r="J26" s="148" t="s">
        <v>474</v>
      </c>
      <c r="K26" s="147">
        <f t="shared" si="1"/>
        <v>26</v>
      </c>
      <c r="L26" s="151">
        <f>VLOOKUP($F26, '2016_Auke_Water_Level'!$A$2:$E$367, 1, FALSE)</f>
        <v>42524</v>
      </c>
      <c r="M26" s="152">
        <f>VLOOKUP($F26, '2016_Auke_Water_Level'!$A$2:$E$367, 2, FALSE)</f>
        <v>21.31</v>
      </c>
      <c r="N26" s="152">
        <f>VLOOKUP($F26, '2016_Auke_Water_Level'!$A$2:$E$367, 3, FALSE)</f>
        <v>11.760000000000005</v>
      </c>
      <c r="O26" s="153">
        <f>VLOOKUP($F26, '2016_Auke_Water_Level'!$A$2:$E$367, 4, FALSE)</f>
        <v>5.9880052177234404</v>
      </c>
      <c r="P26" s="152">
        <f>VLOOKUP($F26, '2016_Auke_Water_Level'!$A$2:$E$367, 5, FALSE)</f>
        <v>14.522291666666666</v>
      </c>
      <c r="Q26" s="148" t="s">
        <v>474</v>
      </c>
      <c r="R26" s="148" t="s">
        <v>474</v>
      </c>
      <c r="S26" s="148" t="s">
        <v>474</v>
      </c>
      <c r="T26" s="148" t="s">
        <v>474</v>
      </c>
    </row>
    <row r="27" spans="1:20">
      <c r="A27" s="139">
        <f>Ct_Sockeye_2016_work!W27</f>
        <v>42541</v>
      </c>
      <c r="B27" s="140" t="str">
        <f>Ct_Sockeye_2016_work!V27</f>
        <v>2B</v>
      </c>
      <c r="C27" s="140" t="str">
        <f t="shared" si="2"/>
        <v>B</v>
      </c>
      <c r="D27" s="141">
        <f ca="1">Ct_Sockeye_2016_work!X27</f>
        <v>3.0392304324777797E-5</v>
      </c>
      <c r="E27" s="97"/>
      <c r="F27" s="146">
        <f>Fish_Count_down!A122</f>
        <v>42525</v>
      </c>
      <c r="G27" s="147">
        <f>Fish_Count_down!D122</f>
        <v>34</v>
      </c>
      <c r="H27" s="148" t="s">
        <v>474</v>
      </c>
      <c r="I27" s="148" t="s">
        <v>474</v>
      </c>
      <c r="J27" s="148" t="s">
        <v>474</v>
      </c>
      <c r="K27" s="147">
        <f t="shared" si="1"/>
        <v>34</v>
      </c>
      <c r="L27" s="151">
        <f>VLOOKUP($F27, '2016_Auke_Water_Level'!$A$2:$E$367, 1, FALSE)</f>
        <v>42525</v>
      </c>
      <c r="M27" s="152">
        <f>VLOOKUP($F27, '2016_Auke_Water_Level'!$A$2:$E$367, 2, FALSE)</f>
        <v>21.6</v>
      </c>
      <c r="N27" s="152">
        <f>VLOOKUP($F27, '2016_Auke_Water_Level'!$A$2:$E$367, 3, FALSE)</f>
        <v>15.240000000000038</v>
      </c>
      <c r="O27" s="153">
        <f>VLOOKUP($F27, '2016_Auke_Water_Level'!$A$2:$E$367, 4, FALSE)</f>
        <v>12.161059630926733</v>
      </c>
      <c r="P27" s="152">
        <f>VLOOKUP($F27, '2016_Auke_Water_Level'!$A$2:$E$367, 5, FALSE)</f>
        <v>14.012708333333336</v>
      </c>
      <c r="Q27" s="148" t="s">
        <v>474</v>
      </c>
      <c r="R27" s="148" t="s">
        <v>474</v>
      </c>
      <c r="S27" s="148" t="s">
        <v>474</v>
      </c>
      <c r="T27" s="148" t="s">
        <v>474</v>
      </c>
    </row>
    <row r="28" spans="1:20">
      <c r="A28" s="139">
        <f>Ct_Sockeye_2016_work!W28</f>
        <v>42542</v>
      </c>
      <c r="B28" s="140" t="str">
        <f>Ct_Sockeye_2016_work!V28</f>
        <v>3A</v>
      </c>
      <c r="C28" s="140" t="str">
        <f t="shared" si="2"/>
        <v>A</v>
      </c>
      <c r="D28" s="141">
        <f ca="1">Ct_Sockeye_2016_work!X28</f>
        <v>8.2697040824086798E-6</v>
      </c>
      <c r="E28" s="97"/>
      <c r="F28" s="146">
        <f>Fish_Count_down!A123</f>
        <v>42526</v>
      </c>
      <c r="G28" s="147">
        <f>Fish_Count_down!D123</f>
        <v>44</v>
      </c>
      <c r="H28" s="148" t="s">
        <v>474</v>
      </c>
      <c r="I28" s="148" t="s">
        <v>474</v>
      </c>
      <c r="J28" s="148" t="s">
        <v>474</v>
      </c>
      <c r="K28" s="147">
        <f t="shared" si="1"/>
        <v>44</v>
      </c>
      <c r="L28" s="151">
        <f>VLOOKUP($F28, '2016_Auke_Water_Level'!$A$2:$E$367, 1, FALSE)</f>
        <v>42526</v>
      </c>
      <c r="M28" s="152">
        <f>VLOOKUP($F28, '2016_Auke_Water_Level'!$A$2:$E$367, 2, FALSE)</f>
        <v>21.7</v>
      </c>
      <c r="N28" s="152">
        <f>VLOOKUP($F28, '2016_Auke_Water_Level'!$A$2:$E$367, 3, FALSE)</f>
        <v>16.440000000000012</v>
      </c>
      <c r="O28" s="153">
        <f>VLOOKUP($F28, '2016_Auke_Water_Level'!$A$2:$E$367, 4, FALSE)</f>
        <v>15.206464520165897</v>
      </c>
      <c r="P28" s="152">
        <f>VLOOKUP($F28, '2016_Auke_Water_Level'!$A$2:$E$367, 5, FALSE)</f>
        <v>13.941958333333332</v>
      </c>
      <c r="Q28" s="148" t="s">
        <v>474</v>
      </c>
      <c r="R28" s="148" t="s">
        <v>474</v>
      </c>
      <c r="S28" s="148" t="s">
        <v>474</v>
      </c>
      <c r="T28" s="148" t="s">
        <v>474</v>
      </c>
    </row>
    <row r="29" spans="1:20">
      <c r="A29" s="139">
        <f>Ct_Sockeye_2016_work!W29</f>
        <v>42542</v>
      </c>
      <c r="B29" s="140" t="str">
        <f>Ct_Sockeye_2016_work!V29</f>
        <v>3B</v>
      </c>
      <c r="C29" s="140" t="str">
        <f t="shared" si="2"/>
        <v>B</v>
      </c>
      <c r="D29" s="141">
        <f ca="1">Ct_Sockeye_2016_work!X29</f>
        <v>5.1102476087786881E-6</v>
      </c>
      <c r="E29" s="97"/>
      <c r="F29" s="146">
        <f>Fish_Count_down!A124</f>
        <v>42527</v>
      </c>
      <c r="G29" s="147">
        <f>Fish_Count_down!D124</f>
        <v>26</v>
      </c>
      <c r="H29" s="148" t="s">
        <v>474</v>
      </c>
      <c r="I29" s="148" t="s">
        <v>474</v>
      </c>
      <c r="J29" s="148" t="s">
        <v>474</v>
      </c>
      <c r="K29" s="147">
        <f t="shared" si="1"/>
        <v>26</v>
      </c>
      <c r="L29" s="151">
        <f>VLOOKUP($F29, '2016_Auke_Water_Level'!$A$2:$E$367, 1, FALSE)</f>
        <v>42527</v>
      </c>
      <c r="M29" s="152">
        <f>VLOOKUP($F29, '2016_Auke_Water_Level'!$A$2:$E$367, 2, FALSE)</f>
        <v>21.92</v>
      </c>
      <c r="N29" s="152">
        <f>VLOOKUP($F29, '2016_Auke_Water_Level'!$A$2:$E$367, 3, FALSE)</f>
        <v>19.080000000000041</v>
      </c>
      <c r="O29" s="153">
        <f>VLOOKUP($F29, '2016_Auke_Water_Level'!$A$2:$E$367, 4, FALSE)</f>
        <v>24.093106291615726</v>
      </c>
      <c r="P29" s="152">
        <f>VLOOKUP($F29, '2016_Auke_Water_Level'!$A$2:$E$367, 5, FALSE)</f>
        <v>13.578541666666661</v>
      </c>
      <c r="Q29" s="148" t="s">
        <v>474</v>
      </c>
      <c r="R29" s="148" t="s">
        <v>474</v>
      </c>
      <c r="S29" s="148" t="s">
        <v>474</v>
      </c>
      <c r="T29" s="148" t="s">
        <v>474</v>
      </c>
    </row>
    <row r="30" spans="1:20">
      <c r="A30" s="139">
        <f>Ct_Sockeye_2016_work!W30</f>
        <v>42543</v>
      </c>
      <c r="B30" s="140" t="str">
        <f>Ct_Sockeye_2016_work!V30</f>
        <v>4A</v>
      </c>
      <c r="C30" s="140" t="str">
        <f t="shared" si="2"/>
        <v>A</v>
      </c>
      <c r="D30" s="141">
        <f ca="1">Ct_Sockeye_2016_work!X30</f>
        <v>2.3586233965033898E-5</v>
      </c>
      <c r="E30" s="97"/>
      <c r="F30" s="146">
        <f>Fish_Count_down!A125</f>
        <v>42528</v>
      </c>
      <c r="G30" s="147">
        <f>Fish_Count_down!D125</f>
        <v>29</v>
      </c>
      <c r="H30" s="148" t="s">
        <v>474</v>
      </c>
      <c r="I30" s="148" t="s">
        <v>474</v>
      </c>
      <c r="J30" s="148" t="s">
        <v>474</v>
      </c>
      <c r="K30" s="147">
        <f t="shared" si="1"/>
        <v>29</v>
      </c>
      <c r="L30" s="151">
        <f>VLOOKUP($F30, '2016_Auke_Water_Level'!$A$2:$E$367, 1, FALSE)</f>
        <v>42528</v>
      </c>
      <c r="M30" s="152">
        <f>VLOOKUP($F30, '2016_Auke_Water_Level'!$A$2:$E$367, 2, FALSE)</f>
        <v>21.87</v>
      </c>
      <c r="N30" s="152">
        <f>VLOOKUP($F30, '2016_Auke_Water_Level'!$A$2:$E$367, 3, FALSE)</f>
        <v>18.480000000000032</v>
      </c>
      <c r="O30" s="153">
        <f>VLOOKUP($F30, '2016_Auke_Water_Level'!$A$2:$E$367, 4, FALSE)</f>
        <v>21.777100434454898</v>
      </c>
      <c r="P30" s="152">
        <f>VLOOKUP($F30, '2016_Auke_Water_Level'!$A$2:$E$367, 5, FALSE)</f>
        <v>13.831999999999999</v>
      </c>
      <c r="Q30" s="148" t="s">
        <v>474</v>
      </c>
      <c r="R30" s="148" t="s">
        <v>474</v>
      </c>
      <c r="S30" s="148" t="s">
        <v>474</v>
      </c>
      <c r="T30" s="148" t="s">
        <v>474</v>
      </c>
    </row>
    <row r="31" spans="1:20">
      <c r="A31" s="139">
        <f>Ct_Sockeye_2016_work!W31</f>
        <v>42543</v>
      </c>
      <c r="B31" s="140" t="str">
        <f>Ct_Sockeye_2016_work!V31</f>
        <v>4B</v>
      </c>
      <c r="C31" s="140" t="str">
        <f t="shared" si="2"/>
        <v>B</v>
      </c>
      <c r="D31" s="141">
        <f ca="1">Ct_Sockeye_2016_work!X31</f>
        <v>1.3109848850945127E-5</v>
      </c>
      <c r="E31" s="97"/>
      <c r="F31" s="146">
        <f>Fish_Count_down!A126</f>
        <v>42529</v>
      </c>
      <c r="G31" s="147">
        <f>Fish_Count_down!D126</f>
        <v>21</v>
      </c>
      <c r="H31" s="148" t="s">
        <v>474</v>
      </c>
      <c r="I31" s="148" t="s">
        <v>474</v>
      </c>
      <c r="J31" s="148" t="s">
        <v>474</v>
      </c>
      <c r="K31" s="147">
        <f t="shared" si="1"/>
        <v>21</v>
      </c>
      <c r="L31" s="151">
        <f>VLOOKUP($F31, '2016_Auke_Water_Level'!$A$2:$E$367, 1, FALSE)</f>
        <v>42529</v>
      </c>
      <c r="M31" s="152">
        <f>VLOOKUP($F31, '2016_Auke_Water_Level'!$A$2:$E$367, 2, FALSE)</f>
        <v>21.78</v>
      </c>
      <c r="N31" s="152">
        <f>VLOOKUP($F31, '2016_Auke_Water_Level'!$A$2:$E$367, 3, FALSE)</f>
        <v>17.400000000000034</v>
      </c>
      <c r="O31" s="153">
        <f>VLOOKUP($F31, '2016_Auke_Water_Level'!$A$2:$E$367, 4, FALSE)</f>
        <v>18.062286189535364</v>
      </c>
      <c r="P31" s="152">
        <f>VLOOKUP($F31, '2016_Auke_Water_Level'!$A$2:$E$367, 5, FALSE)</f>
        <v>14.360874999999998</v>
      </c>
      <c r="Q31" s="148" t="s">
        <v>474</v>
      </c>
      <c r="R31" s="148" t="s">
        <v>474</v>
      </c>
      <c r="S31" s="148" t="s">
        <v>474</v>
      </c>
      <c r="T31" s="148" t="s">
        <v>474</v>
      </c>
    </row>
    <row r="32" spans="1:20">
      <c r="A32" s="139">
        <f>Ct_Sockeye_2016_work!W32</f>
        <v>42548</v>
      </c>
      <c r="B32" s="140" t="str">
        <f>Ct_Sockeye_2016_work!V32</f>
        <v>5A</v>
      </c>
      <c r="C32" s="140" t="str">
        <f t="shared" si="2"/>
        <v>A</v>
      </c>
      <c r="D32" s="141">
        <f ca="1">Ct_Sockeye_2016_work!X32</f>
        <v>1.7565473399372422E-5</v>
      </c>
      <c r="E32" s="97"/>
      <c r="F32" s="146">
        <f>Fish_Count_down!A127</f>
        <v>42530</v>
      </c>
      <c r="G32" s="147">
        <f>Fish_Count_down!D127</f>
        <v>5</v>
      </c>
      <c r="H32" s="148" t="s">
        <v>474</v>
      </c>
      <c r="I32" s="148" t="s">
        <v>474</v>
      </c>
      <c r="J32" s="148" t="s">
        <v>474</v>
      </c>
      <c r="K32" s="147">
        <f t="shared" si="1"/>
        <v>5</v>
      </c>
      <c r="L32" s="151">
        <f>VLOOKUP($F32, '2016_Auke_Water_Level'!$A$2:$E$367, 1, FALSE)</f>
        <v>42530</v>
      </c>
      <c r="M32" s="152">
        <f>VLOOKUP($F32, '2016_Auke_Water_Level'!$A$2:$E$367, 2, FALSE)</f>
        <v>21.68</v>
      </c>
      <c r="N32" s="152">
        <f>VLOOKUP($F32, '2016_Auke_Water_Level'!$A$2:$E$367, 3, FALSE)</f>
        <v>16.200000000000017</v>
      </c>
      <c r="O32" s="153">
        <f>VLOOKUP($F32, '2016_Auke_Water_Level'!$A$2:$E$367, 4, FALSE)</f>
        <v>14.552859665135104</v>
      </c>
      <c r="P32" s="152">
        <f>VLOOKUP($F32, '2016_Auke_Water_Level'!$A$2:$E$367, 5, FALSE)</f>
        <v>14.955541666666663</v>
      </c>
      <c r="Q32" s="148" t="s">
        <v>474</v>
      </c>
      <c r="R32" s="148" t="s">
        <v>474</v>
      </c>
      <c r="S32" s="148" t="s">
        <v>474</v>
      </c>
      <c r="T32" s="148" t="s">
        <v>474</v>
      </c>
    </row>
    <row r="33" spans="1:20">
      <c r="A33" s="139">
        <f>Ct_Sockeye_2016_work!W33</f>
        <v>42548</v>
      </c>
      <c r="B33" s="140" t="str">
        <f>Ct_Sockeye_2016_work!V33</f>
        <v>5B</v>
      </c>
      <c r="C33" s="140" t="str">
        <f t="shared" si="2"/>
        <v>B</v>
      </c>
      <c r="D33" s="141">
        <f ca="1">Ct_Sockeye_2016_work!X33</f>
        <v>1.9452303073800671E-5</v>
      </c>
      <c r="E33" s="97"/>
      <c r="F33" s="146">
        <f>Fish_Count_down!A128</f>
        <v>42531</v>
      </c>
      <c r="G33" s="147">
        <f>Fish_Count_down!D128</f>
        <v>22</v>
      </c>
      <c r="H33" s="148" t="s">
        <v>474</v>
      </c>
      <c r="I33" s="148" t="s">
        <v>474</v>
      </c>
      <c r="J33" s="148" t="s">
        <v>474</v>
      </c>
      <c r="K33" s="147">
        <f t="shared" si="1"/>
        <v>22</v>
      </c>
      <c r="L33" s="151">
        <f>VLOOKUP($F33, '2016_Auke_Water_Level'!$A$2:$E$367, 1, FALSE)</f>
        <v>42531</v>
      </c>
      <c r="M33" s="152">
        <f>VLOOKUP($F33, '2016_Auke_Water_Level'!$A$2:$E$367, 2, FALSE)</f>
        <v>21.56</v>
      </c>
      <c r="N33" s="152">
        <f>VLOOKUP($F33, '2016_Auke_Water_Level'!$A$2:$E$367, 3, FALSE)</f>
        <v>14.760000000000005</v>
      </c>
      <c r="O33" s="153">
        <f>VLOOKUP($F33, '2016_Auke_Water_Level'!$A$2:$E$367, 4, FALSE)</f>
        <v>11.090406860653882</v>
      </c>
      <c r="P33" s="152">
        <f>VLOOKUP($F33, '2016_Auke_Water_Level'!$A$2:$E$367, 5, FALSE)</f>
        <v>15.527541666666664</v>
      </c>
      <c r="Q33" s="148" t="s">
        <v>474</v>
      </c>
      <c r="R33" s="148" t="s">
        <v>474</v>
      </c>
      <c r="S33" s="148" t="s">
        <v>474</v>
      </c>
      <c r="T33" s="148" t="s">
        <v>474</v>
      </c>
    </row>
    <row r="34" spans="1:20">
      <c r="A34" s="139">
        <f>Ct_Sockeye_2016_work!W34</f>
        <v>42549</v>
      </c>
      <c r="B34" s="140" t="str">
        <f>Ct_Sockeye_2016_work!V34</f>
        <v>6A</v>
      </c>
      <c r="C34" s="140" t="str">
        <f t="shared" si="2"/>
        <v>A</v>
      </c>
      <c r="D34" s="141">
        <f ca="1">Ct_Sockeye_2016_work!X34</f>
        <v>1.094714798455243E-5</v>
      </c>
      <c r="F34" s="146">
        <f>Fish_Count_down!A129</f>
        <v>42532</v>
      </c>
      <c r="G34" s="147">
        <f>Fish_Count_down!D129</f>
        <v>4</v>
      </c>
      <c r="H34" s="148" t="s">
        <v>474</v>
      </c>
      <c r="I34" s="148" t="s">
        <v>474</v>
      </c>
      <c r="J34" s="148" t="s">
        <v>474</v>
      </c>
      <c r="K34" s="147">
        <f t="shared" si="1"/>
        <v>4</v>
      </c>
      <c r="L34" s="151">
        <f>VLOOKUP($F34, '2016_Auke_Water_Level'!$A$2:$E$367, 1, FALSE)</f>
        <v>42532</v>
      </c>
      <c r="M34" s="152">
        <f>VLOOKUP($F34, '2016_Auke_Water_Level'!$A$2:$E$367, 2, FALSE)</f>
        <v>21.48</v>
      </c>
      <c r="N34" s="152">
        <f>VLOOKUP($F34, '2016_Auke_Water_Level'!$A$2:$E$367, 3, FALSE)</f>
        <v>13.800000000000026</v>
      </c>
      <c r="O34" s="153">
        <f>VLOOKUP($F34, '2016_Auke_Water_Level'!$A$2:$E$367, 4, FALSE)</f>
        <v>9.1770333171199763</v>
      </c>
      <c r="P34" s="152">
        <f>VLOOKUP($F34, '2016_Auke_Water_Level'!$A$2:$E$367, 5, FALSE)</f>
        <v>16.362833333333331</v>
      </c>
      <c r="Q34" s="148" t="s">
        <v>474</v>
      </c>
      <c r="R34" s="148" t="s">
        <v>474</v>
      </c>
      <c r="S34" s="148" t="s">
        <v>474</v>
      </c>
      <c r="T34" s="148" t="s">
        <v>474</v>
      </c>
    </row>
    <row r="35" spans="1:20">
      <c r="A35" s="139">
        <f>Ct_Sockeye_2016_work!W35</f>
        <v>42549</v>
      </c>
      <c r="B35" s="140" t="str">
        <f>Ct_Sockeye_2016_work!V35</f>
        <v>6B</v>
      </c>
      <c r="C35" s="140" t="str">
        <f t="shared" si="2"/>
        <v>B</v>
      </c>
      <c r="D35" s="141">
        <f ca="1">Ct_Sockeye_2016_work!X35</f>
        <v>1.6259567928500473E-5</v>
      </c>
      <c r="F35" s="146">
        <f>Fish_Count_down!A130</f>
        <v>42533</v>
      </c>
      <c r="G35" s="147">
        <f>Fish_Count_down!D130</f>
        <v>2</v>
      </c>
      <c r="H35" s="148" t="s">
        <v>474</v>
      </c>
      <c r="I35" s="148" t="s">
        <v>474</v>
      </c>
      <c r="J35" s="148" t="s">
        <v>474</v>
      </c>
      <c r="K35" s="147">
        <f t="shared" si="1"/>
        <v>2</v>
      </c>
      <c r="L35" s="151">
        <f>VLOOKUP($F35, '2016_Auke_Water_Level'!$A$2:$E$367, 1, FALSE)</f>
        <v>42533</v>
      </c>
      <c r="M35" s="152">
        <f>VLOOKUP($F35, '2016_Auke_Water_Level'!$A$2:$E$367, 2, FALSE)</f>
        <v>21.58</v>
      </c>
      <c r="N35" s="152">
        <f>VLOOKUP($F35, '2016_Auke_Water_Level'!$A$2:$E$367, 3, FALSE)</f>
        <v>15</v>
      </c>
      <c r="O35" s="153">
        <f>VLOOKUP($F35, '2016_Auke_Water_Level'!$A$2:$E$367, 4, FALSE)</f>
        <v>11.615777449027348</v>
      </c>
      <c r="P35" s="152">
        <f>VLOOKUP($F35, '2016_Auke_Water_Level'!$A$2:$E$367, 5, FALSE)</f>
        <v>15.755500000000003</v>
      </c>
      <c r="Q35" s="148" t="s">
        <v>474</v>
      </c>
      <c r="R35" s="148" t="s">
        <v>474</v>
      </c>
      <c r="S35" s="148" t="s">
        <v>474</v>
      </c>
      <c r="T35" s="148" t="s">
        <v>474</v>
      </c>
    </row>
    <row r="36" spans="1:20">
      <c r="A36" s="139">
        <f>Ct_Sockeye_2016_work!W36</f>
        <v>42550</v>
      </c>
      <c r="B36" s="140" t="str">
        <f>Ct_Sockeye_2016_work!V36</f>
        <v>7A</v>
      </c>
      <c r="C36" s="140" t="str">
        <f t="shared" si="2"/>
        <v>A</v>
      </c>
      <c r="D36" s="141">
        <f ca="1">Ct_Sockeye_2016_work!X36</f>
        <v>8.9366012616665103E-6</v>
      </c>
      <c r="F36" s="146">
        <f>Fish_Count_down!A131</f>
        <v>42534</v>
      </c>
      <c r="G36" s="147">
        <f>Fish_Count_down!D131</f>
        <v>5</v>
      </c>
      <c r="H36" s="148" t="s">
        <v>474</v>
      </c>
      <c r="I36" s="148" t="s">
        <v>474</v>
      </c>
      <c r="J36" s="148" t="s">
        <v>474</v>
      </c>
      <c r="K36" s="147">
        <f t="shared" si="1"/>
        <v>5</v>
      </c>
      <c r="L36" s="151">
        <f>VLOOKUP($F36, '2016_Auke_Water_Level'!$A$2:$E$367, 1, FALSE)</f>
        <v>42534</v>
      </c>
      <c r="M36" s="152">
        <f>VLOOKUP($F36, '2016_Auke_Water_Level'!$A$2:$E$367, 2, FALSE)</f>
        <v>22.03</v>
      </c>
      <c r="N36" s="152">
        <f>VLOOKUP($F36, '2016_Auke_Water_Level'!$A$2:$E$367, 3, FALSE)</f>
        <v>20.400000000000034</v>
      </c>
      <c r="O36" s="153">
        <f>VLOOKUP($F36, '2016_Auke_Water_Level'!$A$2:$E$367, 4, FALSE)</f>
        <v>29.891639747046739</v>
      </c>
      <c r="P36" s="152">
        <f>VLOOKUP($F36, '2016_Auke_Water_Level'!$A$2:$E$367, 5, FALSE)</f>
        <v>14.791625000000003</v>
      </c>
      <c r="Q36" s="148" t="s">
        <v>474</v>
      </c>
      <c r="R36" s="148" t="s">
        <v>474</v>
      </c>
      <c r="S36" s="148" t="s">
        <v>474</v>
      </c>
      <c r="T36" s="148" t="s">
        <v>474</v>
      </c>
    </row>
    <row r="37" spans="1:20">
      <c r="A37" s="139">
        <f>Ct_Sockeye_2016_work!W37</f>
        <v>42550</v>
      </c>
      <c r="B37" s="140" t="str">
        <f>Ct_Sockeye_2016_work!V37</f>
        <v>7B</v>
      </c>
      <c r="C37" s="140" t="str">
        <f t="shared" si="2"/>
        <v>B</v>
      </c>
      <c r="D37" s="141" t="e">
        <f ca="1">Ct_Sockeye_2016_work!X37</f>
        <v>#DIV/0!</v>
      </c>
      <c r="F37" s="146">
        <f>Fish_Count_down!A132</f>
        <v>42535</v>
      </c>
      <c r="G37" s="147">
        <f>Fish_Count_down!D132</f>
        <v>4</v>
      </c>
      <c r="H37" s="148" t="s">
        <v>474</v>
      </c>
      <c r="I37" s="148" t="s">
        <v>474</v>
      </c>
      <c r="J37" s="148" t="s">
        <v>474</v>
      </c>
      <c r="K37" s="147">
        <f t="shared" si="1"/>
        <v>4</v>
      </c>
      <c r="L37" s="151">
        <f>VLOOKUP($F37, '2016_Auke_Water_Level'!$A$2:$E$367, 1, FALSE)</f>
        <v>42535</v>
      </c>
      <c r="M37" s="152">
        <f>VLOOKUP($F37, '2016_Auke_Water_Level'!$A$2:$E$367, 2, FALSE)</f>
        <v>21.96</v>
      </c>
      <c r="N37" s="152">
        <f>VLOOKUP($F37, '2016_Auke_Water_Level'!$A$2:$E$367, 3, FALSE)</f>
        <v>19.560000000000031</v>
      </c>
      <c r="O37" s="153">
        <f>VLOOKUP($F37, '2016_Auke_Water_Level'!$A$2:$E$367, 4, FALSE)</f>
        <v>26.085658071362893</v>
      </c>
      <c r="P37" s="152">
        <f>VLOOKUP($F37, '2016_Auke_Water_Level'!$A$2:$E$367, 5, FALSE)</f>
        <v>15.005208333333337</v>
      </c>
      <c r="Q37" s="148" t="s">
        <v>474</v>
      </c>
      <c r="R37" s="148" t="s">
        <v>474</v>
      </c>
      <c r="S37" s="148" t="s">
        <v>474</v>
      </c>
      <c r="T37" s="148" t="s">
        <v>474</v>
      </c>
    </row>
    <row r="38" spans="1:20">
      <c r="A38" s="139">
        <f>Ct_Sockeye_2016_work!W38</f>
        <v>42551</v>
      </c>
      <c r="B38" s="140" t="str">
        <f>Ct_Sockeye_2016_work!V38</f>
        <v>8A</v>
      </c>
      <c r="C38" s="140" t="str">
        <f t="shared" si="2"/>
        <v>A</v>
      </c>
      <c r="D38" s="141">
        <f ca="1">Ct_Sockeye_2016_work!X38</f>
        <v>2.9885530996883365E-5</v>
      </c>
      <c r="F38" s="146">
        <f>Fish_Count_down!A133</f>
        <v>42536</v>
      </c>
      <c r="G38" s="147">
        <f>Fish_Count_down!D133</f>
        <v>5</v>
      </c>
      <c r="H38" s="148" t="s">
        <v>474</v>
      </c>
      <c r="I38" s="148" t="s">
        <v>474</v>
      </c>
      <c r="J38" s="148" t="s">
        <v>474</v>
      </c>
      <c r="K38" s="147">
        <f t="shared" si="1"/>
        <v>5</v>
      </c>
      <c r="L38" s="151">
        <f>VLOOKUP($F38, '2016_Auke_Water_Level'!$A$2:$E$367, 1, FALSE)</f>
        <v>42536</v>
      </c>
      <c r="M38" s="152">
        <f>VLOOKUP($F38, '2016_Auke_Water_Level'!$A$2:$E$367, 2, FALSE)</f>
        <v>21.85</v>
      </c>
      <c r="N38" s="152">
        <f>VLOOKUP($F38, '2016_Auke_Water_Level'!$A$2:$E$367, 3, FALSE)</f>
        <v>18.240000000000038</v>
      </c>
      <c r="O38" s="153">
        <f>VLOOKUP($F38, '2016_Auke_Water_Level'!$A$2:$E$367, 4, FALSE)</f>
        <v>20.902623938807046</v>
      </c>
      <c r="P38" s="152">
        <f>VLOOKUP($F38, '2016_Auke_Water_Level'!$A$2:$E$367, 5, FALSE)</f>
        <v>15.844375000000001</v>
      </c>
      <c r="Q38" s="148" t="s">
        <v>474</v>
      </c>
      <c r="R38" s="148" t="s">
        <v>474</v>
      </c>
      <c r="S38" s="148" t="s">
        <v>474</v>
      </c>
      <c r="T38" s="148" t="s">
        <v>474</v>
      </c>
    </row>
    <row r="39" spans="1:20">
      <c r="A39" s="139">
        <f>Ct_Sockeye_2016_work!W39</f>
        <v>42551</v>
      </c>
      <c r="B39" s="140" t="str">
        <f>Ct_Sockeye_2016_work!V39</f>
        <v>8B</v>
      </c>
      <c r="C39" s="140" t="str">
        <f t="shared" si="2"/>
        <v>B</v>
      </c>
      <c r="D39" s="141">
        <f ca="1">Ct_Sockeye_2016_work!X39</f>
        <v>3.0782819067098899E-5</v>
      </c>
      <c r="F39" s="146">
        <f>Fish_Count_down!A134</f>
        <v>42537</v>
      </c>
      <c r="G39" s="147">
        <f>Fish_Count_down!D134</f>
        <v>4</v>
      </c>
      <c r="H39" s="148" t="s">
        <v>474</v>
      </c>
      <c r="I39" s="148" t="s">
        <v>474</v>
      </c>
      <c r="J39" s="148" t="s">
        <v>474</v>
      </c>
      <c r="K39" s="147">
        <f t="shared" si="1"/>
        <v>4</v>
      </c>
      <c r="L39" s="151">
        <f>VLOOKUP($F39, '2016_Auke_Water_Level'!$A$2:$E$367, 1, FALSE)</f>
        <v>42537</v>
      </c>
      <c r="M39" s="152">
        <f>VLOOKUP($F39, '2016_Auke_Water_Level'!$A$2:$E$367, 2, FALSE)</f>
        <v>21.72</v>
      </c>
      <c r="N39" s="152">
        <f>VLOOKUP($F39, '2016_Auke_Water_Level'!$A$2:$E$367, 3, FALSE)</f>
        <v>16.680000000000007</v>
      </c>
      <c r="O39" s="153">
        <f>VLOOKUP($F39, '2016_Auke_Water_Level'!$A$2:$E$367, 4, FALSE)</f>
        <v>15.883566044545422</v>
      </c>
      <c r="P39" s="152">
        <f>VLOOKUP($F39, '2016_Auke_Water_Level'!$A$2:$E$367, 5, FALSE)</f>
        <v>16.796666666666663</v>
      </c>
      <c r="Q39" s="148" t="s">
        <v>474</v>
      </c>
      <c r="R39" s="148" t="s">
        <v>474</v>
      </c>
      <c r="S39" s="148" t="s">
        <v>474</v>
      </c>
      <c r="T39" s="148" t="s">
        <v>474</v>
      </c>
    </row>
    <row r="40" spans="1:20">
      <c r="A40" s="139">
        <f>Ct_Sockeye_2016_work!W40</f>
        <v>42552</v>
      </c>
      <c r="B40" s="140" t="str">
        <f>Ct_Sockeye_2016_work!V40</f>
        <v>9A</v>
      </c>
      <c r="C40" s="140" t="str">
        <f t="shared" si="2"/>
        <v>A</v>
      </c>
      <c r="D40" s="141">
        <f ca="1">Ct_Sockeye_2016_work!X40</f>
        <v>2.2311649324061969E-4</v>
      </c>
      <c r="F40" s="146">
        <f>Fish_Count_down!A135</f>
        <v>42538</v>
      </c>
      <c r="G40" s="147">
        <f>Fish_Count_down!D135</f>
        <v>6</v>
      </c>
      <c r="H40" s="148">
        <f>Fish_Count_up!B15</f>
        <v>0</v>
      </c>
      <c r="I40" s="148">
        <f>Fish_Count_up!C15</f>
        <v>0</v>
      </c>
      <c r="J40" s="148">
        <f>Fish_Count_up!D15</f>
        <v>0</v>
      </c>
      <c r="K40" s="147">
        <f>SUM(G40:J40)</f>
        <v>6</v>
      </c>
      <c r="L40" s="151">
        <f>VLOOKUP($F40, '2016_Auke_Water_Level'!$A$2:$E$367, 1, FALSE)</f>
        <v>42538</v>
      </c>
      <c r="M40" s="152">
        <f>VLOOKUP($F40, '2016_Auke_Water_Level'!$A$2:$E$367, 2, FALSE)</f>
        <v>21.6</v>
      </c>
      <c r="N40" s="152">
        <f>VLOOKUP($F40, '2016_Auke_Water_Level'!$A$2:$E$367, 3, FALSE)</f>
        <v>15.240000000000038</v>
      </c>
      <c r="O40" s="153">
        <f>VLOOKUP($F40, '2016_Auke_Water_Level'!$A$2:$E$367, 4, FALSE)</f>
        <v>12.161059630926733</v>
      </c>
      <c r="P40" s="152">
        <f>VLOOKUP($F40, '2016_Auke_Water_Level'!$A$2:$E$367, 5, FALSE)</f>
        <v>17.196416666666668</v>
      </c>
      <c r="Q40" s="148" t="s">
        <v>474</v>
      </c>
      <c r="R40" s="148" t="s">
        <v>474</v>
      </c>
      <c r="S40" s="148" t="s">
        <v>474</v>
      </c>
      <c r="T40" s="148" t="s">
        <v>474</v>
      </c>
    </row>
    <row r="41" spans="1:20">
      <c r="A41" s="139">
        <f>Ct_Sockeye_2016_work!W41</f>
        <v>42552</v>
      </c>
      <c r="B41" s="140" t="str">
        <f>Ct_Sockeye_2016_work!V41</f>
        <v>9B</v>
      </c>
      <c r="C41" s="140" t="str">
        <f t="shared" si="2"/>
        <v>B</v>
      </c>
      <c r="D41" s="141">
        <f ca="1">Ct_Sockeye_2016_work!X41</f>
        <v>2.1829697167656073E-4</v>
      </c>
      <c r="F41" s="146">
        <f>Fish_Count_up!A16</f>
        <v>42539</v>
      </c>
      <c r="G41" s="148" t="s">
        <v>474</v>
      </c>
      <c r="H41" s="148">
        <f>Fish_Count_up!B16</f>
        <v>0</v>
      </c>
      <c r="I41" s="148">
        <f>Fish_Count_up!C16</f>
        <v>0</v>
      </c>
      <c r="J41" s="148">
        <f>Fish_Count_up!D16</f>
        <v>0</v>
      </c>
      <c r="K41" s="147">
        <f t="shared" ref="K41:K104" si="3">SUM(G41:J41)</f>
        <v>0</v>
      </c>
      <c r="L41" s="151">
        <f>VLOOKUP($F41, '2016_Auke_Water_Level'!$A$2:$E$367, 1, FALSE)</f>
        <v>42539</v>
      </c>
      <c r="M41" s="152">
        <f>VLOOKUP($F41, '2016_Auke_Water_Level'!$A$2:$E$367, 2, FALSE)</f>
        <v>21.49</v>
      </c>
      <c r="N41" s="152">
        <f>VLOOKUP($F41, '2016_Auke_Water_Level'!$A$2:$E$367, 3, FALSE)</f>
        <v>13.920000000000002</v>
      </c>
      <c r="O41" s="153">
        <f>VLOOKUP($F41, '2016_Auke_Water_Level'!$A$2:$E$367, 4, FALSE)</f>
        <v>9.400448440278339</v>
      </c>
      <c r="P41" s="152">
        <f>VLOOKUP($F41, '2016_Auke_Water_Level'!$A$2:$E$367, 5, FALSE)</f>
        <v>16.682041666666663</v>
      </c>
      <c r="Q41" s="148" t="s">
        <v>474</v>
      </c>
      <c r="R41" s="148" t="s">
        <v>474</v>
      </c>
      <c r="S41" s="148" t="s">
        <v>474</v>
      </c>
      <c r="T41" s="148" t="s">
        <v>474</v>
      </c>
    </row>
    <row r="42" spans="1:20">
      <c r="A42" s="139">
        <f>Ct_Sockeye_2016_work!W42</f>
        <v>42553</v>
      </c>
      <c r="B42" s="140" t="str">
        <f>Ct_Sockeye_2016_work!V42</f>
        <v>10A</v>
      </c>
      <c r="C42" s="140" t="str">
        <f t="shared" si="2"/>
        <v>A</v>
      </c>
      <c r="D42" s="141">
        <f ca="1">Ct_Sockeye_2016_work!X42</f>
        <v>4.9781481424967446E-2</v>
      </c>
      <c r="F42" s="146">
        <f>Fish_Count_up!A17</f>
        <v>42540</v>
      </c>
      <c r="G42" s="148" t="s">
        <v>474</v>
      </c>
      <c r="H42" s="148">
        <f>Fish_Count_up!B17</f>
        <v>0</v>
      </c>
      <c r="I42" s="148">
        <f>Fish_Count_up!C17</f>
        <v>0</v>
      </c>
      <c r="J42" s="148">
        <f>Fish_Count_up!D17</f>
        <v>0</v>
      </c>
      <c r="K42" s="147">
        <f t="shared" si="3"/>
        <v>0</v>
      </c>
      <c r="L42" s="151">
        <f>VLOOKUP($F42, '2016_Auke_Water_Level'!$A$2:$E$367, 1, FALSE)</f>
        <v>42540</v>
      </c>
      <c r="M42" s="152">
        <f>VLOOKUP($F42, '2016_Auke_Water_Level'!$A$2:$E$367, 2, FALSE)</f>
        <v>21.42</v>
      </c>
      <c r="N42" s="152">
        <f>VLOOKUP($F42, '2016_Auke_Water_Level'!$A$2:$E$367, 3, FALSE)</f>
        <v>13.080000000000041</v>
      </c>
      <c r="O42" s="153">
        <f>VLOOKUP($F42, '2016_Auke_Water_Level'!$A$2:$E$367, 4, FALSE)</f>
        <v>7.9247792907580994</v>
      </c>
      <c r="P42" s="152">
        <f>VLOOKUP($F42, '2016_Auke_Water_Level'!$A$2:$E$367, 5, FALSE)</f>
        <v>16.445333333333334</v>
      </c>
      <c r="Q42" s="148" t="s">
        <v>474</v>
      </c>
      <c r="R42" s="148" t="s">
        <v>474</v>
      </c>
      <c r="S42" s="148" t="s">
        <v>474</v>
      </c>
      <c r="T42" s="148" t="s">
        <v>474</v>
      </c>
    </row>
    <row r="43" spans="1:20">
      <c r="A43" s="139">
        <f>Ct_Sockeye_2016_work!W43</f>
        <v>42553</v>
      </c>
      <c r="B43" s="140" t="str">
        <f>Ct_Sockeye_2016_work!V43</f>
        <v>10B</v>
      </c>
      <c r="C43" s="140" t="str">
        <f t="shared" si="2"/>
        <v>B</v>
      </c>
      <c r="D43" s="141">
        <f ca="1">Ct_Sockeye_2016_work!X43</f>
        <v>5.372524013121923E-2</v>
      </c>
      <c r="F43" s="146">
        <f>Fish_Count_up!A18</f>
        <v>42541</v>
      </c>
      <c r="G43" s="148" t="s">
        <v>474</v>
      </c>
      <c r="H43" s="148">
        <f>Fish_Count_up!B18</f>
        <v>0</v>
      </c>
      <c r="I43" s="148">
        <f>Fish_Count_up!C18</f>
        <v>0</v>
      </c>
      <c r="J43" s="148">
        <f>Fish_Count_up!D18</f>
        <v>0</v>
      </c>
      <c r="K43" s="147">
        <f t="shared" si="3"/>
        <v>0</v>
      </c>
      <c r="L43" s="151">
        <f>VLOOKUP($F43, '2016_Auke_Water_Level'!$A$2:$E$367, 1, FALSE)</f>
        <v>42541</v>
      </c>
      <c r="M43" s="152">
        <f>VLOOKUP($F43, '2016_Auke_Water_Level'!$A$2:$E$367, 2, FALSE)</f>
        <v>21.37</v>
      </c>
      <c r="N43" s="152">
        <f>VLOOKUP($F43, '2016_Auke_Water_Level'!$A$2:$E$367, 3, FALSE)</f>
        <v>12.480000000000032</v>
      </c>
      <c r="O43" s="153">
        <f>VLOOKUP($F43, '2016_Auke_Water_Level'!$A$2:$E$367, 4, FALSE)</f>
        <v>6.9900441175891865</v>
      </c>
      <c r="P43" s="152">
        <f>VLOOKUP($F43, '2016_Auke_Water_Level'!$A$2:$E$367, 5, FALSE)</f>
        <v>16.110166666666668</v>
      </c>
      <c r="Q43" s="148" t="s">
        <v>474</v>
      </c>
      <c r="R43" s="148" t="s">
        <v>474</v>
      </c>
      <c r="S43" s="148" t="s">
        <v>474</v>
      </c>
      <c r="T43" s="148" t="s">
        <v>474</v>
      </c>
    </row>
    <row r="44" spans="1:20">
      <c r="A44" s="139">
        <f>Ct_Sockeye_2016_work!W44</f>
        <v>42554</v>
      </c>
      <c r="B44" s="140" t="str">
        <f>Ct_Sockeye_2016_work!V44</f>
        <v>11A</v>
      </c>
      <c r="C44" s="140" t="str">
        <f t="shared" si="2"/>
        <v>A</v>
      </c>
      <c r="D44" s="141">
        <f ca="1">Ct_Sockeye_2016_work!X44</f>
        <v>4.4560452302296959E-2</v>
      </c>
      <c r="F44" s="146">
        <f>Fish_Count_up!A19</f>
        <v>42542</v>
      </c>
      <c r="G44" s="148" t="s">
        <v>474</v>
      </c>
      <c r="H44" s="148">
        <f>Fish_Count_up!B19</f>
        <v>0</v>
      </c>
      <c r="I44" s="148">
        <f>Fish_Count_up!C19</f>
        <v>0</v>
      </c>
      <c r="J44" s="148">
        <f>Fish_Count_up!D19</f>
        <v>0</v>
      </c>
      <c r="K44" s="147">
        <f t="shared" si="3"/>
        <v>0</v>
      </c>
      <c r="L44" s="151">
        <f>VLOOKUP($F44, '2016_Auke_Water_Level'!$A$2:$E$367, 1, FALSE)</f>
        <v>42542</v>
      </c>
      <c r="M44" s="152">
        <f>VLOOKUP($F44, '2016_Auke_Water_Level'!$A$2:$E$367, 2, FALSE)</f>
        <v>21.32</v>
      </c>
      <c r="N44" s="152">
        <f>VLOOKUP($F44, '2016_Auke_Water_Level'!$A$2:$E$367, 3, FALSE)</f>
        <v>11.880000000000024</v>
      </c>
      <c r="O44" s="153">
        <f>VLOOKUP($F44, '2016_Auke_Water_Level'!$A$2:$E$367, 4, FALSE)</f>
        <v>6.1464143735026866</v>
      </c>
      <c r="P44" s="152">
        <f>VLOOKUP($F44, '2016_Auke_Water_Level'!$A$2:$E$367, 5, FALSE)</f>
        <v>15.896166666666664</v>
      </c>
      <c r="Q44" s="148" t="s">
        <v>474</v>
      </c>
      <c r="R44" s="148" t="s">
        <v>474</v>
      </c>
      <c r="S44" s="148" t="s">
        <v>474</v>
      </c>
      <c r="T44" s="148" t="s">
        <v>474</v>
      </c>
    </row>
    <row r="45" spans="1:20">
      <c r="A45" s="139">
        <f>Ct_Sockeye_2016_work!W45</f>
        <v>42554</v>
      </c>
      <c r="B45" s="140" t="str">
        <f>Ct_Sockeye_2016_work!V45</f>
        <v>11B</v>
      </c>
      <c r="C45" s="140" t="str">
        <f t="shared" si="2"/>
        <v>B</v>
      </c>
      <c r="D45" s="141">
        <f ca="1">Ct_Sockeye_2016_work!X45</f>
        <v>4.0856061192850275E-3</v>
      </c>
      <c r="F45" s="146">
        <f>Fish_Count_up!A20</f>
        <v>42543</v>
      </c>
      <c r="G45" s="148" t="s">
        <v>474</v>
      </c>
      <c r="H45" s="148">
        <f>Fish_Count_up!B20</f>
        <v>0</v>
      </c>
      <c r="I45" s="148">
        <f>Fish_Count_up!C20</f>
        <v>0</v>
      </c>
      <c r="J45" s="148">
        <f>Fish_Count_up!D20</f>
        <v>0</v>
      </c>
      <c r="K45" s="147">
        <f t="shared" si="3"/>
        <v>0</v>
      </c>
      <c r="L45" s="151">
        <f>VLOOKUP($F45, '2016_Auke_Water_Level'!$A$2:$E$367, 1, FALSE)</f>
        <v>42543</v>
      </c>
      <c r="M45" s="152">
        <f>VLOOKUP($F45, '2016_Auke_Water_Level'!$A$2:$E$367, 2, FALSE)</f>
        <v>21.27</v>
      </c>
      <c r="N45" s="152">
        <f>VLOOKUP($F45, '2016_Auke_Water_Level'!$A$2:$E$367, 3, FALSE)</f>
        <v>11.280000000000015</v>
      </c>
      <c r="O45" s="153">
        <f>VLOOKUP($F45, '2016_Auke_Water_Level'!$A$2:$E$367, 4, FALSE)</f>
        <v>5.3869664934390977</v>
      </c>
      <c r="P45" s="152">
        <f>VLOOKUP($F45, '2016_Auke_Water_Level'!$A$2:$E$367, 5, FALSE)</f>
        <v>16.151916666666668</v>
      </c>
      <c r="Q45" s="148" t="s">
        <v>474</v>
      </c>
      <c r="R45" s="148" t="s">
        <v>474</v>
      </c>
      <c r="S45" s="148" t="s">
        <v>474</v>
      </c>
      <c r="T45" s="148" t="s">
        <v>474</v>
      </c>
    </row>
    <row r="46" spans="1:20">
      <c r="A46" s="139">
        <f>Ct_Sockeye_2016_work!W46</f>
        <v>42555</v>
      </c>
      <c r="B46" s="140" t="str">
        <f>Ct_Sockeye_2016_work!V46</f>
        <v>12A</v>
      </c>
      <c r="C46" s="140" t="str">
        <f t="shared" si="2"/>
        <v>A</v>
      </c>
      <c r="D46" s="141">
        <f ca="1">Ct_Sockeye_2016_work!X46</f>
        <v>2.4262315904100737E-3</v>
      </c>
      <c r="F46" s="146">
        <f>Fish_Count_up!A21</f>
        <v>42544</v>
      </c>
      <c r="G46" s="148" t="s">
        <v>474</v>
      </c>
      <c r="H46" s="148">
        <f>Fish_Count_up!B21</f>
        <v>0</v>
      </c>
      <c r="I46" s="148">
        <f>Fish_Count_up!C21</f>
        <v>0</v>
      </c>
      <c r="J46" s="148">
        <f>Fish_Count_up!D21</f>
        <v>0</v>
      </c>
      <c r="K46" s="147">
        <f t="shared" si="3"/>
        <v>0</v>
      </c>
      <c r="L46" s="151">
        <f>VLOOKUP($F46, '2016_Auke_Water_Level'!$A$2:$E$367, 1, FALSE)</f>
        <v>42544</v>
      </c>
      <c r="M46" s="152">
        <f>VLOOKUP($F46, '2016_Auke_Water_Level'!$A$2:$E$367, 2, FALSE)</f>
        <v>21.24</v>
      </c>
      <c r="N46" s="152">
        <f>VLOOKUP($F46, '2016_Auke_Water_Level'!$A$2:$E$367, 3, FALSE)</f>
        <v>10.920000000000002</v>
      </c>
      <c r="O46" s="153">
        <f>VLOOKUP($F46, '2016_Auke_Water_Level'!$A$2:$E$367, 4, FALSE)</f>
        <v>4.9689637732620797</v>
      </c>
      <c r="P46" s="152">
        <f>VLOOKUP($F46, '2016_Auke_Water_Level'!$A$2:$E$367, 5, FALSE)</f>
        <v>16.707124999999998</v>
      </c>
      <c r="Q46" s="148" t="s">
        <v>474</v>
      </c>
      <c r="R46" s="148" t="s">
        <v>474</v>
      </c>
      <c r="S46" s="148" t="s">
        <v>474</v>
      </c>
      <c r="T46" s="148" t="s">
        <v>474</v>
      </c>
    </row>
    <row r="47" spans="1:20">
      <c r="A47" s="139">
        <f>Ct_Sockeye_2016_work!W47</f>
        <v>42555</v>
      </c>
      <c r="B47" s="140" t="str">
        <f>Ct_Sockeye_2016_work!V47</f>
        <v>12B</v>
      </c>
      <c r="C47" s="140" t="str">
        <f t="shared" si="2"/>
        <v>B</v>
      </c>
      <c r="D47" s="141">
        <f ca="1">Ct_Sockeye_2016_work!X47</f>
        <v>2.7747583420326314E-3</v>
      </c>
      <c r="F47" s="146">
        <f>Fish_Count_up!A22</f>
        <v>42545</v>
      </c>
      <c r="G47" s="148" t="s">
        <v>474</v>
      </c>
      <c r="H47" s="148">
        <f>Fish_Count_up!B22</f>
        <v>0</v>
      </c>
      <c r="I47" s="148">
        <f>Fish_Count_up!C22</f>
        <v>0</v>
      </c>
      <c r="J47" s="148">
        <f>Fish_Count_up!D22</f>
        <v>0</v>
      </c>
      <c r="K47" s="147">
        <f t="shared" si="3"/>
        <v>0</v>
      </c>
      <c r="L47" s="151">
        <f>VLOOKUP($F47, '2016_Auke_Water_Level'!$A$2:$E$367, 1, FALSE)</f>
        <v>42545</v>
      </c>
      <c r="M47" s="152">
        <f>VLOOKUP($F47, '2016_Auke_Water_Level'!$A$2:$E$367, 2, FALSE)</f>
        <v>21.19</v>
      </c>
      <c r="N47" s="152">
        <f>VLOOKUP($F47, '2016_Auke_Water_Level'!$A$2:$E$367, 3, FALSE)</f>
        <v>10.320000000000036</v>
      </c>
      <c r="O47" s="153">
        <f>VLOOKUP($F47, '2016_Auke_Water_Level'!$A$2:$E$367, 4, FALSE)</f>
        <v>4.330725634128787</v>
      </c>
      <c r="P47" s="152">
        <f>VLOOKUP($F47, '2016_Auke_Water_Level'!$A$2:$E$367, 5, FALSE)</f>
        <v>17.008916666666668</v>
      </c>
      <c r="Q47" s="148" t="s">
        <v>474</v>
      </c>
      <c r="R47" s="148" t="s">
        <v>474</v>
      </c>
      <c r="S47" s="148" t="s">
        <v>474</v>
      </c>
      <c r="T47" s="148" t="s">
        <v>474</v>
      </c>
    </row>
    <row r="48" spans="1:20">
      <c r="A48" s="139">
        <f>Ct_Sockeye_2016_work!W48</f>
        <v>42556</v>
      </c>
      <c r="B48" s="140" t="str">
        <f>Ct_Sockeye_2016_work!V48</f>
        <v>13A</v>
      </c>
      <c r="C48" s="140" t="str">
        <f t="shared" si="2"/>
        <v>A</v>
      </c>
      <c r="D48" s="141">
        <f ca="1">Ct_Sockeye_2016_work!X48</f>
        <v>9.5889907485495007E-4</v>
      </c>
      <c r="F48" s="146">
        <f>Fish_Count_up!A23</f>
        <v>42546</v>
      </c>
      <c r="G48" s="148" t="s">
        <v>474</v>
      </c>
      <c r="H48" s="148">
        <f>Fish_Count_up!B23</f>
        <v>0</v>
      </c>
      <c r="I48" s="148">
        <f>Fish_Count_up!C23</f>
        <v>0</v>
      </c>
      <c r="J48" s="148">
        <f>Fish_Count_up!D23</f>
        <v>0</v>
      </c>
      <c r="K48" s="147">
        <f t="shared" si="3"/>
        <v>0</v>
      </c>
      <c r="L48" s="151">
        <f>VLOOKUP($F48, '2016_Auke_Water_Level'!$A$2:$E$367, 1, FALSE)</f>
        <v>42546</v>
      </c>
      <c r="M48" s="152">
        <f>VLOOKUP($F48, '2016_Auke_Water_Level'!$A$2:$E$367, 2, FALSE)</f>
        <v>21.2</v>
      </c>
      <c r="N48" s="152">
        <f>VLOOKUP($F48, '2016_Auke_Water_Level'!$A$2:$E$367, 3, FALSE)</f>
        <v>10.440000000000012</v>
      </c>
      <c r="O48" s="153">
        <f>VLOOKUP($F48, '2016_Auke_Water_Level'!$A$2:$E$367, 4, FALSE)</f>
        <v>4.4527559266155095</v>
      </c>
      <c r="P48" s="152">
        <f>VLOOKUP($F48, '2016_Auke_Water_Level'!$A$2:$E$367, 5, FALSE)</f>
        <v>16.283083333333334</v>
      </c>
      <c r="Q48" s="148" t="s">
        <v>474</v>
      </c>
      <c r="R48" s="148" t="s">
        <v>474</v>
      </c>
      <c r="S48" s="148" t="s">
        <v>474</v>
      </c>
      <c r="T48" s="148" t="s">
        <v>474</v>
      </c>
    </row>
    <row r="49" spans="1:20">
      <c r="A49" s="139">
        <f>Ct_Sockeye_2016_work!W49</f>
        <v>42556</v>
      </c>
      <c r="B49" s="140" t="str">
        <f>Ct_Sockeye_2016_work!V49</f>
        <v>13B</v>
      </c>
      <c r="C49" s="140" t="str">
        <f t="shared" si="2"/>
        <v>B</v>
      </c>
      <c r="D49" s="141">
        <f ca="1">Ct_Sockeye_2016_work!X49</f>
        <v>9.1266740734378493E-4</v>
      </c>
      <c r="F49" s="146">
        <f>Fish_Count_up!A24</f>
        <v>42547</v>
      </c>
      <c r="G49" s="148" t="s">
        <v>474</v>
      </c>
      <c r="H49" s="148">
        <f>Fish_Count_up!B24</f>
        <v>0</v>
      </c>
      <c r="I49" s="148">
        <f>Fish_Count_up!C24</f>
        <v>0</v>
      </c>
      <c r="J49" s="148">
        <f>Fish_Count_up!D24</f>
        <v>0</v>
      </c>
      <c r="K49" s="147">
        <f t="shared" si="3"/>
        <v>0</v>
      </c>
      <c r="L49" s="151">
        <f>VLOOKUP($F49, '2016_Auke_Water_Level'!$A$2:$E$367, 1, FALSE)</f>
        <v>42547</v>
      </c>
      <c r="M49" s="152">
        <f>VLOOKUP($F49, '2016_Auke_Water_Level'!$A$2:$E$367, 2, FALSE)</f>
        <v>21.32</v>
      </c>
      <c r="N49" s="152">
        <f>VLOOKUP($F49, '2016_Auke_Water_Level'!$A$2:$E$367, 3, FALSE)</f>
        <v>11.880000000000024</v>
      </c>
      <c r="O49" s="153">
        <f>VLOOKUP($F49, '2016_Auke_Water_Level'!$A$2:$E$367, 4, FALSE)</f>
        <v>6.1464143735026866</v>
      </c>
      <c r="P49" s="152">
        <f>VLOOKUP($F49, '2016_Auke_Water_Level'!$A$2:$E$367, 5, FALSE)</f>
        <v>16.355708333333329</v>
      </c>
      <c r="Q49" s="148" t="s">
        <v>474</v>
      </c>
      <c r="R49" s="148" t="s">
        <v>474</v>
      </c>
      <c r="S49" s="148" t="s">
        <v>474</v>
      </c>
      <c r="T49" s="148" t="s">
        <v>474</v>
      </c>
    </row>
    <row r="50" spans="1:20">
      <c r="A50" s="139">
        <f>Ct_Sockeye_2016_work!W50</f>
        <v>42557</v>
      </c>
      <c r="B50" s="140" t="str">
        <f>Ct_Sockeye_2016_work!V50</f>
        <v>14A</v>
      </c>
      <c r="C50" s="140" t="str">
        <f t="shared" si="2"/>
        <v>A</v>
      </c>
      <c r="D50" s="141">
        <f ca="1">Ct_Sockeye_2016_work!X50</f>
        <v>7.1379113554333651E-4</v>
      </c>
      <c r="F50" s="146">
        <f>Fish_Count_up!A25</f>
        <v>42548</v>
      </c>
      <c r="G50" s="148" t="s">
        <v>474</v>
      </c>
      <c r="H50" s="148">
        <f>Fish_Count_up!B25</f>
        <v>0</v>
      </c>
      <c r="I50" s="148">
        <f>Fish_Count_up!C25</f>
        <v>0</v>
      </c>
      <c r="J50" s="148">
        <f>Fish_Count_up!D25</f>
        <v>0</v>
      </c>
      <c r="K50" s="147">
        <f t="shared" si="3"/>
        <v>0</v>
      </c>
      <c r="L50" s="151">
        <f>VLOOKUP($F50, '2016_Auke_Water_Level'!$A$2:$E$367, 1, FALSE)</f>
        <v>42548</v>
      </c>
      <c r="M50" s="152">
        <f>VLOOKUP($F50, '2016_Auke_Water_Level'!$A$2:$E$367, 2, FALSE)</f>
        <v>21.46</v>
      </c>
      <c r="N50" s="152">
        <f>VLOOKUP($F50, '2016_Auke_Water_Level'!$A$2:$E$367, 3, FALSE)</f>
        <v>13.560000000000031</v>
      </c>
      <c r="O50" s="153">
        <f>VLOOKUP($F50, '2016_Auke_Water_Level'!$A$2:$E$367, 4, FALSE)</f>
        <v>8.7430590690642642</v>
      </c>
      <c r="P50" s="152">
        <f>VLOOKUP($F50, '2016_Auke_Water_Level'!$A$2:$E$367, 5, FALSE)</f>
        <v>16.496333333333329</v>
      </c>
      <c r="Q50" s="148" t="s">
        <v>474</v>
      </c>
      <c r="R50" s="148" t="s">
        <v>474</v>
      </c>
      <c r="S50" s="148" t="s">
        <v>474</v>
      </c>
      <c r="T50" s="148" t="s">
        <v>474</v>
      </c>
    </row>
    <row r="51" spans="1:20">
      <c r="A51" s="139">
        <f>Ct_Sockeye_2016_work!W51</f>
        <v>42557</v>
      </c>
      <c r="B51" s="140" t="str">
        <f>Ct_Sockeye_2016_work!V51</f>
        <v>14B</v>
      </c>
      <c r="C51" s="140" t="str">
        <f t="shared" si="2"/>
        <v>B</v>
      </c>
      <c r="D51" s="141">
        <f ca="1">Ct_Sockeye_2016_work!X51</f>
        <v>7.3913405261312925E-4</v>
      </c>
      <c r="F51" s="146">
        <f>Fish_Count_up!A26</f>
        <v>42549</v>
      </c>
      <c r="G51" s="148" t="s">
        <v>474</v>
      </c>
      <c r="H51" s="148">
        <f>Fish_Count_up!B26</f>
        <v>0</v>
      </c>
      <c r="I51" s="148">
        <f>Fish_Count_up!C26</f>
        <v>0</v>
      </c>
      <c r="J51" s="148">
        <f>Fish_Count_up!D26</f>
        <v>0</v>
      </c>
      <c r="K51" s="147">
        <f t="shared" si="3"/>
        <v>0</v>
      </c>
      <c r="L51" s="151">
        <f>VLOOKUP($F51, '2016_Auke_Water_Level'!$A$2:$E$367, 1, FALSE)</f>
        <v>42549</v>
      </c>
      <c r="M51" s="152">
        <f>VLOOKUP($F51, '2016_Auke_Water_Level'!$A$2:$E$367, 2, FALSE)</f>
        <v>21.4</v>
      </c>
      <c r="N51" s="152">
        <f>VLOOKUP($F51, '2016_Auke_Water_Level'!$A$2:$E$367, 3, FALSE)</f>
        <v>12.840000000000003</v>
      </c>
      <c r="O51" s="153">
        <f>VLOOKUP($F51, '2016_Auke_Water_Level'!$A$2:$E$367, 4, FALSE)</f>
        <v>7.539493731961751</v>
      </c>
      <c r="P51" s="152">
        <f>VLOOKUP($F51, '2016_Auke_Water_Level'!$A$2:$E$367, 5, FALSE)</f>
        <v>17.121458333333337</v>
      </c>
      <c r="Q51" s="148" t="s">
        <v>474</v>
      </c>
      <c r="R51" s="148" t="s">
        <v>474</v>
      </c>
      <c r="S51" s="148" t="s">
        <v>474</v>
      </c>
      <c r="T51" s="148" t="s">
        <v>474</v>
      </c>
    </row>
    <row r="52" spans="1:20">
      <c r="A52" s="139">
        <f>Ct_Sockeye_2016_work!W52</f>
        <v>42558</v>
      </c>
      <c r="B52" s="140" t="str">
        <f>Ct_Sockeye_2016_work!V52</f>
        <v>15A</v>
      </c>
      <c r="C52" s="140" t="str">
        <f t="shared" si="2"/>
        <v>A</v>
      </c>
      <c r="D52" s="141">
        <f ca="1">Ct_Sockeye_2016_work!X52</f>
        <v>3.4652116398016609E-2</v>
      </c>
      <c r="F52" s="146">
        <f>Fish_Count_up!A27</f>
        <v>42550</v>
      </c>
      <c r="G52" s="148" t="s">
        <v>474</v>
      </c>
      <c r="H52" s="148">
        <f>Fish_Count_up!B27</f>
        <v>0</v>
      </c>
      <c r="I52" s="148">
        <f>Fish_Count_up!C27</f>
        <v>0</v>
      </c>
      <c r="J52" s="148">
        <f>Fish_Count_up!D27</f>
        <v>0</v>
      </c>
      <c r="K52" s="147">
        <f t="shared" si="3"/>
        <v>0</v>
      </c>
      <c r="L52" s="151">
        <f>VLOOKUP($F52, '2016_Auke_Water_Level'!$A$2:$E$367, 1, FALSE)</f>
        <v>42550</v>
      </c>
      <c r="M52" s="152">
        <f>VLOOKUP($F52, '2016_Auke_Water_Level'!$A$2:$E$367, 2, FALSE)</f>
        <v>21.36</v>
      </c>
      <c r="N52" s="152">
        <f>VLOOKUP($F52, '2016_Auke_Water_Level'!$A$2:$E$367, 3, FALSE)</f>
        <v>12.360000000000014</v>
      </c>
      <c r="O52" s="153">
        <f>VLOOKUP($F52, '2016_Auke_Water_Level'!$A$2:$E$367, 4, FALSE)</f>
        <v>6.8142567079291592</v>
      </c>
      <c r="P52" s="152">
        <f>VLOOKUP($F52, '2016_Auke_Water_Level'!$A$2:$E$367, 5, FALSE)</f>
        <v>17.593250000000001</v>
      </c>
      <c r="Q52" s="148" t="s">
        <v>474</v>
      </c>
      <c r="R52" s="148" t="s">
        <v>474</v>
      </c>
      <c r="S52" s="148" t="s">
        <v>474</v>
      </c>
      <c r="T52" s="148" t="s">
        <v>474</v>
      </c>
    </row>
    <row r="53" spans="1:20">
      <c r="A53" s="139">
        <f>Ct_Sockeye_2016_work!W53</f>
        <v>42558</v>
      </c>
      <c r="B53" s="140" t="str">
        <f>Ct_Sockeye_2016_work!V53</f>
        <v>15B</v>
      </c>
      <c r="C53" s="140" t="str">
        <f t="shared" si="2"/>
        <v>B</v>
      </c>
      <c r="D53" s="141">
        <f ca="1">Ct_Sockeye_2016_work!X53</f>
        <v>6.7559522887070969E-2</v>
      </c>
      <c r="F53" s="146">
        <f>Fish_Count_up!A28</f>
        <v>42551</v>
      </c>
      <c r="G53" s="148" t="s">
        <v>474</v>
      </c>
      <c r="H53" s="148">
        <f>Fish_Count_up!B28</f>
        <v>0</v>
      </c>
      <c r="I53" s="148">
        <f>Fish_Count_up!C28</f>
        <v>0</v>
      </c>
      <c r="J53" s="148">
        <f>Fish_Count_up!D28</f>
        <v>0</v>
      </c>
      <c r="K53" s="147">
        <f t="shared" si="3"/>
        <v>0</v>
      </c>
      <c r="L53" s="151">
        <f>VLOOKUP($F53, '2016_Auke_Water_Level'!$A$2:$E$367, 1, FALSE)</f>
        <v>42551</v>
      </c>
      <c r="M53" s="152">
        <f>VLOOKUP($F53, '2016_Auke_Water_Level'!$A$2:$E$367, 2, FALSE)</f>
        <v>21.39</v>
      </c>
      <c r="N53" s="152">
        <f>VLOOKUP($F53, '2016_Auke_Water_Level'!$A$2:$E$367, 3, FALSE)</f>
        <v>12.720000000000027</v>
      </c>
      <c r="O53" s="153">
        <f>VLOOKUP($F53, '2016_Auke_Water_Level'!$A$2:$E$367, 4, FALSE)</f>
        <v>7.352605125738366</v>
      </c>
      <c r="P53" s="152">
        <f>VLOOKUP($F53, '2016_Auke_Water_Level'!$A$2:$E$367, 5, FALSE)</f>
        <v>18.073041666666665</v>
      </c>
      <c r="Q53" s="148" t="s">
        <v>474</v>
      </c>
      <c r="R53" s="148" t="s">
        <v>474</v>
      </c>
      <c r="S53" s="148" t="s">
        <v>474</v>
      </c>
      <c r="T53" s="148" t="s">
        <v>474</v>
      </c>
    </row>
    <row r="54" spans="1:20">
      <c r="A54" s="139">
        <f>Ct_Sockeye_2016_work!W54</f>
        <v>42559</v>
      </c>
      <c r="B54" s="140" t="str">
        <f>Ct_Sockeye_2016_work!V54</f>
        <v>16A</v>
      </c>
      <c r="C54" s="140" t="str">
        <f t="shared" si="2"/>
        <v>A</v>
      </c>
      <c r="D54" s="141">
        <f ca="1">Ct_Sockeye_2016_work!X54</f>
        <v>4.051948819930355E-3</v>
      </c>
      <c r="F54" s="146">
        <f>Fish_Count_up!A29</f>
        <v>42552</v>
      </c>
      <c r="G54" s="148" t="s">
        <v>474</v>
      </c>
      <c r="H54" s="148">
        <f>Fish_Count_up!B29</f>
        <v>22</v>
      </c>
      <c r="I54" s="148">
        <f>Fish_Count_up!C29</f>
        <v>13</v>
      </c>
      <c r="J54" s="148">
        <f>Fish_Count_up!D29</f>
        <v>0</v>
      </c>
      <c r="K54" s="147">
        <f t="shared" si="3"/>
        <v>35</v>
      </c>
      <c r="L54" s="151">
        <f>VLOOKUP($F54, '2016_Auke_Water_Level'!$A$2:$E$367, 1, FALSE)</f>
        <v>42552</v>
      </c>
      <c r="M54" s="152">
        <f>VLOOKUP($F54, '2016_Auke_Water_Level'!$A$2:$E$367, 2, FALSE)</f>
        <v>21.58</v>
      </c>
      <c r="N54" s="152">
        <f>VLOOKUP($F54, '2016_Auke_Water_Level'!$A$2:$E$367, 3, FALSE)</f>
        <v>15</v>
      </c>
      <c r="O54" s="153">
        <f>VLOOKUP($F54, '2016_Auke_Water_Level'!$A$2:$E$367, 4, FALSE)</f>
        <v>11.615777449027348</v>
      </c>
      <c r="P54" s="152">
        <f>VLOOKUP($F54, '2016_Auke_Water_Level'!$A$2:$E$367, 5, FALSE)</f>
        <v>17.877124999999996</v>
      </c>
      <c r="Q54" s="148" t="s">
        <v>474</v>
      </c>
      <c r="R54" s="148" t="s">
        <v>474</v>
      </c>
      <c r="S54" s="148" t="s">
        <v>474</v>
      </c>
      <c r="T54" s="148" t="s">
        <v>474</v>
      </c>
    </row>
    <row r="55" spans="1:20">
      <c r="A55" s="139">
        <f>Ct_Sockeye_2016_work!W55</f>
        <v>42559</v>
      </c>
      <c r="B55" s="140" t="str">
        <f>Ct_Sockeye_2016_work!V55</f>
        <v>16B</v>
      </c>
      <c r="C55" s="140" t="str">
        <f t="shared" si="2"/>
        <v>B</v>
      </c>
      <c r="D55" s="141">
        <f ca="1">Ct_Sockeye_2016_work!X55</f>
        <v>4.0035766238967581E-3</v>
      </c>
      <c r="F55" s="146">
        <f>Fish_Count_up!A30</f>
        <v>42553</v>
      </c>
      <c r="G55" s="148" t="s">
        <v>474</v>
      </c>
      <c r="H55" s="148">
        <f>Fish_Count_up!B30</f>
        <v>119</v>
      </c>
      <c r="I55" s="148">
        <f>Fish_Count_up!C30</f>
        <v>60</v>
      </c>
      <c r="J55" s="148">
        <f>Fish_Count_up!D30</f>
        <v>0</v>
      </c>
      <c r="K55" s="147">
        <f t="shared" si="3"/>
        <v>179</v>
      </c>
      <c r="L55" s="151">
        <f>VLOOKUP($F55, '2016_Auke_Water_Level'!$A$2:$E$367, 1, FALSE)</f>
        <v>42553</v>
      </c>
      <c r="M55" s="152">
        <f>VLOOKUP($F55, '2016_Auke_Water_Level'!$A$2:$E$367, 2, FALSE)</f>
        <v>21.64</v>
      </c>
      <c r="N55" s="152">
        <f>VLOOKUP($F55, '2016_Auke_Water_Level'!$A$2:$E$367, 3, FALSE)</f>
        <v>15.720000000000027</v>
      </c>
      <c r="O55" s="153">
        <f>VLOOKUP($F55, '2016_Auke_Water_Level'!$A$2:$E$367, 4, FALSE)</f>
        <v>13.313647548686975</v>
      </c>
      <c r="P55" s="152">
        <f>VLOOKUP($F55, '2016_Auke_Water_Level'!$A$2:$E$367, 5, FALSE)</f>
        <v>17.340708333333335</v>
      </c>
      <c r="Q55" s="148" t="s">
        <v>474</v>
      </c>
      <c r="R55" s="148" t="s">
        <v>474</v>
      </c>
      <c r="S55" s="148" t="s">
        <v>474</v>
      </c>
      <c r="T55" s="148" t="s">
        <v>474</v>
      </c>
    </row>
    <row r="56" spans="1:20">
      <c r="A56" s="139">
        <f>Ct_Sockeye_2016_work!W56</f>
        <v>42560</v>
      </c>
      <c r="B56" s="140" t="str">
        <f>Ct_Sockeye_2016_work!V56</f>
        <v>17A</v>
      </c>
      <c r="C56" s="140" t="str">
        <f t="shared" si="2"/>
        <v>A</v>
      </c>
      <c r="D56" s="141">
        <f ca="1">Ct_Sockeye_2016_work!X56</f>
        <v>1.3584047943974535E-3</v>
      </c>
      <c r="F56" s="146">
        <f>Fish_Count_up!A31</f>
        <v>42554</v>
      </c>
      <c r="G56" s="148" t="s">
        <v>474</v>
      </c>
      <c r="H56" s="148">
        <f>Fish_Count_up!B31</f>
        <v>36</v>
      </c>
      <c r="I56" s="148">
        <f>Fish_Count_up!C31</f>
        <v>37</v>
      </c>
      <c r="J56" s="148">
        <f>Fish_Count_up!D31</f>
        <v>2</v>
      </c>
      <c r="K56" s="147">
        <f t="shared" si="3"/>
        <v>75</v>
      </c>
      <c r="L56" s="151">
        <f>VLOOKUP($F56, '2016_Auke_Water_Level'!$A$2:$E$367, 1, FALSE)</f>
        <v>42554</v>
      </c>
      <c r="M56" s="152">
        <f>VLOOKUP($F56, '2016_Auke_Water_Level'!$A$2:$E$367, 2, FALSE)</f>
        <v>21.6</v>
      </c>
      <c r="N56" s="152">
        <f>VLOOKUP($F56, '2016_Auke_Water_Level'!$A$2:$E$367, 3, FALSE)</f>
        <v>15.240000000000038</v>
      </c>
      <c r="O56" s="153">
        <f>VLOOKUP($F56, '2016_Auke_Water_Level'!$A$2:$E$367, 4, FALSE)</f>
        <v>12.161059630926733</v>
      </c>
      <c r="P56" s="152">
        <f>VLOOKUP($F56, '2016_Auke_Water_Level'!$A$2:$E$367, 5, FALSE)</f>
        <v>17.6235</v>
      </c>
      <c r="Q56" s="148" t="s">
        <v>474</v>
      </c>
      <c r="R56" s="148" t="s">
        <v>474</v>
      </c>
      <c r="S56" s="148" t="s">
        <v>474</v>
      </c>
      <c r="T56" s="148" t="s">
        <v>474</v>
      </c>
    </row>
    <row r="57" spans="1:20">
      <c r="A57" s="139">
        <f>Ct_Sockeye_2016_work!W57</f>
        <v>42560</v>
      </c>
      <c r="B57" s="140" t="str">
        <f>Ct_Sockeye_2016_work!V57</f>
        <v>17B</v>
      </c>
      <c r="C57" s="140" t="str">
        <f t="shared" si="2"/>
        <v>B</v>
      </c>
      <c r="D57" s="141">
        <f ca="1">Ct_Sockeye_2016_work!X57</f>
        <v>1.4082244209324319E-3</v>
      </c>
      <c r="F57" s="146">
        <f>Fish_Count_up!A32</f>
        <v>42555</v>
      </c>
      <c r="G57" s="148" t="s">
        <v>474</v>
      </c>
      <c r="H57" s="148">
        <f>Fish_Count_up!B32</f>
        <v>33</v>
      </c>
      <c r="I57" s="148">
        <f>Fish_Count_up!C32</f>
        <v>32</v>
      </c>
      <c r="J57" s="148">
        <f>Fish_Count_up!D32</f>
        <v>0</v>
      </c>
      <c r="K57" s="147">
        <f t="shared" si="3"/>
        <v>65</v>
      </c>
      <c r="L57" s="151">
        <f>VLOOKUP($F57, '2016_Auke_Water_Level'!$A$2:$E$367, 1, FALSE)</f>
        <v>42555</v>
      </c>
      <c r="M57" s="152">
        <f>VLOOKUP($F57, '2016_Auke_Water_Level'!$A$2:$E$367, 2, FALSE)</f>
        <v>21.52</v>
      </c>
      <c r="N57" s="152">
        <f>VLOOKUP($F57, '2016_Auke_Water_Level'!$A$2:$E$367, 3, FALSE)</f>
        <v>14.280000000000015</v>
      </c>
      <c r="O57" s="153">
        <f>VLOOKUP($F57, '2016_Auke_Water_Level'!$A$2:$E$367, 4, FALSE)</f>
        <v>10.097177480000829</v>
      </c>
      <c r="P57" s="152">
        <f>VLOOKUP($F57, '2016_Auke_Water_Level'!$A$2:$E$367, 5, FALSE)</f>
        <v>17.707458333333332</v>
      </c>
      <c r="Q57" s="148" t="s">
        <v>474</v>
      </c>
      <c r="R57" s="148" t="s">
        <v>474</v>
      </c>
      <c r="S57" s="148" t="s">
        <v>474</v>
      </c>
      <c r="T57" s="148" t="s">
        <v>474</v>
      </c>
    </row>
    <row r="58" spans="1:20">
      <c r="A58" s="139">
        <f>Ct_Sockeye_2016_work!W58</f>
        <v>42561</v>
      </c>
      <c r="B58" s="140" t="str">
        <f>Ct_Sockeye_2016_work!V58</f>
        <v>18A</v>
      </c>
      <c r="C58" s="140" t="str">
        <f t="shared" si="2"/>
        <v>A</v>
      </c>
      <c r="D58" s="141">
        <f ca="1">Ct_Sockeye_2016_work!X58</f>
        <v>4.4664093487275142E-4</v>
      </c>
      <c r="F58" s="146">
        <f>Fish_Count_up!A33</f>
        <v>42556</v>
      </c>
      <c r="G58" s="148" t="s">
        <v>474</v>
      </c>
      <c r="H58" s="148">
        <f>Fish_Count_up!B33</f>
        <v>3</v>
      </c>
      <c r="I58" s="148">
        <f>Fish_Count_up!C33</f>
        <v>1</v>
      </c>
      <c r="J58" s="148">
        <f>Fish_Count_up!D33</f>
        <v>0</v>
      </c>
      <c r="K58" s="147">
        <f t="shared" si="3"/>
        <v>4</v>
      </c>
      <c r="L58" s="151">
        <f>VLOOKUP($F58, '2016_Auke_Water_Level'!$A$2:$E$367, 1, FALSE)</f>
        <v>42556</v>
      </c>
      <c r="M58" s="152">
        <f>VLOOKUP($F58, '2016_Auke_Water_Level'!$A$2:$E$367, 2, FALSE)</f>
        <v>21.46</v>
      </c>
      <c r="N58" s="152">
        <f>VLOOKUP($F58, '2016_Auke_Water_Level'!$A$2:$E$367, 3, FALSE)</f>
        <v>13.560000000000031</v>
      </c>
      <c r="O58" s="153">
        <f>VLOOKUP($F58, '2016_Auke_Water_Level'!$A$2:$E$367, 4, FALSE)</f>
        <v>8.7430590690642642</v>
      </c>
      <c r="P58" s="152">
        <f>VLOOKUP($F58, '2016_Auke_Water_Level'!$A$2:$E$367, 5, FALSE)</f>
        <v>17.876458333333328</v>
      </c>
      <c r="Q58" s="148" t="s">
        <v>474</v>
      </c>
      <c r="R58" s="148" t="s">
        <v>474</v>
      </c>
      <c r="S58" s="148" t="s">
        <v>474</v>
      </c>
      <c r="T58" s="148" t="s">
        <v>474</v>
      </c>
    </row>
    <row r="59" spans="1:20">
      <c r="A59" s="139">
        <f>Ct_Sockeye_2016_work!W59</f>
        <v>42561</v>
      </c>
      <c r="B59" s="140" t="str">
        <f>Ct_Sockeye_2016_work!V59</f>
        <v>18B</v>
      </c>
      <c r="C59" s="140" t="str">
        <f t="shared" si="2"/>
        <v>B</v>
      </c>
      <c r="D59" s="141">
        <f ca="1">Ct_Sockeye_2016_work!X59</f>
        <v>3.8485267820457619E-4</v>
      </c>
      <c r="F59" s="146">
        <f>Fish_Count_up!A34</f>
        <v>42557</v>
      </c>
      <c r="G59" s="148" t="s">
        <v>474</v>
      </c>
      <c r="H59" s="148">
        <f>Fish_Count_up!B34</f>
        <v>0</v>
      </c>
      <c r="I59" s="148">
        <f>Fish_Count_up!C34</f>
        <v>0</v>
      </c>
      <c r="J59" s="148">
        <f>Fish_Count_up!D34</f>
        <v>0</v>
      </c>
      <c r="K59" s="147">
        <f t="shared" si="3"/>
        <v>0</v>
      </c>
      <c r="L59" s="151">
        <f>VLOOKUP($F59, '2016_Auke_Water_Level'!$A$2:$E$367, 1, FALSE)</f>
        <v>42557</v>
      </c>
      <c r="M59" s="152">
        <f>VLOOKUP($F59, '2016_Auke_Water_Level'!$A$2:$E$367, 2, FALSE)</f>
        <v>21.38</v>
      </c>
      <c r="N59" s="152">
        <f>VLOOKUP($F59, '2016_Auke_Water_Level'!$A$2:$E$367, 3, FALSE)</f>
        <v>12.600000000000009</v>
      </c>
      <c r="O59" s="153">
        <f>VLOOKUP($F59, '2016_Auke_Water_Level'!$A$2:$E$367, 4, FALSE)</f>
        <v>7.1694745244889697</v>
      </c>
      <c r="P59" s="152">
        <f>VLOOKUP($F59, '2016_Auke_Water_Level'!$A$2:$E$367, 5, FALSE)</f>
        <v>17.652624999999997</v>
      </c>
      <c r="Q59" s="148" t="s">
        <v>474</v>
      </c>
      <c r="R59" s="148" t="s">
        <v>474</v>
      </c>
      <c r="S59" s="148" t="s">
        <v>474</v>
      </c>
      <c r="T59" s="148" t="s">
        <v>474</v>
      </c>
    </row>
    <row r="60" spans="1:20">
      <c r="A60" s="139">
        <f>Ct_Sockeye_2016_work!W60</f>
        <v>42562</v>
      </c>
      <c r="B60" s="140" t="str">
        <f>Ct_Sockeye_2016_work!V60</f>
        <v>19A</v>
      </c>
      <c r="C60" s="140" t="str">
        <f t="shared" si="2"/>
        <v>A</v>
      </c>
      <c r="D60" s="141">
        <f ca="1">Ct_Sockeye_2016_work!X60</f>
        <v>1.2092162311698E-4</v>
      </c>
      <c r="F60" s="146">
        <f>Fish_Count_up!A35</f>
        <v>42558</v>
      </c>
      <c r="G60" s="148" t="s">
        <v>474</v>
      </c>
      <c r="H60" s="148">
        <f>Fish_Count_up!B35</f>
        <v>81</v>
      </c>
      <c r="I60" s="148">
        <f>Fish_Count_up!C35</f>
        <v>81</v>
      </c>
      <c r="J60" s="148">
        <f>Fish_Count_up!D35</f>
        <v>4</v>
      </c>
      <c r="K60" s="147">
        <f t="shared" si="3"/>
        <v>166</v>
      </c>
      <c r="L60" s="151">
        <f>VLOOKUP($F60, '2016_Auke_Water_Level'!$A$2:$E$367, 1, FALSE)</f>
        <v>42558</v>
      </c>
      <c r="M60" s="152">
        <f>VLOOKUP($F60, '2016_Auke_Water_Level'!$A$2:$E$367, 2, FALSE)</f>
        <v>21.37</v>
      </c>
      <c r="N60" s="152">
        <f>VLOOKUP($F60, '2016_Auke_Water_Level'!$A$2:$E$367, 3, FALSE)</f>
        <v>12.480000000000032</v>
      </c>
      <c r="O60" s="153">
        <f>VLOOKUP($F60, '2016_Auke_Water_Level'!$A$2:$E$367, 4, FALSE)</f>
        <v>6.9900441175891865</v>
      </c>
      <c r="P60" s="152">
        <f>VLOOKUP($F60, '2016_Auke_Water_Level'!$A$2:$E$367, 5, FALSE)</f>
        <v>17.71766666666667</v>
      </c>
      <c r="Q60" s="148" t="s">
        <v>474</v>
      </c>
      <c r="R60" s="148" t="s">
        <v>474</v>
      </c>
      <c r="S60" s="148" t="s">
        <v>474</v>
      </c>
      <c r="T60" s="148" t="s">
        <v>474</v>
      </c>
    </row>
    <row r="61" spans="1:20">
      <c r="A61" s="139">
        <f>Ct_Sockeye_2016_work!W61</f>
        <v>42562</v>
      </c>
      <c r="B61" s="140" t="str">
        <f>Ct_Sockeye_2016_work!V61</f>
        <v>19B</v>
      </c>
      <c r="C61" s="140" t="str">
        <f t="shared" si="2"/>
        <v>B</v>
      </c>
      <c r="D61" s="141">
        <f ca="1">Ct_Sockeye_2016_work!X61</f>
        <v>9.1331126168370247E-4</v>
      </c>
      <c r="F61" s="146">
        <f>Fish_Count_up!A36</f>
        <v>42559</v>
      </c>
      <c r="G61" s="148" t="s">
        <v>474</v>
      </c>
      <c r="H61" s="148">
        <f>Fish_Count_up!B36</f>
        <v>14</v>
      </c>
      <c r="I61" s="148">
        <f>Fish_Count_up!C36</f>
        <v>4</v>
      </c>
      <c r="J61" s="148">
        <f>Fish_Count_up!D36</f>
        <v>0</v>
      </c>
      <c r="K61" s="147">
        <f t="shared" si="3"/>
        <v>18</v>
      </c>
      <c r="L61" s="151">
        <f>VLOOKUP($F61, '2016_Auke_Water_Level'!$A$2:$E$367, 1, FALSE)</f>
        <v>42559</v>
      </c>
      <c r="M61" s="152">
        <f>VLOOKUP($F61, '2016_Auke_Water_Level'!$A$2:$E$367, 2, FALSE)</f>
        <v>21.27</v>
      </c>
      <c r="N61" s="152">
        <f>VLOOKUP($F61, '2016_Auke_Water_Level'!$A$2:$E$367, 3, FALSE)</f>
        <v>11.280000000000015</v>
      </c>
      <c r="O61" s="153">
        <f>VLOOKUP($F61, '2016_Auke_Water_Level'!$A$2:$E$367, 4, FALSE)</f>
        <v>5.3869664934390977</v>
      </c>
      <c r="P61" s="152">
        <f>VLOOKUP($F61, '2016_Auke_Water_Level'!$A$2:$E$367, 5, FALSE)</f>
        <v>18.29645833333333</v>
      </c>
      <c r="Q61" s="148" t="s">
        <v>474</v>
      </c>
      <c r="R61" s="148" t="s">
        <v>474</v>
      </c>
      <c r="S61" s="148" t="s">
        <v>474</v>
      </c>
      <c r="T61" s="148" t="s">
        <v>474</v>
      </c>
    </row>
    <row r="62" spans="1:20">
      <c r="A62" s="139">
        <f>Ct_Sockeye_2016_work!W62</f>
        <v>42563</v>
      </c>
      <c r="B62" s="140" t="str">
        <f>Ct_Sockeye_2016_work!V62</f>
        <v>20A</v>
      </c>
      <c r="C62" s="140" t="str">
        <f t="shared" si="2"/>
        <v>A</v>
      </c>
      <c r="D62" s="141">
        <f ca="1">Ct_Sockeye_2016_work!X62</f>
        <v>8.0617488492862321E-5</v>
      </c>
      <c r="F62" s="146">
        <f>Fish_Count_up!A37</f>
        <v>42560</v>
      </c>
      <c r="G62" s="148" t="s">
        <v>474</v>
      </c>
      <c r="H62" s="148">
        <f>Fish_Count_up!B37</f>
        <v>0</v>
      </c>
      <c r="I62" s="148">
        <f>Fish_Count_up!C37</f>
        <v>0</v>
      </c>
      <c r="J62" s="148">
        <f>Fish_Count_up!D37</f>
        <v>0</v>
      </c>
      <c r="K62" s="147">
        <f t="shared" si="3"/>
        <v>0</v>
      </c>
      <c r="L62" s="151">
        <f>VLOOKUP($F62, '2016_Auke_Water_Level'!$A$2:$E$367, 1, FALSE)</f>
        <v>42560</v>
      </c>
      <c r="M62" s="152">
        <f>VLOOKUP($F62, '2016_Auke_Water_Level'!$A$2:$E$367, 2, FALSE)</f>
        <v>21.2</v>
      </c>
      <c r="N62" s="152">
        <f>VLOOKUP($F62, '2016_Auke_Water_Level'!$A$2:$E$367, 3, FALSE)</f>
        <v>10.440000000000012</v>
      </c>
      <c r="O62" s="153">
        <f>VLOOKUP($F62, '2016_Auke_Water_Level'!$A$2:$E$367, 4, FALSE)</f>
        <v>4.4527559266155095</v>
      </c>
      <c r="P62" s="152">
        <f>VLOOKUP($F62, '2016_Auke_Water_Level'!$A$2:$E$367, 5, FALSE)</f>
        <v>18.332999999999998</v>
      </c>
      <c r="Q62" s="148" t="s">
        <v>474</v>
      </c>
      <c r="R62" s="148" t="s">
        <v>474</v>
      </c>
      <c r="S62" s="148" t="s">
        <v>474</v>
      </c>
      <c r="T62" s="148" t="s">
        <v>474</v>
      </c>
    </row>
    <row r="63" spans="1:20">
      <c r="A63" s="139">
        <f>Ct_Sockeye_2016_work!W63</f>
        <v>42563</v>
      </c>
      <c r="B63" s="140" t="str">
        <f>Ct_Sockeye_2016_work!V63</f>
        <v>20B</v>
      </c>
      <c r="C63" s="140" t="str">
        <f t="shared" si="2"/>
        <v>B</v>
      </c>
      <c r="D63" s="141">
        <f ca="1">Ct_Sockeye_2016_work!X63</f>
        <v>1.225179415390206E-4</v>
      </c>
      <c r="F63" s="146">
        <f>Fish_Count_up!A38</f>
        <v>42561</v>
      </c>
      <c r="G63" s="148" t="s">
        <v>474</v>
      </c>
      <c r="H63" s="148">
        <f>Fish_Count_up!B38</f>
        <v>0</v>
      </c>
      <c r="I63" s="148">
        <f>Fish_Count_up!C38</f>
        <v>0</v>
      </c>
      <c r="J63" s="148">
        <f>Fish_Count_up!D38</f>
        <v>0</v>
      </c>
      <c r="K63" s="147">
        <f t="shared" si="3"/>
        <v>0</v>
      </c>
      <c r="L63" s="151">
        <f>VLOOKUP($F63, '2016_Auke_Water_Level'!$A$2:$E$367, 1, FALSE)</f>
        <v>42561</v>
      </c>
      <c r="M63" s="152">
        <f>VLOOKUP($F63, '2016_Auke_Water_Level'!$A$2:$E$367, 2, FALSE)</f>
        <v>21.16</v>
      </c>
      <c r="N63" s="152">
        <f>VLOOKUP($F63, '2016_Auke_Water_Level'!$A$2:$E$367, 3, FALSE)</f>
        <v>9.9600000000000222</v>
      </c>
      <c r="O63" s="153">
        <f>VLOOKUP($F63, '2016_Auke_Water_Level'!$A$2:$E$367, 4, FALSE)</f>
        <v>3.9807363921412908</v>
      </c>
      <c r="P63" s="152">
        <f>VLOOKUP($F63, '2016_Auke_Water_Level'!$A$2:$E$367, 5, FALSE)</f>
        <v>18.280583333333333</v>
      </c>
      <c r="Q63" s="148" t="s">
        <v>474</v>
      </c>
      <c r="R63" s="148" t="s">
        <v>474</v>
      </c>
      <c r="S63" s="148" t="s">
        <v>474</v>
      </c>
      <c r="T63" s="148" t="s">
        <v>474</v>
      </c>
    </row>
    <row r="64" spans="1:20">
      <c r="A64" s="139">
        <f>Ct_Sockeye_2016_work!W64</f>
        <v>42564</v>
      </c>
      <c r="B64" s="140" t="str">
        <f>Ct_Sockeye_2016_work!V64</f>
        <v>21A</v>
      </c>
      <c r="C64" s="140" t="str">
        <f t="shared" si="2"/>
        <v>A</v>
      </c>
      <c r="D64" s="141">
        <f ca="1">Ct_Sockeye_2016_work!X64</f>
        <v>7.7443329549472167E-5</v>
      </c>
      <c r="F64" s="146">
        <f>Fish_Count_up!A39</f>
        <v>42562</v>
      </c>
      <c r="G64" s="148" t="s">
        <v>474</v>
      </c>
      <c r="H64" s="148">
        <f>Fish_Count_up!B39</f>
        <v>0</v>
      </c>
      <c r="I64" s="148">
        <f>Fish_Count_up!C39</f>
        <v>0</v>
      </c>
      <c r="J64" s="148">
        <f>Fish_Count_up!D39</f>
        <v>0</v>
      </c>
      <c r="K64" s="147">
        <f t="shared" si="3"/>
        <v>0</v>
      </c>
      <c r="L64" s="151">
        <f>VLOOKUP($F64, '2016_Auke_Water_Level'!$A$2:$E$367, 1, FALSE)</f>
        <v>42562</v>
      </c>
      <c r="M64" s="152">
        <f>VLOOKUP($F64, '2016_Auke_Water_Level'!$A$2:$E$367, 2, FALSE)</f>
        <v>21.14</v>
      </c>
      <c r="N64" s="152">
        <f>VLOOKUP($F64, '2016_Auke_Water_Level'!$A$2:$E$367, 3, FALSE)</f>
        <v>9.7200000000000273</v>
      </c>
      <c r="O64" s="153">
        <f>VLOOKUP($F64, '2016_Auke_Water_Level'!$A$2:$E$367, 4, FALSE)</f>
        <v>3.7603729074889696</v>
      </c>
      <c r="P64" s="152">
        <f>VLOOKUP($F64, '2016_Auke_Water_Level'!$A$2:$E$367, 5, FALSE)</f>
        <v>18.019166666666667</v>
      </c>
      <c r="Q64" s="148" t="s">
        <v>474</v>
      </c>
      <c r="R64" s="148" t="s">
        <v>474</v>
      </c>
      <c r="S64" s="148" t="s">
        <v>474</v>
      </c>
      <c r="T64" s="148" t="s">
        <v>474</v>
      </c>
    </row>
    <row r="65" spans="1:20">
      <c r="A65" s="139">
        <f>Ct_Sockeye_2016_work!W65</f>
        <v>42564</v>
      </c>
      <c r="B65" s="140" t="str">
        <f>Ct_Sockeye_2016_work!V65</f>
        <v>21B</v>
      </c>
      <c r="C65" s="140" t="str">
        <f t="shared" si="2"/>
        <v>B</v>
      </c>
      <c r="D65" s="141">
        <f ca="1">Ct_Sockeye_2016_work!X65</f>
        <v>4.1654409869806841E-5</v>
      </c>
      <c r="F65" s="146">
        <f>Fish_Count_up!A40</f>
        <v>42563</v>
      </c>
      <c r="G65" s="148" t="s">
        <v>474</v>
      </c>
      <c r="H65" s="148">
        <f>Fish_Count_up!B40</f>
        <v>0</v>
      </c>
      <c r="I65" s="148">
        <f>Fish_Count_up!C40</f>
        <v>0</v>
      </c>
      <c r="J65" s="148">
        <f>Fish_Count_up!D40</f>
        <v>0</v>
      </c>
      <c r="K65" s="147">
        <f t="shared" si="3"/>
        <v>0</v>
      </c>
      <c r="L65" s="151">
        <f>VLOOKUP($F65, '2016_Auke_Water_Level'!$A$2:$E$367, 1, FALSE)</f>
        <v>42563</v>
      </c>
      <c r="M65" s="152">
        <f>VLOOKUP($F65, '2016_Auke_Water_Level'!$A$2:$E$367, 2, FALSE)</f>
        <v>21.08</v>
      </c>
      <c r="N65" s="152">
        <f>VLOOKUP($F65, '2016_Auke_Water_Level'!$A$2:$E$367, 3, FALSE)</f>
        <v>9</v>
      </c>
      <c r="O65" s="153">
        <f>VLOOKUP($F65, '2016_Auke_Water_Level'!$A$2:$E$367, 4, FALSE)</f>
        <v>3.1576371718571283</v>
      </c>
      <c r="P65" s="152">
        <f>VLOOKUP($F65, '2016_Auke_Water_Level'!$A$2:$E$367, 5, FALSE)</f>
        <v>18.239583333333332</v>
      </c>
      <c r="Q65" s="148" t="s">
        <v>474</v>
      </c>
      <c r="R65" s="148" t="s">
        <v>474</v>
      </c>
      <c r="S65" s="148" t="s">
        <v>474</v>
      </c>
      <c r="T65" s="148" t="s">
        <v>474</v>
      </c>
    </row>
    <row r="66" spans="1:20">
      <c r="A66" s="139">
        <f>Ct_Sockeye_2016_work!W66</f>
        <v>42565</v>
      </c>
      <c r="B66" s="140" t="str">
        <f>Ct_Sockeye_2016_work!V66</f>
        <v>22A</v>
      </c>
      <c r="C66" s="140" t="str">
        <f t="shared" si="2"/>
        <v>A</v>
      </c>
      <c r="D66" s="141">
        <f ca="1">Ct_Sockeye_2016_work!X66</f>
        <v>3.5258804928162135E-5</v>
      </c>
      <c r="F66" s="146">
        <f>Fish_Count_up!A41</f>
        <v>42564</v>
      </c>
      <c r="G66" s="148" t="s">
        <v>474</v>
      </c>
      <c r="H66" s="148">
        <f>Fish_Count_up!B41</f>
        <v>0</v>
      </c>
      <c r="I66" s="148">
        <f>Fish_Count_up!C41</f>
        <v>0</v>
      </c>
      <c r="J66" s="148">
        <f>Fish_Count_up!D41</f>
        <v>0</v>
      </c>
      <c r="K66" s="147">
        <f t="shared" si="3"/>
        <v>0</v>
      </c>
      <c r="L66" s="151">
        <f>VLOOKUP($F66, '2016_Auke_Water_Level'!$A$2:$E$367, 1, FALSE)</f>
        <v>42564</v>
      </c>
      <c r="M66" s="152">
        <f>VLOOKUP($F66, '2016_Auke_Water_Level'!$A$2:$E$367, 2, FALSE)</f>
        <v>21.05</v>
      </c>
      <c r="N66" s="152">
        <f>VLOOKUP($F66, '2016_Auke_Water_Level'!$A$2:$E$367, 3, FALSE)</f>
        <v>8.640000000000029</v>
      </c>
      <c r="O66" s="153">
        <f>VLOOKUP($F66, '2016_Auke_Water_Level'!$A$2:$E$367, 4, FALSE)</f>
        <v>2.8870098455357684</v>
      </c>
      <c r="P66" s="152">
        <f>VLOOKUP($F66, '2016_Auke_Water_Level'!$A$2:$E$367, 5, FALSE)</f>
        <v>18.23041666666667</v>
      </c>
      <c r="Q66" s="148" t="s">
        <v>474</v>
      </c>
      <c r="R66" s="148" t="s">
        <v>474</v>
      </c>
      <c r="S66" s="148" t="s">
        <v>474</v>
      </c>
      <c r="T66" s="148" t="s">
        <v>474</v>
      </c>
    </row>
    <row r="67" spans="1:20">
      <c r="A67" s="139">
        <f>Ct_Sockeye_2016_work!W67</f>
        <v>42565</v>
      </c>
      <c r="B67" s="140" t="str">
        <f>Ct_Sockeye_2016_work!V67</f>
        <v>22B</v>
      </c>
      <c r="C67" s="140" t="str">
        <f t="shared" si="2"/>
        <v>B</v>
      </c>
      <c r="D67" s="141">
        <f ca="1">Ct_Sockeye_2016_work!X67</f>
        <v>2.9380579690041486E-5</v>
      </c>
      <c r="F67" s="146">
        <f>Fish_Count_up!A42</f>
        <v>42565</v>
      </c>
      <c r="G67" s="148" t="s">
        <v>474</v>
      </c>
      <c r="H67" s="148">
        <f>Fish_Count_up!B42</f>
        <v>0</v>
      </c>
      <c r="I67" s="148">
        <f>Fish_Count_up!C42</f>
        <v>0</v>
      </c>
      <c r="J67" s="148">
        <f>Fish_Count_up!D42</f>
        <v>0</v>
      </c>
      <c r="K67" s="147">
        <f t="shared" si="3"/>
        <v>0</v>
      </c>
      <c r="L67" s="151">
        <f>VLOOKUP($F67, '2016_Auke_Water_Level'!$A$2:$E$367, 1, FALSE)</f>
        <v>42565</v>
      </c>
      <c r="M67" s="152">
        <f>VLOOKUP($F67, '2016_Auke_Water_Level'!$A$2:$E$367, 2, FALSE)</f>
        <v>21.01</v>
      </c>
      <c r="N67" s="152">
        <f>VLOOKUP($F67, '2016_Auke_Water_Level'!$A$2:$E$367, 3, FALSE)</f>
        <v>8.1600000000000392</v>
      </c>
      <c r="O67" s="153">
        <f>VLOOKUP($F67, '2016_Auke_Water_Level'!$A$2:$E$367, 4, FALSE)</f>
        <v>2.5556146578996191</v>
      </c>
      <c r="P67" s="152">
        <f>VLOOKUP($F67, '2016_Auke_Water_Level'!$A$2:$E$367, 5, FALSE)</f>
        <v>17.714958333333332</v>
      </c>
      <c r="Q67" s="148" t="s">
        <v>474</v>
      </c>
      <c r="R67" s="148" t="s">
        <v>474</v>
      </c>
      <c r="S67" s="148" t="s">
        <v>474</v>
      </c>
      <c r="T67" s="148" t="s">
        <v>474</v>
      </c>
    </row>
    <row r="68" spans="1:20">
      <c r="A68" s="139">
        <f>Ct_Sockeye_2016_work!W68</f>
        <v>42566</v>
      </c>
      <c r="B68" s="140" t="str">
        <f>Ct_Sockeye_2016_work!V68</f>
        <v>23A</v>
      </c>
      <c r="C68" s="140" t="str">
        <f t="shared" si="2"/>
        <v>A</v>
      </c>
      <c r="D68" s="141">
        <f ca="1">Ct_Sockeye_2016_work!X68</f>
        <v>5.9171055909246206E-5</v>
      </c>
      <c r="F68" s="146">
        <f>Fish_Count_up!A43</f>
        <v>42566</v>
      </c>
      <c r="G68" s="148" t="s">
        <v>474</v>
      </c>
      <c r="H68" s="148">
        <f>Fish_Count_up!B43</f>
        <v>0</v>
      </c>
      <c r="I68" s="148">
        <f>Fish_Count_up!C43</f>
        <v>0</v>
      </c>
      <c r="J68" s="148">
        <f>Fish_Count_up!D43</f>
        <v>0</v>
      </c>
      <c r="K68" s="147">
        <f t="shared" si="3"/>
        <v>0</v>
      </c>
      <c r="L68" s="151">
        <f>VLOOKUP($F68, '2016_Auke_Water_Level'!$A$2:$E$367, 1, FALSE)</f>
        <v>42566</v>
      </c>
      <c r="M68" s="152">
        <f>VLOOKUP($F68, '2016_Auke_Water_Level'!$A$2:$E$367, 2, FALSE)</f>
        <v>20.97</v>
      </c>
      <c r="N68" s="152">
        <f>VLOOKUP($F68, '2016_Auke_Water_Level'!$A$2:$E$367, 3, FALSE)</f>
        <v>7.6800000000000068</v>
      </c>
      <c r="O68" s="153">
        <f>VLOOKUP($F68, '2016_Auke_Water_Level'!$A$2:$E$367, 4, FALSE)</f>
        <v>2.2556333190785685</v>
      </c>
      <c r="P68" s="152">
        <f>VLOOKUP($F68, '2016_Auke_Water_Level'!$A$2:$E$367, 5, FALSE)</f>
        <v>17.371041666666667</v>
      </c>
      <c r="Q68" s="148" t="s">
        <v>474</v>
      </c>
      <c r="R68" s="148" t="s">
        <v>474</v>
      </c>
      <c r="S68" s="148" t="s">
        <v>474</v>
      </c>
      <c r="T68" s="148" t="s">
        <v>474</v>
      </c>
    </row>
    <row r="69" spans="1:20">
      <c r="A69" s="139">
        <f>Ct_Sockeye_2016_work!W69</f>
        <v>42566</v>
      </c>
      <c r="B69" s="140" t="str">
        <f>Ct_Sockeye_2016_work!V69</f>
        <v>23B</v>
      </c>
      <c r="C69" s="140" t="str">
        <f t="shared" si="2"/>
        <v>B</v>
      </c>
      <c r="D69" s="141">
        <f ca="1">Ct_Sockeye_2016_work!X69</f>
        <v>7.4393685281393118E-5</v>
      </c>
      <c r="F69" s="146">
        <f>Fish_Count_up!A44</f>
        <v>42567</v>
      </c>
      <c r="G69" s="148" t="s">
        <v>474</v>
      </c>
      <c r="H69" s="148">
        <f>Fish_Count_up!B44</f>
        <v>0</v>
      </c>
      <c r="I69" s="148">
        <f>Fish_Count_up!C44</f>
        <v>0</v>
      </c>
      <c r="J69" s="148">
        <f>Fish_Count_up!D44</f>
        <v>0</v>
      </c>
      <c r="K69" s="147">
        <f t="shared" si="3"/>
        <v>0</v>
      </c>
      <c r="L69" s="151">
        <f>VLOOKUP($F69, '2016_Auke_Water_Level'!$A$2:$E$367, 1, FALSE)</f>
        <v>42567</v>
      </c>
      <c r="M69" s="152">
        <f>VLOOKUP($F69, '2016_Auke_Water_Level'!$A$2:$E$367, 2, FALSE)</f>
        <v>20.95</v>
      </c>
      <c r="N69" s="152">
        <f>VLOOKUP($F69, '2016_Auke_Water_Level'!$A$2:$E$367, 3, FALSE)</f>
        <v>7.4400000000000119</v>
      </c>
      <c r="O69" s="153">
        <f>VLOOKUP($F69, '2016_Auke_Water_Level'!$A$2:$E$367, 4, FALSE)</f>
        <v>2.1166930169154909</v>
      </c>
      <c r="P69" s="152">
        <f>VLOOKUP($F69, '2016_Auke_Water_Level'!$A$2:$E$367, 5, FALSE)</f>
        <v>17.166624999999996</v>
      </c>
      <c r="Q69" s="148" t="s">
        <v>474</v>
      </c>
      <c r="R69" s="148" t="s">
        <v>474</v>
      </c>
      <c r="S69" s="148" t="s">
        <v>474</v>
      </c>
      <c r="T69" s="148" t="s">
        <v>474</v>
      </c>
    </row>
    <row r="70" spans="1:20">
      <c r="A70" s="139">
        <f>Ct_Sockeye_2016_work!W70</f>
        <v>42567</v>
      </c>
      <c r="B70" s="140" t="str">
        <f>Ct_Sockeye_2016_work!V70</f>
        <v>24A</v>
      </c>
      <c r="C70" s="140" t="str">
        <f t="shared" si="2"/>
        <v>A</v>
      </c>
      <c r="D70" s="141">
        <f ca="1">Ct_Sockeye_2016_work!X70</f>
        <v>6.8627883592853323E-5</v>
      </c>
      <c r="F70" s="146">
        <f>Fish_Count_up!A45</f>
        <v>42568</v>
      </c>
      <c r="G70" s="148" t="s">
        <v>474</v>
      </c>
      <c r="H70" s="148">
        <f>Fish_Count_up!B45</f>
        <v>0</v>
      </c>
      <c r="I70" s="148">
        <f>Fish_Count_up!C45</f>
        <v>0</v>
      </c>
      <c r="J70" s="148">
        <f>Fish_Count_up!D45</f>
        <v>0</v>
      </c>
      <c r="K70" s="147">
        <f t="shared" si="3"/>
        <v>0</v>
      </c>
      <c r="L70" s="151">
        <f>VLOOKUP($F70, '2016_Auke_Water_Level'!$A$2:$E$367, 1, FALSE)</f>
        <v>42568</v>
      </c>
      <c r="M70" s="152">
        <f>VLOOKUP($F70, '2016_Auke_Water_Level'!$A$2:$E$367, 2, FALSE)</f>
        <v>20.9</v>
      </c>
      <c r="N70" s="152">
        <f>VLOOKUP($F70, '2016_Auke_Water_Level'!$A$2:$E$367, 3, FALSE)</f>
        <v>6.8400000000000034</v>
      </c>
      <c r="O70" s="153">
        <f>VLOOKUP($F70, '2016_Auke_Water_Level'!$A$2:$E$367, 4, FALSE)</f>
        <v>1.799344709138418</v>
      </c>
      <c r="P70" s="152">
        <f>VLOOKUP($F70, '2016_Auke_Water_Level'!$A$2:$E$367, 5, FALSE)</f>
        <v>17.335958333333334</v>
      </c>
      <c r="Q70" s="148" t="s">
        <v>474</v>
      </c>
      <c r="R70" s="148" t="s">
        <v>474</v>
      </c>
      <c r="S70" s="148" t="s">
        <v>474</v>
      </c>
      <c r="T70" s="148" t="s">
        <v>474</v>
      </c>
    </row>
    <row r="71" spans="1:20">
      <c r="A71" s="139">
        <f>Ct_Sockeye_2016_work!W71</f>
        <v>42567</v>
      </c>
      <c r="B71" s="140" t="str">
        <f>Ct_Sockeye_2016_work!V71</f>
        <v>24B</v>
      </c>
      <c r="C71" s="140" t="str">
        <f t="shared" si="2"/>
        <v>B</v>
      </c>
      <c r="D71" s="141">
        <f ca="1">Ct_Sockeye_2016_work!X71</f>
        <v>4.685085059463745E-5</v>
      </c>
      <c r="F71" s="146">
        <f>Fish_Count_up!A46</f>
        <v>42569</v>
      </c>
      <c r="G71" s="148" t="s">
        <v>474</v>
      </c>
      <c r="H71" s="148">
        <f>Fish_Count_up!B46</f>
        <v>0</v>
      </c>
      <c r="I71" s="148">
        <f>Fish_Count_up!C46</f>
        <v>0</v>
      </c>
      <c r="J71" s="148">
        <f>Fish_Count_up!D46</f>
        <v>0</v>
      </c>
      <c r="K71" s="147">
        <f t="shared" si="3"/>
        <v>0</v>
      </c>
      <c r="L71" s="151">
        <f>VLOOKUP($F71, '2016_Auke_Water_Level'!$A$2:$E$367, 1, FALSE)</f>
        <v>42569</v>
      </c>
      <c r="M71" s="152">
        <f>VLOOKUP($F71, '2016_Auke_Water_Level'!$A$2:$E$367, 2, FALSE)</f>
        <v>20.87</v>
      </c>
      <c r="N71" s="152">
        <f>VLOOKUP($F71, '2016_Auke_Water_Level'!$A$2:$E$367, 3, FALSE)</f>
        <v>6.4800000000000324</v>
      </c>
      <c r="O71" s="153">
        <f>VLOOKUP($F71, '2016_Auke_Water_Level'!$A$2:$E$367, 4, FALSE)</f>
        <v>1.6281845362299763</v>
      </c>
      <c r="P71" s="152">
        <f>VLOOKUP($F71, '2016_Auke_Water_Level'!$A$2:$E$367, 5, FALSE)</f>
        <v>17.638041666666666</v>
      </c>
      <c r="Q71" s="148" t="s">
        <v>474</v>
      </c>
      <c r="R71" s="148" t="s">
        <v>474</v>
      </c>
      <c r="S71" s="148" t="s">
        <v>474</v>
      </c>
      <c r="T71" s="148" t="s">
        <v>474</v>
      </c>
    </row>
    <row r="72" spans="1:20">
      <c r="A72" s="139">
        <f>Ct_Sockeye_2016_work!W72</f>
        <v>42568</v>
      </c>
      <c r="B72" s="140" t="str">
        <f>Ct_Sockeye_2016_work!V72</f>
        <v>25A</v>
      </c>
      <c r="C72" s="140" t="str">
        <f t="shared" si="2"/>
        <v>A</v>
      </c>
      <c r="D72" s="141">
        <f ca="1">Ct_Sockeye_2016_work!X72</f>
        <v>3.5492517781676725E-5</v>
      </c>
      <c r="F72" s="146">
        <f>Fish_Count_up!A47</f>
        <v>42570</v>
      </c>
      <c r="G72" s="148" t="s">
        <v>474</v>
      </c>
      <c r="H72" s="148">
        <f>Fish_Count_up!B47</f>
        <v>0</v>
      </c>
      <c r="I72" s="148">
        <f>Fish_Count_up!C47</f>
        <v>0</v>
      </c>
      <c r="J72" s="148">
        <f>Fish_Count_up!D47</f>
        <v>0</v>
      </c>
      <c r="K72" s="147">
        <f t="shared" si="3"/>
        <v>0</v>
      </c>
      <c r="L72" s="151">
        <f>VLOOKUP($F72, '2016_Auke_Water_Level'!$A$2:$E$367, 1, FALSE)</f>
        <v>42570</v>
      </c>
      <c r="M72" s="152">
        <f>VLOOKUP($F72, '2016_Auke_Water_Level'!$A$2:$E$367, 2, FALSE)</f>
        <v>20.87</v>
      </c>
      <c r="N72" s="152">
        <f>VLOOKUP($F72, '2016_Auke_Water_Level'!$A$2:$E$367, 3, FALSE)</f>
        <v>6.4800000000000324</v>
      </c>
      <c r="O72" s="153">
        <f>VLOOKUP($F72, '2016_Auke_Water_Level'!$A$2:$E$367, 4, FALSE)</f>
        <v>1.6281845362299763</v>
      </c>
      <c r="P72" s="152">
        <f>VLOOKUP($F72, '2016_Auke_Water_Level'!$A$2:$E$367, 5, FALSE)</f>
        <v>18.11729166666667</v>
      </c>
      <c r="Q72" s="148" t="s">
        <v>474</v>
      </c>
      <c r="R72" s="148" t="s">
        <v>474</v>
      </c>
      <c r="S72" s="148" t="s">
        <v>474</v>
      </c>
      <c r="T72" s="148" t="s">
        <v>474</v>
      </c>
    </row>
    <row r="73" spans="1:20">
      <c r="A73" s="139">
        <f>Ct_Sockeye_2016_work!W73</f>
        <v>42568</v>
      </c>
      <c r="B73" s="140" t="str">
        <f>Ct_Sockeye_2016_work!V73</f>
        <v>25B</v>
      </c>
      <c r="C73" s="140" t="str">
        <f t="shared" si="2"/>
        <v>B</v>
      </c>
      <c r="D73" s="141">
        <f ca="1">Ct_Sockeye_2016_work!X73</f>
        <v>5.7507871436731271E-5</v>
      </c>
      <c r="F73" s="146">
        <f>Fish_Count_up!A48</f>
        <v>42571</v>
      </c>
      <c r="G73" s="148" t="s">
        <v>474</v>
      </c>
      <c r="H73" s="148">
        <f>Fish_Count_up!B48</f>
        <v>0</v>
      </c>
      <c r="I73" s="148">
        <f>Fish_Count_up!C48</f>
        <v>0</v>
      </c>
      <c r="J73" s="148">
        <f>Fish_Count_up!D48</f>
        <v>0</v>
      </c>
      <c r="K73" s="147">
        <f t="shared" si="3"/>
        <v>0</v>
      </c>
      <c r="L73" s="151">
        <f>VLOOKUP($F73, '2016_Auke_Water_Level'!$A$2:$E$367, 1, FALSE)</f>
        <v>42571</v>
      </c>
      <c r="M73" s="152">
        <f>VLOOKUP($F73, '2016_Auke_Water_Level'!$A$2:$E$367, 2, FALSE)</f>
        <v>20.86</v>
      </c>
      <c r="N73" s="152">
        <f>VLOOKUP($F73, '2016_Auke_Water_Level'!$A$2:$E$367, 3, FALSE)</f>
        <v>6.3600000000000136</v>
      </c>
      <c r="O73" s="153">
        <f>VLOOKUP($F73, '2016_Auke_Water_Level'!$A$2:$E$367, 4, FALSE)</f>
        <v>1.574148065097055</v>
      </c>
      <c r="P73" s="152">
        <f>VLOOKUP($F73, '2016_Auke_Water_Level'!$A$2:$E$367, 5, FALSE)</f>
        <v>17.757583333333329</v>
      </c>
      <c r="Q73" s="155">
        <f>Fish_Count_up!A48</f>
        <v>42571</v>
      </c>
      <c r="R73" s="148">
        <f>Fish_Count_up!M48</f>
        <v>0</v>
      </c>
      <c r="S73" s="148">
        <f>Fish_Count_up!N48</f>
        <v>0</v>
      </c>
      <c r="T73" s="148">
        <f>SUM(R73,S73)</f>
        <v>0</v>
      </c>
    </row>
    <row r="74" spans="1:20">
      <c r="A74" s="139">
        <f>Ct_Sockeye_2016_work!W74</f>
        <v>42569</v>
      </c>
      <c r="B74" s="140" t="str">
        <f>Ct_Sockeye_2016_work!V74</f>
        <v>26A</v>
      </c>
      <c r="C74" s="140" t="str">
        <f t="shared" si="2"/>
        <v>A</v>
      </c>
      <c r="D74" s="141">
        <f ca="1">Ct_Sockeye_2016_work!X74</f>
        <v>1.7015616890603269E-5</v>
      </c>
      <c r="F74" s="146">
        <f>Fish_Count_up!A49</f>
        <v>42572</v>
      </c>
      <c r="G74" s="148" t="s">
        <v>474</v>
      </c>
      <c r="H74" s="148">
        <f>Fish_Count_up!B49</f>
        <v>0</v>
      </c>
      <c r="I74" s="148">
        <f>Fish_Count_up!C49</f>
        <v>0</v>
      </c>
      <c r="J74" s="148">
        <f>Fish_Count_up!D49</f>
        <v>0</v>
      </c>
      <c r="K74" s="147">
        <f t="shared" si="3"/>
        <v>0</v>
      </c>
      <c r="L74" s="151">
        <f>VLOOKUP($F74, '2016_Auke_Water_Level'!$A$2:$E$367, 1, FALSE)</f>
        <v>42572</v>
      </c>
      <c r="M74" s="152">
        <f>VLOOKUP($F74, '2016_Auke_Water_Level'!$A$2:$E$367, 2, FALSE)</f>
        <v>20.86</v>
      </c>
      <c r="N74" s="152">
        <f>VLOOKUP($F74, '2016_Auke_Water_Level'!$A$2:$E$367, 3, FALSE)</f>
        <v>6.3600000000000136</v>
      </c>
      <c r="O74" s="153">
        <f>VLOOKUP($F74, '2016_Auke_Water_Level'!$A$2:$E$367, 4, FALSE)</f>
        <v>1.574148065097055</v>
      </c>
      <c r="P74" s="152">
        <f>VLOOKUP($F74, '2016_Auke_Water_Level'!$A$2:$E$367, 5, FALSE)</f>
        <v>17.016375</v>
      </c>
      <c r="Q74" s="155">
        <f>Fish_Count_up!A49</f>
        <v>42572</v>
      </c>
      <c r="R74" s="148">
        <f>Fish_Count_up!M49</f>
        <v>0</v>
      </c>
      <c r="S74" s="148">
        <f>Fish_Count_up!N49</f>
        <v>0</v>
      </c>
      <c r="T74" s="148">
        <f t="shared" ref="T74:T120" si="4">SUM(R74,S74)</f>
        <v>0</v>
      </c>
    </row>
    <row r="75" spans="1:20">
      <c r="A75" s="139">
        <f>Ct_Sockeye_2016_work!W75</f>
        <v>42569</v>
      </c>
      <c r="B75" s="140" t="str">
        <f>Ct_Sockeye_2016_work!V75</f>
        <v>26B</v>
      </c>
      <c r="C75" s="140" t="str">
        <f t="shared" si="2"/>
        <v>B</v>
      </c>
      <c r="D75" s="141" t="e">
        <f ca="1">Ct_Sockeye_2016_work!X75</f>
        <v>#DIV/0!</v>
      </c>
      <c r="F75" s="146">
        <f>Fish_Count_up!A50</f>
        <v>42573</v>
      </c>
      <c r="G75" s="148" t="s">
        <v>474</v>
      </c>
      <c r="H75" s="148">
        <f>Fish_Count_up!B50</f>
        <v>5</v>
      </c>
      <c r="I75" s="148">
        <f>Fish_Count_up!C50</f>
        <v>3</v>
      </c>
      <c r="J75" s="148">
        <f>Fish_Count_up!D50</f>
        <v>0</v>
      </c>
      <c r="K75" s="147">
        <f t="shared" si="3"/>
        <v>8</v>
      </c>
      <c r="L75" s="151">
        <f>VLOOKUP($F75, '2016_Auke_Water_Level'!$A$2:$E$367, 1, FALSE)</f>
        <v>42573</v>
      </c>
      <c r="M75" s="152">
        <f>VLOOKUP($F75, '2016_Auke_Water_Level'!$A$2:$E$367, 2, FALSE)</f>
        <v>20.98</v>
      </c>
      <c r="N75" s="152">
        <f>VLOOKUP($F75, '2016_Auke_Water_Level'!$A$2:$E$367, 3, FALSE)</f>
        <v>7.8000000000000256</v>
      </c>
      <c r="O75" s="153">
        <f>VLOOKUP($F75, '2016_Auke_Water_Level'!$A$2:$E$367, 4, FALSE)</f>
        <v>2.3278125800947902</v>
      </c>
      <c r="P75" s="152">
        <f>VLOOKUP($F75, '2016_Auke_Water_Level'!$A$2:$E$367, 5, FALSE)</f>
        <v>16.838625</v>
      </c>
      <c r="Q75" s="155">
        <f>Fish_Count_up!A50</f>
        <v>42573</v>
      </c>
      <c r="R75" s="148">
        <f>Fish_Count_up!M50</f>
        <v>0</v>
      </c>
      <c r="S75" s="148">
        <f>Fish_Count_up!N50</f>
        <v>0</v>
      </c>
      <c r="T75" s="148">
        <f t="shared" si="4"/>
        <v>0</v>
      </c>
    </row>
    <row r="76" spans="1:20">
      <c r="A76" s="139">
        <f>Ct_Sockeye_2016_work!W76</f>
        <v>42570</v>
      </c>
      <c r="B76" s="140" t="str">
        <f>Ct_Sockeye_2016_work!V76</f>
        <v>27A</v>
      </c>
      <c r="C76" s="140" t="str">
        <f t="shared" si="2"/>
        <v>A</v>
      </c>
      <c r="D76" s="141" t="e">
        <f ca="1">Ct_Sockeye_2016_work!X76</f>
        <v>#DIV/0!</v>
      </c>
      <c r="F76" s="146">
        <f>Fish_Count_up!A51</f>
        <v>42574</v>
      </c>
      <c r="G76" s="148" t="s">
        <v>474</v>
      </c>
      <c r="H76" s="148">
        <f>Fish_Count_up!B51</f>
        <v>286</v>
      </c>
      <c r="I76" s="148">
        <f>Fish_Count_up!C51</f>
        <v>233</v>
      </c>
      <c r="J76" s="148">
        <f>Fish_Count_up!D51</f>
        <v>3</v>
      </c>
      <c r="K76" s="147">
        <f t="shared" si="3"/>
        <v>522</v>
      </c>
      <c r="L76" s="151">
        <f>VLOOKUP($F76, '2016_Auke_Water_Level'!$A$2:$E$367, 1, FALSE)</f>
        <v>42574</v>
      </c>
      <c r="M76" s="152">
        <f>VLOOKUP($F76, '2016_Auke_Water_Level'!$A$2:$E$367, 2, FALSE)</f>
        <v>21.35</v>
      </c>
      <c r="N76" s="152">
        <f>VLOOKUP($F76, '2016_Auke_Water_Level'!$A$2:$E$367, 3, FALSE)</f>
        <v>12.240000000000038</v>
      </c>
      <c r="O76" s="153">
        <f>VLOOKUP($F76, '2016_Auke_Water_Level'!$A$2:$E$367, 4, FALSE)</f>
        <v>6.6420557083587086</v>
      </c>
      <c r="P76" s="152">
        <f>VLOOKUP($F76, '2016_Auke_Water_Level'!$A$2:$E$367, 5, FALSE)</f>
        <v>16.676541666666665</v>
      </c>
      <c r="Q76" s="155">
        <f>Fish_Count_up!A51</f>
        <v>42574</v>
      </c>
      <c r="R76" s="148">
        <f>Fish_Count_up!M51</f>
        <v>0</v>
      </c>
      <c r="S76" s="148">
        <f>Fish_Count_up!N51</f>
        <v>0</v>
      </c>
      <c r="T76" s="148">
        <f t="shared" si="4"/>
        <v>0</v>
      </c>
    </row>
    <row r="77" spans="1:20">
      <c r="A77" s="139">
        <f>Ct_Sockeye_2016_work!W77</f>
        <v>42570</v>
      </c>
      <c r="B77" s="140" t="str">
        <f>Ct_Sockeye_2016_work!V77</f>
        <v>27B</v>
      </c>
      <c r="C77" s="140" t="str">
        <f t="shared" si="2"/>
        <v>B</v>
      </c>
      <c r="D77" s="141">
        <f ca="1">Ct_Sockeye_2016_work!X77</f>
        <v>1.3066114433968323E-5</v>
      </c>
      <c r="F77" s="146">
        <f>Fish_Count_up!A52</f>
        <v>42575</v>
      </c>
      <c r="G77" s="148" t="s">
        <v>474</v>
      </c>
      <c r="H77" s="148">
        <f>Fish_Count_up!B52</f>
        <v>287</v>
      </c>
      <c r="I77" s="148">
        <f>Fish_Count_up!C52</f>
        <v>301</v>
      </c>
      <c r="J77" s="148">
        <f>Fish_Count_up!D52</f>
        <v>3</v>
      </c>
      <c r="K77" s="147">
        <f t="shared" si="3"/>
        <v>591</v>
      </c>
      <c r="L77" s="151">
        <f>VLOOKUP($F77, '2016_Auke_Water_Level'!$A$2:$E$367, 1, FALSE)</f>
        <v>42575</v>
      </c>
      <c r="M77" s="152">
        <f>VLOOKUP($F77, '2016_Auke_Water_Level'!$A$2:$E$367, 2, FALSE)</f>
        <v>21.9</v>
      </c>
      <c r="N77" s="152">
        <f>VLOOKUP($F77, '2016_Auke_Water_Level'!$A$2:$E$367, 3, FALSE)</f>
        <v>18.840000000000003</v>
      </c>
      <c r="O77" s="153">
        <f>VLOOKUP($F77, '2016_Auke_Water_Level'!$A$2:$E$367, 4, FALSE)</f>
        <v>23.143984557924529</v>
      </c>
      <c r="P77" s="152">
        <f>VLOOKUP($F77, '2016_Auke_Water_Level'!$A$2:$E$367, 5, FALSE)</f>
        <v>15.637250000000002</v>
      </c>
      <c r="Q77" s="155">
        <f>Fish_Count_up!A52</f>
        <v>42575</v>
      </c>
      <c r="R77" s="148">
        <f>Fish_Count_up!M52</f>
        <v>0</v>
      </c>
      <c r="S77" s="148">
        <f>Fish_Count_up!N52</f>
        <v>0</v>
      </c>
      <c r="T77" s="148">
        <f t="shared" si="4"/>
        <v>0</v>
      </c>
    </row>
    <row r="78" spans="1:20">
      <c r="A78" s="139">
        <f>Ct_Sockeye_2016_work!W78</f>
        <v>42571</v>
      </c>
      <c r="B78" s="140" t="str">
        <f>Ct_Sockeye_2016_work!V78</f>
        <v>28A</v>
      </c>
      <c r="C78" s="140" t="str">
        <f t="shared" si="2"/>
        <v>A</v>
      </c>
      <c r="D78" s="141">
        <f ca="1">Ct_Sockeye_2016_work!X78</f>
        <v>3.1548414426652016E-5</v>
      </c>
      <c r="F78" s="146">
        <f>Fish_Count_up!A53</f>
        <v>42576</v>
      </c>
      <c r="G78" s="148" t="s">
        <v>474</v>
      </c>
      <c r="H78" s="148">
        <f>Fish_Count_up!B53</f>
        <v>127</v>
      </c>
      <c r="I78" s="148">
        <f>Fish_Count_up!C53</f>
        <v>234</v>
      </c>
      <c r="J78" s="148">
        <f>Fish_Count_up!D53</f>
        <v>2</v>
      </c>
      <c r="K78" s="147">
        <f>SUM(G78:J78)</f>
        <v>363</v>
      </c>
      <c r="L78" s="151">
        <f>VLOOKUP($F78, '2016_Auke_Water_Level'!$A$2:$E$367, 1, FALSE)</f>
        <v>42576</v>
      </c>
      <c r="M78" s="152">
        <f>VLOOKUP($F78, '2016_Auke_Water_Level'!$A$2:$E$367, 2, FALSE)</f>
        <v>22.24</v>
      </c>
      <c r="N78" s="152">
        <f>VLOOKUP($F78, '2016_Auke_Water_Level'!$A$2:$E$367, 3, FALSE)</f>
        <v>22.919999999999998</v>
      </c>
      <c r="O78" s="153">
        <f>VLOOKUP($F78, '2016_Auke_Water_Level'!$A$2:$E$367, 4, FALSE)</f>
        <v>44.077290032508039</v>
      </c>
      <c r="P78" s="152">
        <f>VLOOKUP($F78, '2016_Auke_Water_Level'!$A$2:$E$367, 5, FALSE)</f>
        <v>15.080749999999997</v>
      </c>
      <c r="Q78" s="155">
        <f>Fish_Count_up!A53</f>
        <v>42576</v>
      </c>
      <c r="R78" s="148">
        <f>Fish_Count_up!M53</f>
        <v>2</v>
      </c>
      <c r="S78" s="148">
        <f>Fish_Count_up!N53</f>
        <v>1</v>
      </c>
      <c r="T78" s="148">
        <f t="shared" si="4"/>
        <v>3</v>
      </c>
    </row>
    <row r="79" spans="1:20">
      <c r="A79" s="139">
        <f>Ct_Sockeye_2016_work!W79</f>
        <v>42571</v>
      </c>
      <c r="B79" s="140" t="str">
        <f>Ct_Sockeye_2016_work!V79</f>
        <v>28B</v>
      </c>
      <c r="C79" s="140" t="str">
        <f t="shared" si="2"/>
        <v>B</v>
      </c>
      <c r="D79" s="141">
        <f ca="1">Ct_Sockeye_2016_work!X79</f>
        <v>1.4403393606698955E-5</v>
      </c>
      <c r="F79" s="146">
        <f>Fish_Count_up!A54</f>
        <v>42577</v>
      </c>
      <c r="G79" s="148" t="s">
        <v>474</v>
      </c>
      <c r="H79" s="148">
        <f>Fish_Count_up!B54</f>
        <v>41</v>
      </c>
      <c r="I79" s="148">
        <f>Fish_Count_up!C54</f>
        <v>55</v>
      </c>
      <c r="J79" s="148">
        <f>Fish_Count_up!D54</f>
        <v>0</v>
      </c>
      <c r="K79" s="147">
        <f t="shared" si="3"/>
        <v>96</v>
      </c>
      <c r="L79" s="151">
        <f>VLOOKUP($F79, '2016_Auke_Water_Level'!$A$2:$E$367, 1, FALSE)</f>
        <v>42577</v>
      </c>
      <c r="M79" s="152">
        <f>VLOOKUP($F79, '2016_Auke_Water_Level'!$A$2:$E$367, 2, FALSE)</f>
        <v>22.29</v>
      </c>
      <c r="N79" s="152">
        <f>VLOOKUP($F79, '2016_Auke_Water_Level'!$A$2:$E$367, 3, FALSE)</f>
        <v>23.52000000000001</v>
      </c>
      <c r="O79" s="153">
        <f>VLOOKUP($F79, '2016_Auke_Water_Level'!$A$2:$E$367, 4, FALSE)</f>
        <v>48.148107162459453</v>
      </c>
      <c r="P79" s="152">
        <f>VLOOKUP($F79, '2016_Auke_Water_Level'!$A$2:$E$367, 5, FALSE)</f>
        <v>14.974291666666671</v>
      </c>
      <c r="Q79" s="155">
        <f>Fish_Count_up!A54</f>
        <v>42577</v>
      </c>
      <c r="R79" s="148">
        <f>Fish_Count_up!M54</f>
        <v>1</v>
      </c>
      <c r="S79" s="148">
        <f>Fish_Count_up!N54</f>
        <v>1</v>
      </c>
      <c r="T79" s="148">
        <f t="shared" si="4"/>
        <v>2</v>
      </c>
    </row>
    <row r="80" spans="1:20">
      <c r="A80" s="139">
        <f>Ct_Sockeye_2016_work!W80</f>
        <v>42572</v>
      </c>
      <c r="B80" s="140" t="str">
        <f>Ct_Sockeye_2016_work!V80</f>
        <v>29A</v>
      </c>
      <c r="C80" s="140" t="str">
        <f t="shared" si="2"/>
        <v>A</v>
      </c>
      <c r="D80" s="141" t="e">
        <f ca="1">Ct_Sockeye_2016_work!X80</f>
        <v>#DIV/0!</v>
      </c>
      <c r="F80" s="146">
        <f>Fish_Count_up!A55</f>
        <v>42578</v>
      </c>
      <c r="G80" s="148" t="s">
        <v>474</v>
      </c>
      <c r="H80" s="148">
        <f>Fish_Count_up!B55</f>
        <v>34</v>
      </c>
      <c r="I80" s="148">
        <f>Fish_Count_up!C55</f>
        <v>34</v>
      </c>
      <c r="J80" s="148">
        <f>Fish_Count_up!D55</f>
        <v>0</v>
      </c>
      <c r="K80" s="147">
        <f t="shared" si="3"/>
        <v>68</v>
      </c>
      <c r="L80" s="151">
        <f>VLOOKUP($F80, '2016_Auke_Water_Level'!$A$2:$E$367, 1, FALSE)</f>
        <v>42578</v>
      </c>
      <c r="M80" s="152">
        <f>VLOOKUP($F80, '2016_Auke_Water_Level'!$A$2:$E$367, 2, FALSE)</f>
        <v>22.33</v>
      </c>
      <c r="N80" s="152">
        <f>VLOOKUP($F80, '2016_Auke_Water_Level'!$A$2:$E$367, 3, FALSE)</f>
        <v>24</v>
      </c>
      <c r="O80" s="153">
        <f>VLOOKUP($F80, '2016_Auke_Water_Level'!$A$2:$E$367, 4, FALSE)</f>
        <v>51.618737208851925</v>
      </c>
      <c r="P80" s="152">
        <f>VLOOKUP($F80, '2016_Auke_Water_Level'!$A$2:$E$367, 5, FALSE)</f>
        <v>14.596208333333331</v>
      </c>
      <c r="Q80" s="155">
        <f>Fish_Count_up!A55</f>
        <v>42578</v>
      </c>
      <c r="R80" s="148">
        <f>Fish_Count_up!M55</f>
        <v>1</v>
      </c>
      <c r="S80" s="148">
        <f>Fish_Count_up!N55</f>
        <v>0</v>
      </c>
      <c r="T80" s="148">
        <f t="shared" si="4"/>
        <v>1</v>
      </c>
    </row>
    <row r="81" spans="1:20">
      <c r="A81" s="139">
        <f>Ct_Sockeye_2016_work!W81</f>
        <v>42572</v>
      </c>
      <c r="B81" s="140" t="str">
        <f>Ct_Sockeye_2016_work!V81</f>
        <v>29B</v>
      </c>
      <c r="C81" s="140" t="str">
        <f t="shared" si="2"/>
        <v>B</v>
      </c>
      <c r="D81" s="141">
        <f ca="1">Ct_Sockeye_2016_work!X81</f>
        <v>1.3583804957306711E-5</v>
      </c>
      <c r="F81" s="146">
        <f>Fish_Count_up!A56</f>
        <v>42579</v>
      </c>
      <c r="G81" s="148" t="s">
        <v>474</v>
      </c>
      <c r="H81" s="148">
        <f>Fish_Count_up!B56</f>
        <v>20</v>
      </c>
      <c r="I81" s="148">
        <f>Fish_Count_up!C56</f>
        <v>26</v>
      </c>
      <c r="J81" s="148">
        <f>Fish_Count_up!D56</f>
        <v>2</v>
      </c>
      <c r="K81" s="147">
        <f t="shared" si="3"/>
        <v>48</v>
      </c>
      <c r="L81" s="151">
        <f>VLOOKUP($F81, '2016_Auke_Water_Level'!$A$2:$E$367, 1, FALSE)</f>
        <v>42579</v>
      </c>
      <c r="M81" s="152">
        <f>VLOOKUP($F81, '2016_Auke_Water_Level'!$A$2:$E$367, 2, FALSE)</f>
        <v>22.82</v>
      </c>
      <c r="N81" s="152">
        <f>VLOOKUP($F81, '2016_Auke_Water_Level'!$A$2:$E$367, 3, FALSE)</f>
        <v>29.880000000000024</v>
      </c>
      <c r="O81" s="153">
        <f>VLOOKUP($F81, '2016_Auke_Water_Level'!$A$2:$E$367, 4, FALSE)</f>
        <v>113.11766398823231</v>
      </c>
      <c r="P81" s="152">
        <f>VLOOKUP($F81, '2016_Auke_Water_Level'!$A$2:$E$367, 5, FALSE)</f>
        <v>14.243583333333333</v>
      </c>
      <c r="Q81" s="155">
        <f>Fish_Count_up!A56</f>
        <v>42579</v>
      </c>
      <c r="R81" s="148">
        <f>Fish_Count_up!M56</f>
        <v>8</v>
      </c>
      <c r="S81" s="148">
        <f>Fish_Count_up!N56</f>
        <v>1</v>
      </c>
      <c r="T81" s="148">
        <f t="shared" si="4"/>
        <v>9</v>
      </c>
    </row>
    <row r="82" spans="1:20">
      <c r="A82" s="139">
        <f>Ct_Sockeye_2016_work!W82</f>
        <v>42573</v>
      </c>
      <c r="B82" s="140" t="str">
        <f>Ct_Sockeye_2016_work!V82</f>
        <v>30A</v>
      </c>
      <c r="C82" s="140" t="str">
        <f t="shared" si="2"/>
        <v>A</v>
      </c>
      <c r="D82" s="141">
        <f ca="1">Ct_Sockeye_2016_work!X82</f>
        <v>1.002590823918581E-2</v>
      </c>
      <c r="F82" s="146">
        <f>Fish_Count_up!A57</f>
        <v>42580</v>
      </c>
      <c r="G82" s="148" t="s">
        <v>474</v>
      </c>
      <c r="H82" s="148">
        <f>Fish_Count_up!B57</f>
        <v>14</v>
      </c>
      <c r="I82" s="148">
        <f>Fish_Count_up!C57</f>
        <v>22</v>
      </c>
      <c r="J82" s="148">
        <f>Fish_Count_up!D57</f>
        <v>0</v>
      </c>
      <c r="K82" s="147">
        <f t="shared" si="3"/>
        <v>36</v>
      </c>
      <c r="L82" s="151">
        <f>VLOOKUP($F82, '2016_Auke_Water_Level'!$A$2:$E$367, 1, FALSE)</f>
        <v>42580</v>
      </c>
      <c r="M82" s="152">
        <f>VLOOKUP($F82, '2016_Auke_Water_Level'!$A$2:$E$367, 2, FALSE)</f>
        <v>22.47</v>
      </c>
      <c r="N82" s="152">
        <f>VLOOKUP($F82, '2016_Auke_Water_Level'!$A$2:$E$367, 3, FALSE)</f>
        <v>25.680000000000007</v>
      </c>
      <c r="O82" s="153">
        <f>VLOOKUP($F82, '2016_Auke_Water_Level'!$A$2:$E$367, 4, FALSE)</f>
        <v>65.391810403985119</v>
      </c>
      <c r="P82" s="152">
        <f>VLOOKUP($F82, '2016_Auke_Water_Level'!$A$2:$E$367, 5, FALSE)</f>
        <v>15.234166666666667</v>
      </c>
      <c r="Q82" s="155">
        <f>Fish_Count_up!A57</f>
        <v>42580</v>
      </c>
      <c r="R82" s="148">
        <f>Fish_Count_up!M57</f>
        <v>8</v>
      </c>
      <c r="S82" s="148">
        <f>Fish_Count_up!N57</f>
        <v>4</v>
      </c>
      <c r="T82" s="148">
        <f t="shared" si="4"/>
        <v>12</v>
      </c>
    </row>
    <row r="83" spans="1:20">
      <c r="A83" s="139">
        <f>Ct_Sockeye_2016_work!W83</f>
        <v>42573</v>
      </c>
      <c r="B83" s="140" t="str">
        <f>Ct_Sockeye_2016_work!V83</f>
        <v>30B</v>
      </c>
      <c r="C83" s="140" t="str">
        <f t="shared" si="2"/>
        <v>B</v>
      </c>
      <c r="D83" s="141">
        <f ca="1">Ct_Sockeye_2016_work!X83</f>
        <v>4.2507279819498462E-3</v>
      </c>
      <c r="F83" s="146">
        <f>Fish_Count_up!A58</f>
        <v>42581</v>
      </c>
      <c r="G83" s="148" t="s">
        <v>474</v>
      </c>
      <c r="H83" s="148">
        <f>Fish_Count_up!B58</f>
        <v>7</v>
      </c>
      <c r="I83" s="148">
        <f>Fish_Count_up!C58</f>
        <v>8</v>
      </c>
      <c r="J83" s="148">
        <f>Fish_Count_up!D58</f>
        <v>0</v>
      </c>
      <c r="K83" s="147">
        <f t="shared" si="3"/>
        <v>15</v>
      </c>
      <c r="L83" s="151">
        <f>VLOOKUP($F83, '2016_Auke_Water_Level'!$A$2:$E$367, 1, FALSE)</f>
        <v>42581</v>
      </c>
      <c r="M83" s="152">
        <f>VLOOKUP($F83, '2016_Auke_Water_Level'!$A$2:$E$367, 2, FALSE)</f>
        <v>22.16</v>
      </c>
      <c r="N83" s="152">
        <f>VLOOKUP($F83, '2016_Auke_Water_Level'!$A$2:$E$367, 3, FALSE)</f>
        <v>21.960000000000019</v>
      </c>
      <c r="O83" s="153">
        <f>VLOOKUP($F83, '2016_Auke_Water_Level'!$A$2:$E$367, 4, FALSE)</f>
        <v>38.145256690264524</v>
      </c>
      <c r="P83" s="152">
        <f>VLOOKUP($F83, '2016_Auke_Water_Level'!$A$2:$E$367, 5, FALSE)</f>
        <v>15.82179166666667</v>
      </c>
      <c r="Q83" s="155">
        <f>Fish_Count_up!A58</f>
        <v>42581</v>
      </c>
      <c r="R83" s="148">
        <f>Fish_Count_up!M58</f>
        <v>2</v>
      </c>
      <c r="S83" s="148">
        <f>Fish_Count_up!N58</f>
        <v>4</v>
      </c>
      <c r="T83" s="148">
        <f t="shared" si="4"/>
        <v>6</v>
      </c>
    </row>
    <row r="84" spans="1:20">
      <c r="A84" s="139">
        <f>Ct_Sockeye_2016_work!W84</f>
        <v>42574</v>
      </c>
      <c r="B84" s="140" t="str">
        <f>Ct_Sockeye_2016_work!V84</f>
        <v>31A</v>
      </c>
      <c r="C84" s="140" t="str">
        <f t="shared" si="2"/>
        <v>A</v>
      </c>
      <c r="D84" s="141">
        <f ca="1">Ct_Sockeye_2016_work!X84</f>
        <v>4.3098996082941689E-2</v>
      </c>
      <c r="F84" s="146">
        <f>Fish_Count_up!A59</f>
        <v>42582</v>
      </c>
      <c r="G84" s="148" t="s">
        <v>474</v>
      </c>
      <c r="H84" s="148">
        <f>Fish_Count_up!B59</f>
        <v>6</v>
      </c>
      <c r="I84" s="148">
        <f>Fish_Count_up!C59</f>
        <v>5</v>
      </c>
      <c r="J84" s="148">
        <f>Fish_Count_up!D59</f>
        <v>0</v>
      </c>
      <c r="K84" s="147">
        <f t="shared" si="3"/>
        <v>11</v>
      </c>
      <c r="L84" s="151">
        <f>VLOOKUP($F84, '2016_Auke_Water_Level'!$A$2:$E$367, 1, FALSE)</f>
        <v>42582</v>
      </c>
      <c r="M84" s="152">
        <f>VLOOKUP($F84, '2016_Auke_Water_Level'!$A$2:$E$367, 2, FALSE)</f>
        <v>21.95</v>
      </c>
      <c r="N84" s="152">
        <f>VLOOKUP($F84, '2016_Auke_Water_Level'!$A$2:$E$367, 3, FALSE)</f>
        <v>19.440000000000012</v>
      </c>
      <c r="O84" s="153">
        <f>VLOOKUP($F84, '2016_Auke_Water_Level'!$A$2:$E$367, 4, FALSE)</f>
        <v>25.575489290448541</v>
      </c>
      <c r="P84" s="152">
        <f>VLOOKUP($F84, '2016_Auke_Water_Level'!$A$2:$E$367, 5, FALSE)</f>
        <v>15.717458333333335</v>
      </c>
      <c r="Q84" s="155">
        <f>Fish_Count_up!A59</f>
        <v>42582</v>
      </c>
      <c r="R84" s="148">
        <f>Fish_Count_up!M59</f>
        <v>0</v>
      </c>
      <c r="S84" s="148">
        <f>Fish_Count_up!N59</f>
        <v>4</v>
      </c>
      <c r="T84" s="148">
        <f t="shared" si="4"/>
        <v>4</v>
      </c>
    </row>
    <row r="85" spans="1:20">
      <c r="A85" s="139">
        <f>Ct_Sockeye_2016_work!W85</f>
        <v>42574</v>
      </c>
      <c r="B85" s="140" t="str">
        <f>Ct_Sockeye_2016_work!V85</f>
        <v>31B</v>
      </c>
      <c r="C85" s="140" t="str">
        <f t="shared" si="2"/>
        <v>B</v>
      </c>
      <c r="D85" s="141">
        <f ca="1">Ct_Sockeye_2016_work!X85</f>
        <v>2.5134533643722534E-2</v>
      </c>
      <c r="F85" s="146">
        <f>Fish_Count_up!A60</f>
        <v>42583</v>
      </c>
      <c r="G85" s="148" t="s">
        <v>474</v>
      </c>
      <c r="H85" s="148">
        <f>Fish_Count_up!B60</f>
        <v>2</v>
      </c>
      <c r="I85" s="148">
        <f>Fish_Count_up!C60</f>
        <v>1</v>
      </c>
      <c r="J85" s="148">
        <f>Fish_Count_up!D60</f>
        <v>0</v>
      </c>
      <c r="K85" s="147">
        <f t="shared" si="3"/>
        <v>3</v>
      </c>
      <c r="L85" s="151">
        <f>VLOOKUP($F85, '2016_Auke_Water_Level'!$A$2:$E$367, 1, FALSE)</f>
        <v>42583</v>
      </c>
      <c r="M85" s="152">
        <f>VLOOKUP($F85, '2016_Auke_Water_Level'!$A$2:$E$367, 2, FALSE)</f>
        <v>21.8</v>
      </c>
      <c r="N85" s="152">
        <f>VLOOKUP($F85, '2016_Auke_Water_Level'!$A$2:$E$367, 3, FALSE)</f>
        <v>17.640000000000025</v>
      </c>
      <c r="O85" s="153">
        <f>VLOOKUP($F85, '2016_Auke_Water_Level'!$A$2:$E$367, 4, FALSE)</f>
        <v>18.839869318780636</v>
      </c>
      <c r="P85" s="152">
        <f>VLOOKUP($F85, '2016_Auke_Water_Level'!$A$2:$E$367, 5, FALSE)</f>
        <v>15.594875</v>
      </c>
      <c r="Q85" s="155">
        <f>Fish_Count_up!A60</f>
        <v>42583</v>
      </c>
      <c r="R85" s="148">
        <f>Fish_Count_up!M60</f>
        <v>1</v>
      </c>
      <c r="S85" s="148">
        <f>Fish_Count_up!N60</f>
        <v>0</v>
      </c>
      <c r="T85" s="148">
        <f t="shared" si="4"/>
        <v>1</v>
      </c>
    </row>
    <row r="86" spans="1:20">
      <c r="A86" s="139">
        <f>Ct_Sockeye_2016_work!W86</f>
        <v>42575</v>
      </c>
      <c r="B86" s="140" t="str">
        <f>Ct_Sockeye_2016_work!V86</f>
        <v>32A</v>
      </c>
      <c r="C86" s="140" t="str">
        <f t="shared" si="2"/>
        <v>A</v>
      </c>
      <c r="D86" s="141">
        <f ca="1">Ct_Sockeye_2016_work!X86</f>
        <v>2.7142728989322979E-2</v>
      </c>
      <c r="F86" s="146">
        <f>Fish_Count_up!A61</f>
        <v>42584</v>
      </c>
      <c r="G86" s="148" t="s">
        <v>474</v>
      </c>
      <c r="H86" s="148">
        <f>Fish_Count_up!B61</f>
        <v>3</v>
      </c>
      <c r="I86" s="148">
        <f>Fish_Count_up!C61</f>
        <v>2</v>
      </c>
      <c r="J86" s="148">
        <f>Fish_Count_up!D61</f>
        <v>0</v>
      </c>
      <c r="K86" s="147">
        <f t="shared" si="3"/>
        <v>5</v>
      </c>
      <c r="L86" s="151">
        <f>VLOOKUP($F86, '2016_Auke_Water_Level'!$A$2:$E$367, 1, FALSE)</f>
        <v>42584</v>
      </c>
      <c r="M86" s="152">
        <f>VLOOKUP($F86, '2016_Auke_Water_Level'!$A$2:$E$367, 2, FALSE)</f>
        <v>21.69</v>
      </c>
      <c r="N86" s="152">
        <f>VLOOKUP($F86, '2016_Auke_Water_Level'!$A$2:$E$367, 3, FALSE)</f>
        <v>16.320000000000032</v>
      </c>
      <c r="O86" s="153">
        <f>VLOOKUP($F86, '2016_Auke_Water_Level'!$A$2:$E$367, 4, FALSE)</f>
        <v>14.876764405360671</v>
      </c>
      <c r="P86" s="152">
        <f>VLOOKUP($F86, '2016_Auke_Water_Level'!$A$2:$E$367, 5, FALSE)</f>
        <v>15.554583333333333</v>
      </c>
      <c r="Q86" s="155">
        <f>Fish_Count_up!A61</f>
        <v>42584</v>
      </c>
      <c r="R86" s="148">
        <f>Fish_Count_up!M61</f>
        <v>1</v>
      </c>
      <c r="S86" s="148">
        <f>Fish_Count_up!N61</f>
        <v>6</v>
      </c>
      <c r="T86" s="148">
        <f t="shared" si="4"/>
        <v>7</v>
      </c>
    </row>
    <row r="87" spans="1:20">
      <c r="A87" s="139">
        <f>Ct_Sockeye_2016_work!W87</f>
        <v>42575</v>
      </c>
      <c r="B87" s="140" t="str">
        <f>Ct_Sockeye_2016_work!V87</f>
        <v>32B</v>
      </c>
      <c r="C87" s="140" t="str">
        <f t="shared" si="2"/>
        <v>B</v>
      </c>
      <c r="D87" s="141">
        <f ca="1">Ct_Sockeye_2016_work!X87</f>
        <v>2.7827469011147816E-2</v>
      </c>
      <c r="F87" s="146">
        <f>Fish_Count_up!A62</f>
        <v>42585</v>
      </c>
      <c r="G87" s="148" t="s">
        <v>474</v>
      </c>
      <c r="H87" s="148">
        <f>Fish_Count_up!B62</f>
        <v>4</v>
      </c>
      <c r="I87" s="148">
        <f>Fish_Count_up!C62</f>
        <v>5</v>
      </c>
      <c r="J87" s="148">
        <f>Fish_Count_up!D62</f>
        <v>0</v>
      </c>
      <c r="K87" s="147">
        <f t="shared" si="3"/>
        <v>9</v>
      </c>
      <c r="L87" s="151">
        <f>VLOOKUP($F87, '2016_Auke_Water_Level'!$A$2:$E$367, 1, FALSE)</f>
        <v>42585</v>
      </c>
      <c r="M87" s="152">
        <f>VLOOKUP($F87, '2016_Auke_Water_Level'!$A$2:$E$367, 2, FALSE)</f>
        <v>21.62</v>
      </c>
      <c r="N87" s="152">
        <f>VLOOKUP($F87, '2016_Auke_Water_Level'!$A$2:$E$367, 3, FALSE)</f>
        <v>15.480000000000034</v>
      </c>
      <c r="O87" s="153">
        <f>VLOOKUP($F87, '2016_Auke_Water_Level'!$A$2:$E$367, 4, FALSE)</f>
        <v>12.726822829513834</v>
      </c>
      <c r="P87" s="152">
        <f>VLOOKUP($F87, '2016_Auke_Water_Level'!$A$2:$E$367, 5, FALSE)</f>
        <v>15.41775</v>
      </c>
      <c r="Q87" s="155">
        <f>Fish_Count_up!A62</f>
        <v>42585</v>
      </c>
      <c r="R87" s="148">
        <f>Fish_Count_up!M62</f>
        <v>1</v>
      </c>
      <c r="S87" s="148">
        <f>Fish_Count_up!N62</f>
        <v>15</v>
      </c>
      <c r="T87" s="148">
        <f t="shared" si="4"/>
        <v>16</v>
      </c>
    </row>
    <row r="88" spans="1:20">
      <c r="A88" s="139">
        <f>Ct_Sockeye_2016_work!W88</f>
        <v>42576</v>
      </c>
      <c r="B88" s="140" t="str">
        <f>Ct_Sockeye_2016_work!V88</f>
        <v>33A</v>
      </c>
      <c r="C88" s="140" t="str">
        <f t="shared" si="2"/>
        <v>A</v>
      </c>
      <c r="D88" s="141">
        <f ca="1">Ct_Sockeye_2016_work!X88</f>
        <v>1.8608232339223225E-2</v>
      </c>
      <c r="F88" s="146">
        <f>Fish_Count_up!A63</f>
        <v>42586</v>
      </c>
      <c r="G88" s="148" t="s">
        <v>474</v>
      </c>
      <c r="H88" s="148">
        <f>Fish_Count_up!B63</f>
        <v>22</v>
      </c>
      <c r="I88" s="148">
        <f>Fish_Count_up!C63</f>
        <v>35</v>
      </c>
      <c r="J88" s="148">
        <f>Fish_Count_up!D63</f>
        <v>0</v>
      </c>
      <c r="K88" s="147">
        <f t="shared" si="3"/>
        <v>57</v>
      </c>
      <c r="L88" s="151">
        <f>VLOOKUP($F88, '2016_Auke_Water_Level'!$A$2:$E$367, 1, FALSE)</f>
        <v>42586</v>
      </c>
      <c r="M88" s="152">
        <f>VLOOKUP($F88, '2016_Auke_Water_Level'!$A$2:$E$367, 2, FALSE)</f>
        <v>21.78</v>
      </c>
      <c r="N88" s="152">
        <f>VLOOKUP($F88, '2016_Auke_Water_Level'!$A$2:$E$367, 3, FALSE)</f>
        <v>17.400000000000034</v>
      </c>
      <c r="O88" s="153">
        <f>VLOOKUP($F88, '2016_Auke_Water_Level'!$A$2:$E$367, 4, FALSE)</f>
        <v>18.062286189535364</v>
      </c>
      <c r="P88" s="152">
        <f>VLOOKUP($F88, '2016_Auke_Water_Level'!$A$2:$E$367, 5, FALSE)</f>
        <v>15.812125</v>
      </c>
      <c r="Q88" s="155">
        <f>Fish_Count_up!A63</f>
        <v>42586</v>
      </c>
      <c r="R88" s="148">
        <f>Fish_Count_up!M63</f>
        <v>6</v>
      </c>
      <c r="S88" s="148">
        <f>Fish_Count_up!N63</f>
        <v>12</v>
      </c>
      <c r="T88" s="148">
        <f t="shared" si="4"/>
        <v>18</v>
      </c>
    </row>
    <row r="89" spans="1:20">
      <c r="A89" s="139">
        <f>Ct_Sockeye_2016_work!W89</f>
        <v>42576</v>
      </c>
      <c r="B89" s="140" t="str">
        <f>Ct_Sockeye_2016_work!V89</f>
        <v>33B</v>
      </c>
      <c r="C89" s="140" t="str">
        <f t="shared" ref="C89:C152" si="5">MID(B89,LEN(B89),1)</f>
        <v>B</v>
      </c>
      <c r="D89" s="141">
        <f ca="1">Ct_Sockeye_2016_work!X89</f>
        <v>1.4699159500499567E-2</v>
      </c>
      <c r="F89" s="146">
        <f>Fish_Count_up!A64</f>
        <v>42587</v>
      </c>
      <c r="G89" s="148" t="s">
        <v>474</v>
      </c>
      <c r="H89" s="148">
        <f>Fish_Count_up!B64</f>
        <v>5</v>
      </c>
      <c r="I89" s="148">
        <f>Fish_Count_up!C64</f>
        <v>9</v>
      </c>
      <c r="J89" s="148">
        <f>Fish_Count_up!D64</f>
        <v>0</v>
      </c>
      <c r="K89" s="147">
        <f t="shared" si="3"/>
        <v>14</v>
      </c>
      <c r="L89" s="151">
        <f>VLOOKUP($F89, '2016_Auke_Water_Level'!$A$2:$E$367, 1, FALSE)</f>
        <v>42587</v>
      </c>
      <c r="M89" s="152">
        <f>VLOOKUP($F89, '2016_Auke_Water_Level'!$A$2:$E$367, 2, FALSE)</f>
        <v>21.66</v>
      </c>
      <c r="N89" s="152">
        <f>VLOOKUP($F89, '2016_Auke_Water_Level'!$A$2:$E$367, 3, FALSE)</f>
        <v>15.96000000000002</v>
      </c>
      <c r="O89" s="153">
        <f>VLOOKUP($F89, '2016_Auke_Water_Level'!$A$2:$E$367, 4, FALSE)</f>
        <v>13.92212548922674</v>
      </c>
      <c r="P89" s="152">
        <f>VLOOKUP($F89, '2016_Auke_Water_Level'!$A$2:$E$367, 5, FALSE)</f>
        <v>16.264333333333333</v>
      </c>
      <c r="Q89" s="155">
        <f>Fish_Count_up!A64</f>
        <v>42587</v>
      </c>
      <c r="R89" s="148">
        <f>Fish_Count_up!M64</f>
        <v>0</v>
      </c>
      <c r="S89" s="148">
        <f>Fish_Count_up!N64</f>
        <v>15</v>
      </c>
      <c r="T89" s="148">
        <f t="shared" si="4"/>
        <v>15</v>
      </c>
    </row>
    <row r="90" spans="1:20">
      <c r="A90" s="139">
        <f>Ct_Sockeye_2016_work!W90</f>
        <v>42577</v>
      </c>
      <c r="B90" s="140" t="str">
        <f>Ct_Sockeye_2016_work!V90</f>
        <v>34A</v>
      </c>
      <c r="C90" s="140" t="str">
        <f t="shared" si="5"/>
        <v>A</v>
      </c>
      <c r="D90" s="141">
        <f ca="1">Ct_Sockeye_2016_work!X90</f>
        <v>2.2963684362669787E-3</v>
      </c>
      <c r="F90" s="146">
        <f>Fish_Count_up!A65</f>
        <v>42588</v>
      </c>
      <c r="G90" s="148" t="s">
        <v>474</v>
      </c>
      <c r="H90" s="148">
        <f>Fish_Count_up!B65</f>
        <v>8</v>
      </c>
      <c r="I90" s="148">
        <f>Fish_Count_up!C65</f>
        <v>18</v>
      </c>
      <c r="J90" s="148">
        <f>Fish_Count_up!D65</f>
        <v>1</v>
      </c>
      <c r="K90" s="147">
        <f t="shared" si="3"/>
        <v>27</v>
      </c>
      <c r="L90" s="151">
        <f>VLOOKUP($F90, '2016_Auke_Water_Level'!$A$2:$E$367, 1, FALSE)</f>
        <v>42588</v>
      </c>
      <c r="M90" s="152">
        <f>VLOOKUP($F90, '2016_Auke_Water_Level'!$A$2:$E$367, 2, FALSE)</f>
        <v>21.58</v>
      </c>
      <c r="N90" s="152">
        <f>VLOOKUP($F90, '2016_Auke_Water_Level'!$A$2:$E$367, 3, FALSE)</f>
        <v>15</v>
      </c>
      <c r="O90" s="153">
        <f>VLOOKUP($F90, '2016_Auke_Water_Level'!$A$2:$E$367, 4, FALSE)</f>
        <v>11.615777449027348</v>
      </c>
      <c r="P90" s="152">
        <f>VLOOKUP($F90, '2016_Auke_Water_Level'!$A$2:$E$367, 5, FALSE)</f>
        <v>16.687750000000001</v>
      </c>
      <c r="Q90" s="155">
        <f>Fish_Count_up!A65</f>
        <v>42588</v>
      </c>
      <c r="R90" s="148">
        <f>Fish_Count_up!M65</f>
        <v>0</v>
      </c>
      <c r="S90" s="148">
        <f>Fish_Count_up!N65</f>
        <v>7</v>
      </c>
      <c r="T90" s="148">
        <f t="shared" si="4"/>
        <v>7</v>
      </c>
    </row>
    <row r="91" spans="1:20">
      <c r="A91" s="139">
        <f>Ct_Sockeye_2016_work!W91</f>
        <v>42577</v>
      </c>
      <c r="B91" s="140" t="str">
        <f>Ct_Sockeye_2016_work!V91</f>
        <v>34B</v>
      </c>
      <c r="C91" s="140" t="str">
        <f t="shared" si="5"/>
        <v>B</v>
      </c>
      <c r="D91" s="141">
        <f ca="1">Ct_Sockeye_2016_work!X91</f>
        <v>2.1737224888056517E-3</v>
      </c>
      <c r="F91" s="146">
        <f>Fish_Count_up!A66</f>
        <v>42589</v>
      </c>
      <c r="G91" s="148" t="s">
        <v>474</v>
      </c>
      <c r="H91" s="148">
        <f>Fish_Count_up!B66</f>
        <v>5</v>
      </c>
      <c r="I91" s="148">
        <f>Fish_Count_up!C66</f>
        <v>4</v>
      </c>
      <c r="J91" s="148">
        <f>Fish_Count_up!D66</f>
        <v>0</v>
      </c>
      <c r="K91" s="147">
        <f t="shared" si="3"/>
        <v>9</v>
      </c>
      <c r="L91" s="151">
        <f>VLOOKUP($F91, '2016_Auke_Water_Level'!$A$2:$E$367, 1, FALSE)</f>
        <v>42589</v>
      </c>
      <c r="M91" s="152">
        <f>VLOOKUP($F91, '2016_Auke_Water_Level'!$A$2:$E$367, 2, FALSE)</f>
        <v>21.49</v>
      </c>
      <c r="N91" s="152">
        <f>VLOOKUP($F91, '2016_Auke_Water_Level'!$A$2:$E$367, 3, FALSE)</f>
        <v>13.920000000000002</v>
      </c>
      <c r="O91" s="153">
        <f>VLOOKUP($F91, '2016_Auke_Water_Level'!$A$2:$E$367, 4, FALSE)</f>
        <v>9.400448440278339</v>
      </c>
      <c r="P91" s="152">
        <f>VLOOKUP($F91, '2016_Auke_Water_Level'!$A$2:$E$367, 5, FALSE)</f>
        <v>16.867416666666667</v>
      </c>
      <c r="Q91" s="155">
        <f>Fish_Count_up!A66</f>
        <v>42589</v>
      </c>
      <c r="R91" s="148">
        <f>Fish_Count_up!M66</f>
        <v>0</v>
      </c>
      <c r="S91" s="148">
        <f>Fish_Count_up!N66</f>
        <v>8</v>
      </c>
      <c r="T91" s="148">
        <f t="shared" si="4"/>
        <v>8</v>
      </c>
    </row>
    <row r="92" spans="1:20">
      <c r="A92" s="139">
        <f>Ct_Sockeye_2016_work!W92</f>
        <v>42578</v>
      </c>
      <c r="B92" s="140" t="str">
        <f>Ct_Sockeye_2016_work!V92</f>
        <v>35A</v>
      </c>
      <c r="C92" s="140" t="str">
        <f t="shared" si="5"/>
        <v>A</v>
      </c>
      <c r="D92" s="141">
        <f ca="1">Ct_Sockeye_2016_work!X92</f>
        <v>1.0533762979321182E-3</v>
      </c>
      <c r="F92" s="146">
        <f>Fish_Count_up!A67</f>
        <v>42590</v>
      </c>
      <c r="G92" s="148" t="s">
        <v>474</v>
      </c>
      <c r="H92" s="148">
        <f>Fish_Count_up!B67</f>
        <v>10</v>
      </c>
      <c r="I92" s="148">
        <f>Fish_Count_up!C67</f>
        <v>8</v>
      </c>
      <c r="J92" s="148">
        <f>Fish_Count_up!D67</f>
        <v>0</v>
      </c>
      <c r="K92" s="147">
        <f t="shared" si="3"/>
        <v>18</v>
      </c>
      <c r="L92" s="151">
        <f>VLOOKUP($F92, '2016_Auke_Water_Level'!$A$2:$E$367, 1, FALSE)</f>
        <v>42590</v>
      </c>
      <c r="M92" s="152">
        <f>VLOOKUP($F92, '2016_Auke_Water_Level'!$A$2:$E$367, 2, FALSE)</f>
        <v>21.4</v>
      </c>
      <c r="N92" s="152">
        <f>VLOOKUP($F92, '2016_Auke_Water_Level'!$A$2:$E$367, 3, FALSE)</f>
        <v>12.840000000000003</v>
      </c>
      <c r="O92" s="153">
        <f>VLOOKUP($F92, '2016_Auke_Water_Level'!$A$2:$E$367, 4, FALSE)</f>
        <v>7.539493731961751</v>
      </c>
      <c r="P92" s="152">
        <f>VLOOKUP($F92, '2016_Auke_Water_Level'!$A$2:$E$367, 5, FALSE)</f>
        <v>16.518416666666663</v>
      </c>
      <c r="Q92" s="155">
        <f>Fish_Count_up!A67</f>
        <v>42590</v>
      </c>
      <c r="R92" s="148">
        <f>Fish_Count_up!M67</f>
        <v>0</v>
      </c>
      <c r="S92" s="148">
        <f>Fish_Count_up!N67</f>
        <v>13</v>
      </c>
      <c r="T92" s="148">
        <f t="shared" si="4"/>
        <v>13</v>
      </c>
    </row>
    <row r="93" spans="1:20">
      <c r="A93" s="139">
        <f>Ct_Sockeye_2016_work!W93</f>
        <v>42578</v>
      </c>
      <c r="B93" s="140" t="str">
        <f>Ct_Sockeye_2016_work!V93</f>
        <v>35B</v>
      </c>
      <c r="C93" s="140" t="str">
        <f t="shared" si="5"/>
        <v>B</v>
      </c>
      <c r="D93" s="141">
        <f ca="1">Ct_Sockeye_2016_work!X93</f>
        <v>1.8778873297075431E-3</v>
      </c>
      <c r="F93" s="146">
        <f>Fish_Count_up!A68</f>
        <v>42591</v>
      </c>
      <c r="G93" s="148" t="s">
        <v>474</v>
      </c>
      <c r="H93" s="148">
        <f>Fish_Count_up!B68</f>
        <v>3</v>
      </c>
      <c r="I93" s="148">
        <f>Fish_Count_up!C68</f>
        <v>9</v>
      </c>
      <c r="J93" s="148">
        <f>Fish_Count_up!D68</f>
        <v>1</v>
      </c>
      <c r="K93" s="147">
        <f t="shared" si="3"/>
        <v>13</v>
      </c>
      <c r="L93" s="151">
        <f>VLOOKUP($F93, '2016_Auke_Water_Level'!$A$2:$E$367, 1, FALSE)</f>
        <v>42591</v>
      </c>
      <c r="M93" s="152">
        <f>VLOOKUP($F93, '2016_Auke_Water_Level'!$A$2:$E$367, 2, FALSE)</f>
        <v>21.66</v>
      </c>
      <c r="N93" s="152">
        <f>VLOOKUP($F93, '2016_Auke_Water_Level'!$A$2:$E$367, 3, FALSE)</f>
        <v>15.96000000000002</v>
      </c>
      <c r="O93" s="153">
        <f>VLOOKUP($F93, '2016_Auke_Water_Level'!$A$2:$E$367, 4, FALSE)</f>
        <v>13.92212548922674</v>
      </c>
      <c r="P93" s="152">
        <f>VLOOKUP($F93, '2016_Auke_Water_Level'!$A$2:$E$367, 5, FALSE)</f>
        <v>16.256291666666666</v>
      </c>
      <c r="Q93" s="155">
        <f>Fish_Count_up!A68</f>
        <v>42591</v>
      </c>
      <c r="R93" s="148">
        <f>Fish_Count_up!M68</f>
        <v>0</v>
      </c>
      <c r="S93" s="148">
        <f>Fish_Count_up!N68</f>
        <v>8</v>
      </c>
      <c r="T93" s="148">
        <f t="shared" si="4"/>
        <v>8</v>
      </c>
    </row>
    <row r="94" spans="1:20">
      <c r="A94" s="139">
        <f>Ct_Sockeye_2016_work!W94</f>
        <v>42579</v>
      </c>
      <c r="B94" s="140" t="str">
        <f>Ct_Sockeye_2016_work!V94</f>
        <v>36A</v>
      </c>
      <c r="C94" s="140" t="str">
        <f t="shared" si="5"/>
        <v>A</v>
      </c>
      <c r="D94" s="141">
        <f ca="1">Ct_Sockeye_2016_work!X94</f>
        <v>1.1390431318432093E-3</v>
      </c>
      <c r="F94" s="146">
        <f>Fish_Count_up!A69</f>
        <v>42592</v>
      </c>
      <c r="G94" s="148" t="s">
        <v>474</v>
      </c>
      <c r="H94" s="148">
        <f>Fish_Count_up!B69</f>
        <v>9</v>
      </c>
      <c r="I94" s="148">
        <f>Fish_Count_up!C69</f>
        <v>5</v>
      </c>
      <c r="J94" s="148">
        <f>Fish_Count_up!D69</f>
        <v>0</v>
      </c>
      <c r="K94" s="147">
        <f t="shared" si="3"/>
        <v>14</v>
      </c>
      <c r="L94" s="151">
        <f>VLOOKUP($F94, '2016_Auke_Water_Level'!$A$2:$E$367, 1, FALSE)</f>
        <v>42592</v>
      </c>
      <c r="M94" s="152">
        <f>VLOOKUP($F94, '2016_Auke_Water_Level'!$A$2:$E$367, 2, FALSE)</f>
        <v>21.71</v>
      </c>
      <c r="N94" s="152">
        <f>VLOOKUP($F94, '2016_Auke_Water_Level'!$A$2:$E$367, 3, FALSE)</f>
        <v>16.560000000000031</v>
      </c>
      <c r="O94" s="153">
        <f>VLOOKUP($F94, '2016_Auke_Water_Level'!$A$2:$E$367, 4, FALSE)</f>
        <v>15.542038620068451</v>
      </c>
      <c r="P94" s="152">
        <f>VLOOKUP($F94, '2016_Auke_Water_Level'!$A$2:$E$367, 5, FALSE)</f>
        <v>16.224499999999995</v>
      </c>
      <c r="Q94" s="155">
        <f>Fish_Count_up!A69</f>
        <v>42592</v>
      </c>
      <c r="R94" s="148">
        <f>Fish_Count_up!M69</f>
        <v>3</v>
      </c>
      <c r="S94" s="148">
        <f>Fish_Count_up!N69</f>
        <v>19</v>
      </c>
      <c r="T94" s="148">
        <f t="shared" si="4"/>
        <v>22</v>
      </c>
    </row>
    <row r="95" spans="1:20">
      <c r="A95" s="139">
        <f>Ct_Sockeye_2016_work!W95</f>
        <v>42579</v>
      </c>
      <c r="B95" s="140" t="str">
        <f>Ct_Sockeye_2016_work!V95</f>
        <v>36B</v>
      </c>
      <c r="C95" s="140" t="str">
        <f t="shared" si="5"/>
        <v>B</v>
      </c>
      <c r="D95" s="141">
        <f ca="1">Ct_Sockeye_2016_work!X95</f>
        <v>1.1529551896577079E-3</v>
      </c>
      <c r="F95" s="146">
        <f>Fish_Count_up!A70</f>
        <v>42593</v>
      </c>
      <c r="G95" s="148" t="s">
        <v>474</v>
      </c>
      <c r="H95" s="148">
        <f>Fish_Count_up!B70</f>
        <v>5</v>
      </c>
      <c r="I95" s="148">
        <f>Fish_Count_up!C70</f>
        <v>7</v>
      </c>
      <c r="J95" s="148">
        <f>Fish_Count_up!D70</f>
        <v>0</v>
      </c>
      <c r="K95" s="147">
        <f t="shared" si="3"/>
        <v>12</v>
      </c>
      <c r="L95" s="151">
        <f>VLOOKUP($F95, '2016_Auke_Water_Level'!$A$2:$E$367, 1, FALSE)</f>
        <v>42593</v>
      </c>
      <c r="M95" s="152">
        <f>VLOOKUP($F95, '2016_Auke_Water_Level'!$A$2:$E$367, 2, FALSE)</f>
        <v>21.97</v>
      </c>
      <c r="N95" s="152">
        <f>VLOOKUP($F95, '2016_Auke_Water_Level'!$A$2:$E$367, 3, FALSE)</f>
        <v>19.680000000000007</v>
      </c>
      <c r="O95" s="153">
        <f>VLOOKUP($F95, '2016_Auke_Water_Level'!$A$2:$E$367, 4, FALSE)</f>
        <v>26.604011325361778</v>
      </c>
      <c r="P95" s="152">
        <f>VLOOKUP($F95, '2016_Auke_Water_Level'!$A$2:$E$367, 5, FALSE)</f>
        <v>15.518791666666665</v>
      </c>
      <c r="Q95" s="155">
        <f>Fish_Count_up!A70</f>
        <v>42593</v>
      </c>
      <c r="R95" s="148">
        <f>Fish_Count_up!M70</f>
        <v>5</v>
      </c>
      <c r="S95" s="148">
        <f>Fish_Count_up!N70</f>
        <v>25</v>
      </c>
      <c r="T95" s="148">
        <f t="shared" si="4"/>
        <v>30</v>
      </c>
    </row>
    <row r="96" spans="1:20">
      <c r="A96" s="139">
        <f>Ct_Sockeye_2016_work!W96</f>
        <v>42580</v>
      </c>
      <c r="B96" s="140" t="str">
        <f>Ct_Sockeye_2016_work!V96</f>
        <v>37A</v>
      </c>
      <c r="C96" s="140" t="str">
        <f t="shared" si="5"/>
        <v>A</v>
      </c>
      <c r="D96" s="141">
        <f ca="1">Ct_Sockeye_2016_work!X96</f>
        <v>6.9034109280134237E-4</v>
      </c>
      <c r="F96" s="146">
        <f>Fish_Count_up!A71</f>
        <v>42594</v>
      </c>
      <c r="G96" s="148" t="s">
        <v>474</v>
      </c>
      <c r="H96" s="148">
        <f>Fish_Count_up!B71</f>
        <v>2</v>
      </c>
      <c r="I96" s="148">
        <f>Fish_Count_up!C71</f>
        <v>5</v>
      </c>
      <c r="J96" s="148">
        <f>Fish_Count_up!D71</f>
        <v>0</v>
      </c>
      <c r="K96" s="147">
        <f t="shared" si="3"/>
        <v>7</v>
      </c>
      <c r="L96" s="151">
        <f>VLOOKUP($F96, '2016_Auke_Water_Level'!$A$2:$E$367, 1, FALSE)</f>
        <v>42594</v>
      </c>
      <c r="M96" s="152">
        <f>VLOOKUP($F96, '2016_Auke_Water_Level'!$A$2:$E$367, 2, FALSE)</f>
        <v>22.04</v>
      </c>
      <c r="N96" s="152">
        <f>VLOOKUP($F96, '2016_Auke_Water_Level'!$A$2:$E$367, 3, FALSE)</f>
        <v>20.52000000000001</v>
      </c>
      <c r="O96" s="153">
        <f>VLOOKUP($F96, '2016_Auke_Water_Level'!$A$2:$E$367, 4, FALSE)</f>
        <v>30.470119354097395</v>
      </c>
      <c r="P96" s="152">
        <f>VLOOKUP($F96, '2016_Auke_Water_Level'!$A$2:$E$367, 5, FALSE)</f>
        <v>15.843916666666667</v>
      </c>
      <c r="Q96" s="155">
        <f>Fish_Count_up!A71</f>
        <v>42594</v>
      </c>
      <c r="R96" s="148">
        <f>Fish_Count_up!M71</f>
        <v>3</v>
      </c>
      <c r="S96" s="148">
        <f>Fish_Count_up!N71</f>
        <v>13</v>
      </c>
      <c r="T96" s="148">
        <f t="shared" si="4"/>
        <v>16</v>
      </c>
    </row>
    <row r="97" spans="1:20">
      <c r="A97" s="139">
        <f>Ct_Sockeye_2016_work!W97</f>
        <v>42580</v>
      </c>
      <c r="B97" s="140" t="str">
        <f>Ct_Sockeye_2016_work!V97</f>
        <v>37B</v>
      </c>
      <c r="C97" s="140" t="str">
        <f t="shared" si="5"/>
        <v>B</v>
      </c>
      <c r="D97" s="141">
        <f ca="1">Ct_Sockeye_2016_work!X97</f>
        <v>6.6150656978910172E-4</v>
      </c>
      <c r="F97" s="146">
        <f>Fish_Count_up!A72</f>
        <v>42595</v>
      </c>
      <c r="G97" s="148" t="s">
        <v>474</v>
      </c>
      <c r="H97" s="148">
        <f>Fish_Count_up!B72</f>
        <v>2</v>
      </c>
      <c r="I97" s="148">
        <f>Fish_Count_up!C72</f>
        <v>2</v>
      </c>
      <c r="J97" s="148">
        <f>Fish_Count_up!D72</f>
        <v>0</v>
      </c>
      <c r="K97" s="147">
        <f t="shared" si="3"/>
        <v>4</v>
      </c>
      <c r="L97" s="151">
        <f>VLOOKUP($F97, '2016_Auke_Water_Level'!$A$2:$E$367, 1, FALSE)</f>
        <v>42595</v>
      </c>
      <c r="M97" s="152">
        <f>VLOOKUP($F97, '2016_Auke_Water_Level'!$A$2:$E$367, 2, FALSE)</f>
        <v>21.98</v>
      </c>
      <c r="N97" s="152">
        <f>VLOOKUP($F97, '2016_Auke_Water_Level'!$A$2:$E$367, 3, FALSE)</f>
        <v>19.800000000000026</v>
      </c>
      <c r="O97" s="153">
        <f>VLOOKUP($F97, '2016_Auke_Water_Level'!$A$2:$E$367, 4, FALSE)</f>
        <v>27.130648637150461</v>
      </c>
      <c r="P97" s="152">
        <f>VLOOKUP($F97, '2016_Auke_Water_Level'!$A$2:$E$367, 5, FALSE)</f>
        <v>15.863</v>
      </c>
      <c r="Q97" s="155">
        <f>Fish_Count_up!A72</f>
        <v>42595</v>
      </c>
      <c r="R97" s="148">
        <f>Fish_Count_up!M72</f>
        <v>4</v>
      </c>
      <c r="S97" s="148">
        <f>Fish_Count_up!N72</f>
        <v>27</v>
      </c>
      <c r="T97" s="148">
        <f t="shared" si="4"/>
        <v>31</v>
      </c>
    </row>
    <row r="98" spans="1:20">
      <c r="A98" s="139">
        <f>Ct_Sockeye_2016_work!W98</f>
        <v>42581</v>
      </c>
      <c r="B98" s="140" t="str">
        <f>Ct_Sockeye_2016_work!V98</f>
        <v>38A</v>
      </c>
      <c r="C98" s="140" t="str">
        <f t="shared" si="5"/>
        <v>A</v>
      </c>
      <c r="D98" s="141">
        <f ca="1">Ct_Sockeye_2016_work!X98</f>
        <v>4.0598093376805383E-4</v>
      </c>
      <c r="F98" s="146">
        <f>Fish_Count_up!A73</f>
        <v>42596</v>
      </c>
      <c r="G98" s="148" t="s">
        <v>474</v>
      </c>
      <c r="H98" s="148">
        <f>Fish_Count_up!B73</f>
        <v>1</v>
      </c>
      <c r="I98" s="148">
        <f>Fish_Count_up!C73</f>
        <v>5</v>
      </c>
      <c r="J98" s="148">
        <f>Fish_Count_up!D73</f>
        <v>0</v>
      </c>
      <c r="K98" s="147">
        <f t="shared" si="3"/>
        <v>6</v>
      </c>
      <c r="L98" s="151">
        <f>VLOOKUP($F98, '2016_Auke_Water_Level'!$A$2:$E$367, 1, FALSE)</f>
        <v>42596</v>
      </c>
      <c r="M98" s="152">
        <f>VLOOKUP($F98, '2016_Auke_Water_Level'!$A$2:$E$367, 2, FALSE)</f>
        <v>22.06</v>
      </c>
      <c r="N98" s="152">
        <f>VLOOKUP($F98, '2016_Auke_Water_Level'!$A$2:$E$367, 3, FALSE)</f>
        <v>20.760000000000005</v>
      </c>
      <c r="O98" s="153">
        <f>VLOOKUP($F98, '2016_Auke_Water_Level'!$A$2:$E$367, 4, FALSE)</f>
        <v>31.654198579630819</v>
      </c>
      <c r="P98" s="152">
        <f>VLOOKUP($F98, '2016_Auke_Water_Level'!$A$2:$E$367, 5, FALSE)</f>
        <v>15.109541666666667</v>
      </c>
      <c r="Q98" s="155">
        <f>Fish_Count_up!A73</f>
        <v>42596</v>
      </c>
      <c r="R98" s="148">
        <f>Fish_Count_up!M73</f>
        <v>11</v>
      </c>
      <c r="S98" s="148">
        <f>Fish_Count_up!N73</f>
        <v>53</v>
      </c>
      <c r="T98" s="148">
        <f t="shared" si="4"/>
        <v>64</v>
      </c>
    </row>
    <row r="99" spans="1:20">
      <c r="A99" s="139">
        <f>Ct_Sockeye_2016_work!W99</f>
        <v>42581</v>
      </c>
      <c r="B99" s="140" t="str">
        <f>Ct_Sockeye_2016_work!V99</f>
        <v>38B</v>
      </c>
      <c r="C99" s="140" t="str">
        <f t="shared" si="5"/>
        <v>B</v>
      </c>
      <c r="D99" s="141">
        <f ca="1">Ct_Sockeye_2016_work!X99</f>
        <v>6.9209869252517819E-4</v>
      </c>
      <c r="F99" s="146">
        <f>Fish_Count_up!A74</f>
        <v>42597</v>
      </c>
      <c r="G99" s="148" t="s">
        <v>474</v>
      </c>
      <c r="H99" s="148">
        <f>Fish_Count_up!B74</f>
        <v>0</v>
      </c>
      <c r="I99" s="148">
        <f>Fish_Count_up!C74</f>
        <v>3</v>
      </c>
      <c r="J99" s="148">
        <f>Fish_Count_up!D74</f>
        <v>0</v>
      </c>
      <c r="K99" s="147">
        <f t="shared" si="3"/>
        <v>3</v>
      </c>
      <c r="L99" s="151">
        <f>VLOOKUP($F99, '2016_Auke_Water_Level'!$A$2:$E$367, 1, FALSE)</f>
        <v>42597</v>
      </c>
      <c r="M99" s="152">
        <f>VLOOKUP($F99, '2016_Auke_Water_Level'!$A$2:$E$367, 2, FALSE)</f>
        <v>22.04</v>
      </c>
      <c r="N99" s="152">
        <f>VLOOKUP($F99, '2016_Auke_Water_Level'!$A$2:$E$367, 3, FALSE)</f>
        <v>20.52000000000001</v>
      </c>
      <c r="O99" s="153">
        <f>VLOOKUP($F99, '2016_Auke_Water_Level'!$A$2:$E$367, 4, FALSE)</f>
        <v>30.470119354097395</v>
      </c>
      <c r="P99" s="152">
        <f>VLOOKUP($F99, '2016_Auke_Water_Level'!$A$2:$E$367, 5, FALSE)</f>
        <v>15.230791666666667</v>
      </c>
      <c r="Q99" s="155">
        <f>Fish_Count_up!A74</f>
        <v>42597</v>
      </c>
      <c r="R99" s="148">
        <f>Fish_Count_up!M74</f>
        <v>9</v>
      </c>
      <c r="S99" s="148">
        <f>Fish_Count_up!N74</f>
        <v>44</v>
      </c>
      <c r="T99" s="148">
        <f t="shared" si="4"/>
        <v>53</v>
      </c>
    </row>
    <row r="100" spans="1:20">
      <c r="A100" s="139">
        <f>Ct_Sockeye_2016_work!W100</f>
        <v>42582</v>
      </c>
      <c r="B100" s="140" t="str">
        <f>Ct_Sockeye_2016_work!V100</f>
        <v>39A</v>
      </c>
      <c r="C100" s="140" t="str">
        <f t="shared" si="5"/>
        <v>A</v>
      </c>
      <c r="D100" s="141">
        <f ca="1">Ct_Sockeye_2016_work!X100</f>
        <v>2.2114854073151946E-4</v>
      </c>
      <c r="F100" s="146">
        <f>Fish_Count_up!A75</f>
        <v>42598</v>
      </c>
      <c r="G100" s="148" t="s">
        <v>474</v>
      </c>
      <c r="H100" s="148">
        <f>Fish_Count_up!B75</f>
        <v>0</v>
      </c>
      <c r="I100" s="148">
        <f>Fish_Count_up!C75</f>
        <v>2</v>
      </c>
      <c r="J100" s="148">
        <f>Fish_Count_up!D75</f>
        <v>0</v>
      </c>
      <c r="K100" s="147">
        <f t="shared" si="3"/>
        <v>2</v>
      </c>
      <c r="L100" s="151">
        <f>VLOOKUP($F100, '2016_Auke_Water_Level'!$A$2:$E$367, 1, FALSE)</f>
        <v>42598</v>
      </c>
      <c r="M100" s="152">
        <f>VLOOKUP($F100, '2016_Auke_Water_Level'!$A$2:$E$367, 2, FALSE)</f>
        <v>22.01</v>
      </c>
      <c r="N100" s="152">
        <f>VLOOKUP($F100, '2016_Auke_Water_Level'!$A$2:$E$367, 3, FALSE)</f>
        <v>20.160000000000039</v>
      </c>
      <c r="O100" s="153">
        <f>VLOOKUP($F100, '2016_Auke_Water_Level'!$A$2:$E$367, 4, FALSE)</f>
        <v>28.761273219482945</v>
      </c>
      <c r="P100" s="152">
        <f>VLOOKUP($F100, '2016_Auke_Water_Level'!$A$2:$E$367, 5, FALSE)</f>
        <v>15.455333333333334</v>
      </c>
      <c r="Q100" s="155">
        <f>Fish_Count_up!A75</f>
        <v>42598</v>
      </c>
      <c r="R100" s="148">
        <f>Fish_Count_up!M75</f>
        <v>3</v>
      </c>
      <c r="S100" s="148">
        <f>Fish_Count_up!N75</f>
        <v>29</v>
      </c>
      <c r="T100" s="148">
        <f t="shared" si="4"/>
        <v>32</v>
      </c>
    </row>
    <row r="101" spans="1:20">
      <c r="A101" s="139">
        <f>Ct_Sockeye_2016_work!W101</f>
        <v>42582</v>
      </c>
      <c r="B101" s="140" t="str">
        <f>Ct_Sockeye_2016_work!V101</f>
        <v>39B</v>
      </c>
      <c r="C101" s="140" t="str">
        <f t="shared" si="5"/>
        <v>B</v>
      </c>
      <c r="D101" s="141">
        <f ca="1">Ct_Sockeye_2016_work!X101</f>
        <v>2.6686764128195745E-4</v>
      </c>
      <c r="F101" s="146">
        <f>Fish_Count_up!A76</f>
        <v>42599</v>
      </c>
      <c r="G101" s="148" t="s">
        <v>474</v>
      </c>
      <c r="H101" s="148">
        <f>Fish_Count_up!B76</f>
        <v>0</v>
      </c>
      <c r="I101" s="148">
        <f>Fish_Count_up!C76</f>
        <v>1</v>
      </c>
      <c r="J101" s="148">
        <f>Fish_Count_up!D76</f>
        <v>0</v>
      </c>
      <c r="K101" s="147">
        <f t="shared" si="3"/>
        <v>1</v>
      </c>
      <c r="L101" s="151">
        <f>VLOOKUP($F101, '2016_Auke_Water_Level'!$A$2:$E$367, 1, FALSE)</f>
        <v>42599</v>
      </c>
      <c r="M101" s="152">
        <f>VLOOKUP($F101, '2016_Auke_Water_Level'!$A$2:$E$367, 2, FALSE)</f>
        <v>21.92</v>
      </c>
      <c r="N101" s="152">
        <f>VLOOKUP($F101, '2016_Auke_Water_Level'!$A$2:$E$367, 3, FALSE)</f>
        <v>19.080000000000041</v>
      </c>
      <c r="O101" s="153">
        <f>VLOOKUP($F101, '2016_Auke_Water_Level'!$A$2:$E$367, 4, FALSE)</f>
        <v>24.093106291615726</v>
      </c>
      <c r="P101" s="152">
        <f>VLOOKUP($F101, '2016_Auke_Water_Level'!$A$2:$E$367, 5, FALSE)</f>
        <v>15.827666666666667</v>
      </c>
      <c r="Q101" s="155">
        <f>Fish_Count_up!A76</f>
        <v>42599</v>
      </c>
      <c r="R101" s="148">
        <f>Fish_Count_up!M76</f>
        <v>12</v>
      </c>
      <c r="S101" s="148">
        <f>Fish_Count_up!N76</f>
        <v>43</v>
      </c>
      <c r="T101" s="148">
        <f t="shared" si="4"/>
        <v>55</v>
      </c>
    </row>
    <row r="102" spans="1:20">
      <c r="A102" s="139">
        <f>Ct_Sockeye_2016_work!W102</f>
        <v>42583</v>
      </c>
      <c r="B102" s="140" t="str">
        <f>Ct_Sockeye_2016_work!V102</f>
        <v>40A</v>
      </c>
      <c r="C102" s="140" t="str">
        <f t="shared" si="5"/>
        <v>A</v>
      </c>
      <c r="D102" s="141">
        <f ca="1">Ct_Sockeye_2016_work!X102</f>
        <v>2.3511473555117846E-3</v>
      </c>
      <c r="F102" s="146">
        <f>Fish_Count_up!A77</f>
        <v>42600</v>
      </c>
      <c r="G102" s="148" t="s">
        <v>474</v>
      </c>
      <c r="H102" s="148">
        <f>Fish_Count_up!B77</f>
        <v>0</v>
      </c>
      <c r="I102" s="148">
        <f>Fish_Count_up!C77</f>
        <v>0</v>
      </c>
      <c r="J102" s="148">
        <f>Fish_Count_up!D77</f>
        <v>0</v>
      </c>
      <c r="K102" s="147">
        <f t="shared" si="3"/>
        <v>0</v>
      </c>
      <c r="L102" s="151">
        <f>VLOOKUP($F102, '2016_Auke_Water_Level'!$A$2:$E$367, 1, FALSE)</f>
        <v>42600</v>
      </c>
      <c r="M102" s="152">
        <f>VLOOKUP($F102, '2016_Auke_Water_Level'!$A$2:$E$367, 2, FALSE)</f>
        <v>21.79</v>
      </c>
      <c r="N102" s="152">
        <f>VLOOKUP($F102, '2016_Auke_Water_Level'!$A$2:$E$367, 3, FALSE)</f>
        <v>17.52000000000001</v>
      </c>
      <c r="O102" s="153">
        <f>VLOOKUP($F102, '2016_Auke_Water_Level'!$A$2:$E$367, 4, FALSE)</f>
        <v>18.447770392908229</v>
      </c>
      <c r="P102" s="152">
        <f>VLOOKUP($F102, '2016_Auke_Water_Level'!$A$2:$E$367, 5, FALSE)</f>
        <v>15.976541666666668</v>
      </c>
      <c r="Q102" s="155">
        <f>Fish_Count_up!A77</f>
        <v>42600</v>
      </c>
      <c r="R102" s="148">
        <f>Fish_Count_up!M77</f>
        <v>1</v>
      </c>
      <c r="S102" s="148">
        <f>Fish_Count_up!N77</f>
        <v>15</v>
      </c>
      <c r="T102" s="148">
        <f t="shared" si="4"/>
        <v>16</v>
      </c>
    </row>
    <row r="103" spans="1:20">
      <c r="A103" s="139">
        <f>Ct_Sockeye_2016_work!W103</f>
        <v>42583</v>
      </c>
      <c r="B103" s="140" t="str">
        <f>Ct_Sockeye_2016_work!V103</f>
        <v>40B</v>
      </c>
      <c r="C103" s="140" t="str">
        <f t="shared" si="5"/>
        <v>B</v>
      </c>
      <c r="D103" s="141">
        <f ca="1">Ct_Sockeye_2016_work!X103</f>
        <v>1.3930123920241992E-3</v>
      </c>
      <c r="F103" s="146">
        <f>Fish_Count_up!A78</f>
        <v>42601</v>
      </c>
      <c r="G103" s="148" t="s">
        <v>474</v>
      </c>
      <c r="H103" s="148">
        <f>Fish_Count_up!B78</f>
        <v>1</v>
      </c>
      <c r="I103" s="148">
        <f>Fish_Count_up!C78</f>
        <v>2</v>
      </c>
      <c r="J103" s="148">
        <f>Fish_Count_up!D78</f>
        <v>0</v>
      </c>
      <c r="K103" s="147">
        <f t="shared" si="3"/>
        <v>3</v>
      </c>
      <c r="L103" s="151">
        <f>VLOOKUP($F103, '2016_Auke_Water_Level'!$A$2:$E$367, 1, FALSE)</f>
        <v>42601</v>
      </c>
      <c r="M103" s="152">
        <f>VLOOKUP($F103, '2016_Auke_Water_Level'!$A$2:$E$367, 2, FALSE)</f>
        <v>21.92</v>
      </c>
      <c r="N103" s="152">
        <f>VLOOKUP($F103, '2016_Auke_Water_Level'!$A$2:$E$367, 3, FALSE)</f>
        <v>19.080000000000041</v>
      </c>
      <c r="O103" s="153">
        <f>VLOOKUP($F103, '2016_Auke_Water_Level'!$A$2:$E$367, 4, FALSE)</f>
        <v>24.093106291615726</v>
      </c>
      <c r="P103" s="152">
        <f>VLOOKUP($F103, '2016_Auke_Water_Level'!$A$2:$E$367, 5, FALSE)</f>
        <v>15.844791666666666</v>
      </c>
      <c r="Q103" s="155">
        <f>Fish_Count_up!A78</f>
        <v>42601</v>
      </c>
      <c r="R103" s="148">
        <f>Fish_Count_up!M78</f>
        <v>3</v>
      </c>
      <c r="S103" s="148">
        <f>Fish_Count_up!N78</f>
        <v>16</v>
      </c>
      <c r="T103" s="148">
        <f t="shared" si="4"/>
        <v>19</v>
      </c>
    </row>
    <row r="104" spans="1:20">
      <c r="A104" s="139">
        <f>Ct_Sockeye_2016_work!W104</f>
        <v>42584</v>
      </c>
      <c r="B104" s="140" t="str">
        <f>Ct_Sockeye_2016_work!V104</f>
        <v>41A</v>
      </c>
      <c r="C104" s="140" t="str">
        <f t="shared" si="5"/>
        <v>A</v>
      </c>
      <c r="D104" s="141">
        <f ca="1">Ct_Sockeye_2016_work!X104</f>
        <v>1.5615433997785051E-3</v>
      </c>
      <c r="F104" s="146">
        <f>Fish_Count_up!A79</f>
        <v>42602</v>
      </c>
      <c r="G104" s="148" t="s">
        <v>474</v>
      </c>
      <c r="H104" s="148">
        <f>Fish_Count_up!B79</f>
        <v>0</v>
      </c>
      <c r="I104" s="148">
        <f>Fish_Count_up!C79</f>
        <v>1</v>
      </c>
      <c r="J104" s="148">
        <f>Fish_Count_up!D79</f>
        <v>0</v>
      </c>
      <c r="K104" s="147">
        <f t="shared" si="3"/>
        <v>1</v>
      </c>
      <c r="L104" s="151">
        <f>VLOOKUP($F104, '2016_Auke_Water_Level'!$A$2:$E$367, 1, FALSE)</f>
        <v>42602</v>
      </c>
      <c r="M104" s="152">
        <f>VLOOKUP($F104, '2016_Auke_Water_Level'!$A$2:$E$367, 2, FALSE)</f>
        <v>21.83</v>
      </c>
      <c r="N104" s="152">
        <f>VLOOKUP($F104, '2016_Auke_Water_Level'!$A$2:$E$367, 3, FALSE)</f>
        <v>18</v>
      </c>
      <c r="O104" s="153">
        <f>VLOOKUP($F104, '2016_Auke_Water_Level'!$A$2:$E$367, 4, FALSE)</f>
        <v>20.056718914091643</v>
      </c>
      <c r="P104" s="152">
        <f>VLOOKUP($F104, '2016_Auke_Water_Level'!$A$2:$E$367, 5, FALSE)</f>
        <v>16.097375</v>
      </c>
      <c r="Q104" s="155">
        <f>Fish_Count_up!A79</f>
        <v>42602</v>
      </c>
      <c r="R104" s="148">
        <f>Fish_Count_up!M79</f>
        <v>8</v>
      </c>
      <c r="S104" s="148">
        <f>Fish_Count_up!N79</f>
        <v>32</v>
      </c>
      <c r="T104" s="148">
        <f t="shared" si="4"/>
        <v>40</v>
      </c>
    </row>
    <row r="105" spans="1:20">
      <c r="A105" s="139">
        <f>Ct_Sockeye_2016_work!W105</f>
        <v>42584</v>
      </c>
      <c r="B105" s="140" t="str">
        <f>Ct_Sockeye_2016_work!V105</f>
        <v>41B</v>
      </c>
      <c r="C105" s="140" t="str">
        <f t="shared" si="5"/>
        <v>B</v>
      </c>
      <c r="D105" s="141">
        <f ca="1">Ct_Sockeye_2016_work!X105</f>
        <v>1.0552107511709135E-3</v>
      </c>
      <c r="F105" s="146">
        <f>Fish_Count_up!A80</f>
        <v>42603</v>
      </c>
      <c r="G105" s="148" t="s">
        <v>474</v>
      </c>
      <c r="H105" s="148">
        <f>Fish_Count_up!B80</f>
        <v>0</v>
      </c>
      <c r="I105" s="148">
        <f>Fish_Count_up!C80</f>
        <v>2</v>
      </c>
      <c r="J105" s="148">
        <f>Fish_Count_up!D80</f>
        <v>0</v>
      </c>
      <c r="K105" s="147">
        <f t="shared" ref="K105:K107" si="6">SUM(G105:J105)</f>
        <v>2</v>
      </c>
      <c r="L105" s="151">
        <f>VLOOKUP($F105, '2016_Auke_Water_Level'!$A$2:$E$367, 1, FALSE)</f>
        <v>42603</v>
      </c>
      <c r="M105" s="152">
        <f>VLOOKUP($F105, '2016_Auke_Water_Level'!$A$2:$E$367, 2, FALSE)</f>
        <v>21.71</v>
      </c>
      <c r="N105" s="152">
        <f>VLOOKUP($F105, '2016_Auke_Water_Level'!$A$2:$E$367, 3, FALSE)</f>
        <v>16.560000000000031</v>
      </c>
      <c r="O105" s="153">
        <f>VLOOKUP($F105, '2016_Auke_Water_Level'!$A$2:$E$367, 4, FALSE)</f>
        <v>15.542038620068451</v>
      </c>
      <c r="P105" s="152">
        <f>VLOOKUP($F105, '2016_Auke_Water_Level'!$A$2:$E$367, 5, FALSE)</f>
        <v>15.743958333333337</v>
      </c>
      <c r="Q105" s="155">
        <f>Fish_Count_up!A80</f>
        <v>42603</v>
      </c>
      <c r="R105" s="148">
        <f>Fish_Count_up!M80</f>
        <v>3</v>
      </c>
      <c r="S105" s="148">
        <f>Fish_Count_up!N80</f>
        <v>22</v>
      </c>
      <c r="T105" s="148">
        <f t="shared" si="4"/>
        <v>25</v>
      </c>
    </row>
    <row r="106" spans="1:20">
      <c r="A106" s="139">
        <f>Ct_Sockeye_2016_work!W106</f>
        <v>42585</v>
      </c>
      <c r="B106" s="140" t="str">
        <f>Ct_Sockeye_2016_work!V106</f>
        <v>42A</v>
      </c>
      <c r="C106" s="140" t="str">
        <f t="shared" si="5"/>
        <v>A</v>
      </c>
      <c r="D106" s="141">
        <f ca="1">Ct_Sockeye_2016_work!X106</f>
        <v>1.1721162591129541E-3</v>
      </c>
      <c r="F106" s="146">
        <f>Fish_Count_up!A81</f>
        <v>42604</v>
      </c>
      <c r="G106" s="148" t="s">
        <v>474</v>
      </c>
      <c r="H106" s="148">
        <f>Fish_Count_up!B81</f>
        <v>1</v>
      </c>
      <c r="I106" s="148">
        <f>Fish_Count_up!C81</f>
        <v>0</v>
      </c>
      <c r="J106" s="148">
        <f>Fish_Count_up!D81</f>
        <v>0</v>
      </c>
      <c r="K106" s="147">
        <f t="shared" si="6"/>
        <v>1</v>
      </c>
      <c r="L106" s="151">
        <f>VLOOKUP($F106, '2016_Auke_Water_Level'!$A$2:$E$367, 1, FALSE)</f>
        <v>42604</v>
      </c>
      <c r="M106" s="152">
        <f>VLOOKUP($F106, '2016_Auke_Water_Level'!$A$2:$E$367, 2, FALSE)</f>
        <v>21.62</v>
      </c>
      <c r="N106" s="152">
        <f>VLOOKUP($F106, '2016_Auke_Water_Level'!$A$2:$E$367, 3, FALSE)</f>
        <v>15.480000000000034</v>
      </c>
      <c r="O106" s="153">
        <f>VLOOKUP($F106, '2016_Auke_Water_Level'!$A$2:$E$367, 4, FALSE)</f>
        <v>12.726822829513834</v>
      </c>
      <c r="P106" s="152">
        <f>VLOOKUP($F106, '2016_Auke_Water_Level'!$A$2:$E$367, 5, FALSE)</f>
        <v>16.248958333333331</v>
      </c>
      <c r="Q106" s="155">
        <f>Fish_Count_up!A81</f>
        <v>42604</v>
      </c>
      <c r="R106" s="148">
        <f>Fish_Count_up!M81</f>
        <v>0</v>
      </c>
      <c r="S106" s="148">
        <f>Fish_Count_up!N81</f>
        <v>6</v>
      </c>
      <c r="T106" s="148">
        <f t="shared" si="4"/>
        <v>6</v>
      </c>
    </row>
    <row r="107" spans="1:20">
      <c r="A107" s="139">
        <f>Ct_Sockeye_2016_work!W107</f>
        <v>42585</v>
      </c>
      <c r="B107" s="140" t="str">
        <f>Ct_Sockeye_2016_work!V107</f>
        <v>42B</v>
      </c>
      <c r="C107" s="140" t="str">
        <f t="shared" si="5"/>
        <v>B</v>
      </c>
      <c r="D107" s="141">
        <f ca="1">Ct_Sockeye_2016_work!X107</f>
        <v>1.4877050804595153E-3</v>
      </c>
      <c r="F107" s="146">
        <f>Fish_Count_up!A82</f>
        <v>42605</v>
      </c>
      <c r="G107" s="148" t="s">
        <v>474</v>
      </c>
      <c r="H107" s="148">
        <f>Fish_Count_up!B82</f>
        <v>0</v>
      </c>
      <c r="I107" s="148">
        <f>Fish_Count_up!C82</f>
        <v>1</v>
      </c>
      <c r="J107" s="148">
        <f>Fish_Count_up!D82</f>
        <v>0</v>
      </c>
      <c r="K107" s="147">
        <f t="shared" si="6"/>
        <v>1</v>
      </c>
      <c r="L107" s="151">
        <f>VLOOKUP($F107, '2016_Auke_Water_Level'!$A$2:$E$367, 1, FALSE)</f>
        <v>42605</v>
      </c>
      <c r="M107" s="152">
        <f>VLOOKUP($F107, '2016_Auke_Water_Level'!$A$2:$E$367, 2, FALSE)</f>
        <v>21.6</v>
      </c>
      <c r="N107" s="152">
        <f>VLOOKUP($F107, '2016_Auke_Water_Level'!$A$2:$E$367, 3, FALSE)</f>
        <v>15.240000000000038</v>
      </c>
      <c r="O107" s="153">
        <f>VLOOKUP($F107, '2016_Auke_Water_Level'!$A$2:$E$367, 4, FALSE)</f>
        <v>12.161059630926733</v>
      </c>
      <c r="P107" s="152">
        <f>VLOOKUP($F107, '2016_Auke_Water_Level'!$A$2:$E$367, 5, FALSE)</f>
        <v>16.185291666666668</v>
      </c>
      <c r="Q107" s="155">
        <f>Fish_Count_up!A82</f>
        <v>42605</v>
      </c>
      <c r="R107" s="148">
        <f>Fish_Count_up!M82</f>
        <v>3</v>
      </c>
      <c r="S107" s="148">
        <f>Fish_Count_up!N82</f>
        <v>16</v>
      </c>
      <c r="T107" s="148">
        <f t="shared" si="4"/>
        <v>19</v>
      </c>
    </row>
    <row r="108" spans="1:20">
      <c r="A108" s="139">
        <f>Ct_Sockeye_2016_work!W108</f>
        <v>42586</v>
      </c>
      <c r="B108" s="140" t="str">
        <f>Ct_Sockeye_2016_work!V108</f>
        <v>43A</v>
      </c>
      <c r="C108" s="140" t="str">
        <f t="shared" si="5"/>
        <v>A</v>
      </c>
      <c r="D108" s="141">
        <f ca="1">Ct_Sockeye_2016_work!X108</f>
        <v>1.1521241627633572E-2</v>
      </c>
      <c r="F108" s="146">
        <f>Fish_Count_up!A83</f>
        <v>42606</v>
      </c>
      <c r="G108" s="148" t="s">
        <v>474</v>
      </c>
      <c r="H108" s="148">
        <f>Fish_Count_up!B83</f>
        <v>1</v>
      </c>
      <c r="I108" s="148">
        <f>Fish_Count_up!C83</f>
        <v>1</v>
      </c>
      <c r="J108" s="148">
        <f>Fish_Count_up!D83</f>
        <v>0</v>
      </c>
      <c r="K108" s="147">
        <f>SUM(G108:J108)</f>
        <v>2</v>
      </c>
      <c r="L108" s="151">
        <f>VLOOKUP($F108, '2016_Auke_Water_Level'!$A$2:$E$367, 1, FALSE)</f>
        <v>42606</v>
      </c>
      <c r="M108" s="152">
        <f>VLOOKUP($F108, '2016_Auke_Water_Level'!$A$2:$E$367, 2, FALSE)</f>
        <v>21.67</v>
      </c>
      <c r="N108" s="152">
        <f>VLOOKUP($F108, '2016_Auke_Water_Level'!$A$2:$E$367, 3, FALSE)</f>
        <v>16.080000000000041</v>
      </c>
      <c r="O108" s="153">
        <f>VLOOKUP($F108, '2016_Auke_Water_Level'!$A$2:$E$367, 4, FALSE)</f>
        <v>14.234672414276991</v>
      </c>
      <c r="P108" s="152">
        <f>VLOOKUP($F108, '2016_Auke_Water_Level'!$A$2:$E$367, 5, FALSE)</f>
        <v>16.201166666666666</v>
      </c>
      <c r="Q108" s="155">
        <f>Fish_Count_up!A83</f>
        <v>42606</v>
      </c>
      <c r="R108" s="148">
        <f>Fish_Count_up!M83</f>
        <v>9</v>
      </c>
      <c r="S108" s="148">
        <f>Fish_Count_up!N83</f>
        <v>20</v>
      </c>
      <c r="T108" s="148">
        <f t="shared" si="4"/>
        <v>29</v>
      </c>
    </row>
    <row r="109" spans="1:20">
      <c r="A109" s="139">
        <f>Ct_Sockeye_2016_work!W109</f>
        <v>42586</v>
      </c>
      <c r="B109" s="140" t="str">
        <f>Ct_Sockeye_2016_work!V109</f>
        <v>43B</v>
      </c>
      <c r="C109" s="140" t="str">
        <f t="shared" si="5"/>
        <v>B</v>
      </c>
      <c r="D109" s="141">
        <f ca="1">Ct_Sockeye_2016_work!X109</f>
        <v>8.9951055124402046E-3</v>
      </c>
      <c r="F109" s="146">
        <f>Fish_Count_up!A84</f>
        <v>42607</v>
      </c>
      <c r="G109" s="148" t="s">
        <v>474</v>
      </c>
      <c r="H109" s="148">
        <f>Fish_Count_up!B84</f>
        <v>0</v>
      </c>
      <c r="I109" s="148">
        <f>Fish_Count_up!C84</f>
        <v>1</v>
      </c>
      <c r="J109" s="148">
        <f>Fish_Count_up!D84</f>
        <v>0</v>
      </c>
      <c r="K109" s="147">
        <f t="shared" ref="K109:K136" si="7">SUM(G109:J109)</f>
        <v>1</v>
      </c>
      <c r="L109" s="151">
        <f>VLOOKUP($F109, '2016_Auke_Water_Level'!$A$2:$E$367, 1, FALSE)</f>
        <v>42607</v>
      </c>
      <c r="M109" s="152">
        <f>VLOOKUP($F109, '2016_Auke_Water_Level'!$A$2:$E$367, 2, FALSE)</f>
        <v>21.76</v>
      </c>
      <c r="N109" s="152">
        <f>VLOOKUP($F109, '2016_Auke_Water_Level'!$A$2:$E$367, 3, FALSE)</f>
        <v>17.160000000000039</v>
      </c>
      <c r="O109" s="153">
        <f>VLOOKUP($F109, '2016_Auke_Water_Level'!$A$2:$E$367, 4, FALSE)</f>
        <v>17.310821496262232</v>
      </c>
      <c r="P109" s="152">
        <f>VLOOKUP($F109, '2016_Auke_Water_Level'!$A$2:$E$367, 5, FALSE)</f>
        <v>16.002958333333336</v>
      </c>
      <c r="Q109" s="155">
        <f>Fish_Count_up!A84</f>
        <v>42607</v>
      </c>
      <c r="R109" s="148">
        <f>Fish_Count_up!M84</f>
        <v>3</v>
      </c>
      <c r="S109" s="148">
        <f>Fish_Count_up!N84</f>
        <v>11</v>
      </c>
      <c r="T109" s="148">
        <f t="shared" si="4"/>
        <v>14</v>
      </c>
    </row>
    <row r="110" spans="1:20">
      <c r="A110" s="139">
        <f>Ct_Sockeye_2016_work!W110</f>
        <v>42587</v>
      </c>
      <c r="B110" s="140" t="str">
        <f>Ct_Sockeye_2016_work!V110</f>
        <v>44A</v>
      </c>
      <c r="C110" s="140" t="str">
        <f t="shared" si="5"/>
        <v>A</v>
      </c>
      <c r="D110" s="141">
        <f ca="1">Ct_Sockeye_2016_work!X110</f>
        <v>2.3246124231566987E-3</v>
      </c>
      <c r="F110" s="146">
        <f>Fish_Count_up!A85</f>
        <v>42608</v>
      </c>
      <c r="G110" s="148" t="s">
        <v>474</v>
      </c>
      <c r="H110" s="148">
        <f>Fish_Count_up!B85</f>
        <v>0</v>
      </c>
      <c r="I110" s="148">
        <f>Fish_Count_up!C85</f>
        <v>0</v>
      </c>
      <c r="J110" s="148">
        <f>Fish_Count_up!D85</f>
        <v>0</v>
      </c>
      <c r="K110" s="147">
        <f t="shared" si="7"/>
        <v>0</v>
      </c>
      <c r="L110" s="151">
        <f>VLOOKUP($F110, '2016_Auke_Water_Level'!$A$2:$E$367, 1, FALSE)</f>
        <v>42608</v>
      </c>
      <c r="M110" s="152">
        <f>VLOOKUP($F110, '2016_Auke_Water_Level'!$A$2:$E$367, 2, FALSE)</f>
        <v>21.85</v>
      </c>
      <c r="N110" s="152">
        <f>VLOOKUP($F110, '2016_Auke_Water_Level'!$A$2:$E$367, 3, FALSE)</f>
        <v>18.240000000000038</v>
      </c>
      <c r="O110" s="153">
        <f>VLOOKUP($F110, '2016_Auke_Water_Level'!$A$2:$E$367, 4, FALSE)</f>
        <v>20.902623938807046</v>
      </c>
      <c r="P110" s="152">
        <f>VLOOKUP($F110, '2016_Auke_Water_Level'!$A$2:$E$367, 5, FALSE)</f>
        <v>15.755583333333329</v>
      </c>
      <c r="Q110" s="155">
        <f>Fish_Count_up!A85</f>
        <v>42608</v>
      </c>
      <c r="R110" s="148">
        <f>Fish_Count_up!M85</f>
        <v>0</v>
      </c>
      <c r="S110" s="148">
        <f>Fish_Count_up!N85</f>
        <v>4</v>
      </c>
      <c r="T110" s="148">
        <f t="shared" si="4"/>
        <v>4</v>
      </c>
    </row>
    <row r="111" spans="1:20">
      <c r="A111" s="139">
        <f>Ct_Sockeye_2016_work!W111</f>
        <v>42587</v>
      </c>
      <c r="B111" s="140" t="str">
        <f>Ct_Sockeye_2016_work!V111</f>
        <v>44B</v>
      </c>
      <c r="C111" s="140" t="str">
        <f t="shared" si="5"/>
        <v>B</v>
      </c>
      <c r="D111" s="141">
        <f ca="1">Ct_Sockeye_2016_work!X111</f>
        <v>1.5486938258012135E-3</v>
      </c>
      <c r="F111" s="146">
        <f>Fish_Count_up!A86</f>
        <v>42609</v>
      </c>
      <c r="G111" s="148" t="s">
        <v>474</v>
      </c>
      <c r="H111" s="148">
        <f>Fish_Count_up!B86</f>
        <v>0</v>
      </c>
      <c r="I111" s="148">
        <f>Fish_Count_up!C86</f>
        <v>0</v>
      </c>
      <c r="J111" s="148">
        <f>Fish_Count_up!D86</f>
        <v>0</v>
      </c>
      <c r="K111" s="147">
        <f t="shared" si="7"/>
        <v>0</v>
      </c>
      <c r="L111" s="151">
        <f>VLOOKUP($F111, '2016_Auke_Water_Level'!$A$2:$E$367, 1, FALSE)</f>
        <v>42609</v>
      </c>
      <c r="M111" s="152">
        <f>VLOOKUP($F111, '2016_Auke_Water_Level'!$A$2:$E$367, 2, FALSE)</f>
        <v>21.9</v>
      </c>
      <c r="N111" s="152">
        <f>VLOOKUP($F111, '2016_Auke_Water_Level'!$A$2:$E$367, 3, FALSE)</f>
        <v>18.840000000000003</v>
      </c>
      <c r="O111" s="153">
        <f>VLOOKUP($F111, '2016_Auke_Water_Level'!$A$2:$E$367, 4, FALSE)</f>
        <v>23.143984557924529</v>
      </c>
      <c r="P111" s="152">
        <f>VLOOKUP($F111, '2016_Auke_Water_Level'!$A$2:$E$367, 5, FALSE)</f>
        <v>16.534041666666671</v>
      </c>
      <c r="Q111" s="155">
        <f>Fish_Count_up!A86</f>
        <v>42609</v>
      </c>
      <c r="R111" s="148">
        <f>Fish_Count_up!M86</f>
        <v>0</v>
      </c>
      <c r="S111" s="148">
        <f>Fish_Count_up!N86</f>
        <v>3</v>
      </c>
      <c r="T111" s="148">
        <f t="shared" si="4"/>
        <v>3</v>
      </c>
    </row>
    <row r="112" spans="1:20">
      <c r="A112" s="139">
        <f>Ct_Sockeye_2016_work!W112</f>
        <v>42588</v>
      </c>
      <c r="B112" s="140" t="str">
        <f>Ct_Sockeye_2016_work!V112</f>
        <v>45A</v>
      </c>
      <c r="C112" s="140" t="str">
        <f t="shared" si="5"/>
        <v>A</v>
      </c>
      <c r="D112" s="141">
        <f ca="1">Ct_Sockeye_2016_work!X112</f>
        <v>5.5554257705807686E-3</v>
      </c>
      <c r="F112" s="146">
        <f>Fish_Count_up!A87</f>
        <v>42610</v>
      </c>
      <c r="G112" s="148" t="s">
        <v>474</v>
      </c>
      <c r="H112" s="148">
        <f>Fish_Count_up!B87</f>
        <v>0</v>
      </c>
      <c r="I112" s="148">
        <f>Fish_Count_up!C87</f>
        <v>0</v>
      </c>
      <c r="J112" s="148">
        <f>Fish_Count_up!D87</f>
        <v>0</v>
      </c>
      <c r="K112" s="147">
        <f t="shared" si="7"/>
        <v>0</v>
      </c>
      <c r="L112" s="151">
        <f>VLOOKUP($F112, '2016_Auke_Water_Level'!$A$2:$E$367, 1, FALSE)</f>
        <v>42610</v>
      </c>
      <c r="M112" s="152">
        <f>VLOOKUP($F112, '2016_Auke_Water_Level'!$A$2:$E$367, 2, FALSE)</f>
        <v>21.83</v>
      </c>
      <c r="N112" s="152">
        <f>VLOOKUP($F112, '2016_Auke_Water_Level'!$A$2:$E$367, 3, FALSE)</f>
        <v>18</v>
      </c>
      <c r="O112" s="153">
        <f>VLOOKUP($F112, '2016_Auke_Water_Level'!$A$2:$E$367, 4, FALSE)</f>
        <v>20.056718914091643</v>
      </c>
      <c r="P112" s="152">
        <f>VLOOKUP($F112, '2016_Auke_Water_Level'!$A$2:$E$367, 5, FALSE)</f>
        <v>16.86375</v>
      </c>
      <c r="Q112" s="155">
        <f>Fish_Count_up!A87</f>
        <v>42610</v>
      </c>
      <c r="R112" s="148">
        <f>Fish_Count_up!M87</f>
        <v>3</v>
      </c>
      <c r="S112" s="148">
        <f>Fish_Count_up!N87</f>
        <v>3</v>
      </c>
      <c r="T112" s="148">
        <f t="shared" si="4"/>
        <v>6</v>
      </c>
    </row>
    <row r="113" spans="1:20">
      <c r="A113" s="139">
        <f>Ct_Sockeye_2016_work!W113</f>
        <v>42588</v>
      </c>
      <c r="B113" s="140" t="str">
        <f>Ct_Sockeye_2016_work!V113</f>
        <v>45B</v>
      </c>
      <c r="C113" s="140" t="str">
        <f t="shared" si="5"/>
        <v>B</v>
      </c>
      <c r="D113" s="141">
        <f ca="1">Ct_Sockeye_2016_work!X113</f>
        <v>5.5601322092115879E-3</v>
      </c>
      <c r="F113" s="146">
        <f>Fish_Count_up!A88</f>
        <v>42611</v>
      </c>
      <c r="G113" s="148" t="s">
        <v>474</v>
      </c>
      <c r="H113" s="148">
        <f>Fish_Count_up!B88</f>
        <v>0</v>
      </c>
      <c r="I113" s="148">
        <f>Fish_Count_up!C88</f>
        <v>0</v>
      </c>
      <c r="J113" s="148">
        <f>Fish_Count_up!D88</f>
        <v>0</v>
      </c>
      <c r="K113" s="147">
        <f t="shared" si="7"/>
        <v>0</v>
      </c>
      <c r="L113" s="151">
        <f>VLOOKUP($F113, '2016_Auke_Water_Level'!$A$2:$E$367, 1, FALSE)</f>
        <v>42611</v>
      </c>
      <c r="M113" s="152">
        <f>VLOOKUP($F113, '2016_Auke_Water_Level'!$A$2:$E$367, 2, FALSE)</f>
        <v>21.7</v>
      </c>
      <c r="N113" s="152">
        <f>VLOOKUP($F113, '2016_Auke_Water_Level'!$A$2:$E$367, 3, FALSE)</f>
        <v>16.440000000000012</v>
      </c>
      <c r="O113" s="153">
        <f>VLOOKUP($F113, '2016_Auke_Water_Level'!$A$2:$E$367, 4, FALSE)</f>
        <v>15.206464520165897</v>
      </c>
      <c r="P113" s="152">
        <f>VLOOKUP($F113, '2016_Auke_Water_Level'!$A$2:$E$367, 5, FALSE)</f>
        <v>16.679750000000002</v>
      </c>
      <c r="Q113" s="155">
        <f>Fish_Count_up!A88</f>
        <v>42611</v>
      </c>
      <c r="R113" s="148">
        <f>Fish_Count_up!M88</f>
        <v>0</v>
      </c>
      <c r="S113" s="148">
        <f>Fish_Count_up!N88</f>
        <v>2</v>
      </c>
      <c r="T113" s="148">
        <f t="shared" si="4"/>
        <v>2</v>
      </c>
    </row>
    <row r="114" spans="1:20">
      <c r="A114" s="139">
        <f>Ct_Sockeye_2016_work!W114</f>
        <v>42589</v>
      </c>
      <c r="B114" s="140" t="str">
        <f>Ct_Sockeye_2016_work!V114</f>
        <v>46A</v>
      </c>
      <c r="C114" s="140" t="str">
        <f t="shared" si="5"/>
        <v>A</v>
      </c>
      <c r="D114" s="141">
        <f ca="1">Ct_Sockeye_2016_work!X114</f>
        <v>4.6340767294168472E-3</v>
      </c>
      <c r="F114" s="146">
        <f>Fish_Count_up!A89</f>
        <v>42612</v>
      </c>
      <c r="G114" s="148" t="s">
        <v>474</v>
      </c>
      <c r="H114" s="148">
        <f>Fish_Count_up!B89</f>
        <v>0</v>
      </c>
      <c r="I114" s="148">
        <f>Fish_Count_up!C89</f>
        <v>0</v>
      </c>
      <c r="J114" s="148">
        <f>Fish_Count_up!D89</f>
        <v>0</v>
      </c>
      <c r="K114" s="147">
        <f t="shared" si="7"/>
        <v>0</v>
      </c>
      <c r="L114" s="151">
        <f>VLOOKUP($F114, '2016_Auke_Water_Level'!$A$2:$E$367, 1, FALSE)</f>
        <v>42612</v>
      </c>
      <c r="M114" s="152">
        <f>VLOOKUP($F114, '2016_Auke_Water_Level'!$A$2:$E$367, 2, FALSE)</f>
        <v>21.58</v>
      </c>
      <c r="N114" s="152">
        <f>VLOOKUP($F114, '2016_Auke_Water_Level'!$A$2:$E$367, 3, FALSE)</f>
        <v>15</v>
      </c>
      <c r="O114" s="153">
        <f>VLOOKUP($F114, '2016_Auke_Water_Level'!$A$2:$E$367, 4, FALSE)</f>
        <v>11.615777449027348</v>
      </c>
      <c r="P114" s="152">
        <f>VLOOKUP($F114, '2016_Auke_Water_Level'!$A$2:$E$367, 5, FALSE)</f>
        <v>16.229624999999999</v>
      </c>
      <c r="Q114" s="155">
        <f>Fish_Count_up!A89</f>
        <v>42612</v>
      </c>
      <c r="R114" s="148">
        <f>Fish_Count_up!M89</f>
        <v>0</v>
      </c>
      <c r="S114" s="148">
        <f>Fish_Count_up!N89</f>
        <v>0</v>
      </c>
      <c r="T114" s="148">
        <f t="shared" si="4"/>
        <v>0</v>
      </c>
    </row>
    <row r="115" spans="1:20">
      <c r="A115" s="139">
        <f>Ct_Sockeye_2016_work!W115</f>
        <v>42589</v>
      </c>
      <c r="B115" s="140" t="str">
        <f>Ct_Sockeye_2016_work!V115</f>
        <v>46B</v>
      </c>
      <c r="C115" s="140" t="str">
        <f t="shared" si="5"/>
        <v>B</v>
      </c>
      <c r="D115" s="141">
        <f ca="1">Ct_Sockeye_2016_work!X115</f>
        <v>2.6775236862401166E-3</v>
      </c>
      <c r="F115" s="146">
        <f>Fish_Count_up!A90</f>
        <v>42613</v>
      </c>
      <c r="G115" s="148" t="s">
        <v>474</v>
      </c>
      <c r="H115" s="148">
        <f>Fish_Count_up!B90</f>
        <v>0</v>
      </c>
      <c r="I115" s="148">
        <f>Fish_Count_up!C90</f>
        <v>0</v>
      </c>
      <c r="J115" s="148">
        <f>Fish_Count_up!D90</f>
        <v>0</v>
      </c>
      <c r="K115" s="147">
        <f t="shared" si="7"/>
        <v>0</v>
      </c>
      <c r="L115" s="151">
        <f>VLOOKUP($F115, '2016_Auke_Water_Level'!$A$2:$E$367, 1, FALSE)</f>
        <v>42613</v>
      </c>
      <c r="M115" s="152">
        <f>VLOOKUP($F115, '2016_Auke_Water_Level'!$A$2:$E$367, 2, FALSE)</f>
        <v>21.49</v>
      </c>
      <c r="N115" s="152">
        <f>VLOOKUP($F115, '2016_Auke_Water_Level'!$A$2:$E$367, 3, FALSE)</f>
        <v>13.920000000000002</v>
      </c>
      <c r="O115" s="153">
        <f>VLOOKUP($F115, '2016_Auke_Water_Level'!$A$2:$E$367, 4, FALSE)</f>
        <v>9.400448440278339</v>
      </c>
      <c r="P115" s="152">
        <f>VLOOKUP($F115, '2016_Auke_Water_Level'!$A$2:$E$367, 5, FALSE)</f>
        <v>16.290500000000002</v>
      </c>
      <c r="Q115" s="155">
        <f>Fish_Count_up!A90</f>
        <v>42613</v>
      </c>
      <c r="R115" s="148">
        <f>Fish_Count_up!M90</f>
        <v>1</v>
      </c>
      <c r="S115" s="148">
        <f>Fish_Count_up!N90</f>
        <v>4</v>
      </c>
      <c r="T115" s="148">
        <f t="shared" si="4"/>
        <v>5</v>
      </c>
    </row>
    <row r="116" spans="1:20">
      <c r="A116" s="139">
        <f>Ct_Sockeye_2016_work!W116</f>
        <v>42590</v>
      </c>
      <c r="B116" s="140" t="str">
        <f>Ct_Sockeye_2016_work!V116</f>
        <v>47A</v>
      </c>
      <c r="C116" s="140" t="str">
        <f t="shared" si="5"/>
        <v>A</v>
      </c>
      <c r="D116" s="141">
        <f ca="1">Ct_Sockeye_2016_work!X116</f>
        <v>3.3377169941862426E-3</v>
      </c>
      <c r="F116" s="146">
        <f>Fish_Count_up!A91</f>
        <v>42614</v>
      </c>
      <c r="G116" s="148" t="s">
        <v>474</v>
      </c>
      <c r="H116" s="148">
        <f>Fish_Count_up!B91</f>
        <v>0</v>
      </c>
      <c r="I116" s="148">
        <f>Fish_Count_up!C91</f>
        <v>0</v>
      </c>
      <c r="J116" s="148">
        <f>Fish_Count_up!D91</f>
        <v>0</v>
      </c>
      <c r="K116" s="147">
        <f t="shared" si="7"/>
        <v>0</v>
      </c>
      <c r="L116" s="151">
        <f>VLOOKUP($F116, '2016_Auke_Water_Level'!$A$2:$E$367, 1, FALSE)</f>
        <v>42614</v>
      </c>
      <c r="M116" s="152">
        <f>VLOOKUP($F116, '2016_Auke_Water_Level'!$A$2:$E$367, 2, FALSE)</f>
        <v>21.49</v>
      </c>
      <c r="N116" s="152">
        <f>VLOOKUP($F116, '2016_Auke_Water_Level'!$A$2:$E$367, 3, FALSE)</f>
        <v>13.920000000000002</v>
      </c>
      <c r="O116" s="153">
        <f>VLOOKUP($F116, '2016_Auke_Water_Level'!$A$2:$E$367, 4, FALSE)</f>
        <v>9.400448440278339</v>
      </c>
      <c r="P116" s="152">
        <f>VLOOKUP($F116, '2016_Auke_Water_Level'!$A$2:$E$367, 5, FALSE)</f>
        <v>15.903708333333332</v>
      </c>
      <c r="Q116" s="155">
        <f>Fish_Count_up!A91</f>
        <v>42614</v>
      </c>
      <c r="R116" s="148">
        <f>Fish_Count_up!M91</f>
        <v>0</v>
      </c>
      <c r="S116" s="148">
        <f>Fish_Count_up!N91</f>
        <v>2</v>
      </c>
      <c r="T116" s="148">
        <f t="shared" si="4"/>
        <v>2</v>
      </c>
    </row>
    <row r="117" spans="1:20">
      <c r="A117" s="139">
        <f>Ct_Sockeye_2016_work!W117</f>
        <v>42590</v>
      </c>
      <c r="B117" s="140" t="str">
        <f>Ct_Sockeye_2016_work!V117</f>
        <v>47B</v>
      </c>
      <c r="C117" s="140" t="str">
        <f t="shared" si="5"/>
        <v>B</v>
      </c>
      <c r="D117" s="141">
        <f ca="1">Ct_Sockeye_2016_work!X117</f>
        <v>1.1039287783205509E-3</v>
      </c>
      <c r="F117" s="146">
        <f>Fish_Count_up!A92</f>
        <v>42615</v>
      </c>
      <c r="G117" s="148" t="s">
        <v>474</v>
      </c>
      <c r="H117" s="148">
        <f>Fish_Count_up!B92</f>
        <v>0</v>
      </c>
      <c r="I117" s="148">
        <f>Fish_Count_up!C92</f>
        <v>0</v>
      </c>
      <c r="J117" s="148">
        <f>Fish_Count_up!D92</f>
        <v>0</v>
      </c>
      <c r="K117" s="147">
        <f t="shared" si="7"/>
        <v>0</v>
      </c>
      <c r="L117" s="151">
        <f>VLOOKUP($F117, '2016_Auke_Water_Level'!$A$2:$E$367, 1, FALSE)</f>
        <v>42615</v>
      </c>
      <c r="M117" s="152">
        <f>VLOOKUP($F117, '2016_Auke_Water_Level'!$A$2:$E$367, 2, FALSE)</f>
        <v>21.39</v>
      </c>
      <c r="N117" s="152">
        <f>VLOOKUP($F117, '2016_Auke_Water_Level'!$A$2:$E$367, 3, FALSE)</f>
        <v>12.720000000000027</v>
      </c>
      <c r="O117" s="153">
        <f>VLOOKUP($F117, '2016_Auke_Water_Level'!$A$2:$E$367, 4, FALSE)</f>
        <v>7.352605125738366</v>
      </c>
      <c r="P117" s="152">
        <f>VLOOKUP($F117, '2016_Auke_Water_Level'!$A$2:$E$367, 5, FALSE)</f>
        <v>16.244583333333335</v>
      </c>
      <c r="Q117" s="155">
        <f>Fish_Count_up!A92</f>
        <v>42615</v>
      </c>
      <c r="R117" s="148">
        <f>Fish_Count_up!M92</f>
        <v>0</v>
      </c>
      <c r="S117" s="148">
        <f>Fish_Count_up!N92</f>
        <v>0</v>
      </c>
      <c r="T117" s="148">
        <f t="shared" si="4"/>
        <v>0</v>
      </c>
    </row>
    <row r="118" spans="1:20">
      <c r="A118" s="139">
        <f>Ct_Sockeye_2016_work!W118</f>
        <v>42591</v>
      </c>
      <c r="B118" s="140" t="str">
        <f>Ct_Sockeye_2016_work!V118</f>
        <v>48A</v>
      </c>
      <c r="C118" s="140" t="str">
        <f t="shared" si="5"/>
        <v>A</v>
      </c>
      <c r="D118" s="141">
        <f ca="1">Ct_Sockeye_2016_work!X118</f>
        <v>4.2536471349497633E-3</v>
      </c>
      <c r="F118" s="146">
        <f>Fish_Count_up!A93</f>
        <v>42616</v>
      </c>
      <c r="G118" s="148" t="s">
        <v>474</v>
      </c>
      <c r="H118" s="148">
        <f>Fish_Count_up!B93</f>
        <v>0</v>
      </c>
      <c r="I118" s="148">
        <f>Fish_Count_up!C93</f>
        <v>1</v>
      </c>
      <c r="J118" s="148">
        <f>Fish_Count_up!D93</f>
        <v>0</v>
      </c>
      <c r="K118" s="147">
        <f t="shared" si="7"/>
        <v>1</v>
      </c>
      <c r="L118" s="151">
        <f>VLOOKUP($F118, '2016_Auke_Water_Level'!$A$2:$E$367, 1, FALSE)</f>
        <v>42616</v>
      </c>
      <c r="M118" s="152">
        <f>VLOOKUP($F118, '2016_Auke_Water_Level'!$A$2:$E$367, 2, FALSE)</f>
        <v>21.36</v>
      </c>
      <c r="N118" s="152">
        <f>VLOOKUP($F118, '2016_Auke_Water_Level'!$A$2:$E$367, 3, FALSE)</f>
        <v>12.360000000000014</v>
      </c>
      <c r="O118" s="153">
        <f>VLOOKUP($F118, '2016_Auke_Water_Level'!$A$2:$E$367, 4, FALSE)</f>
        <v>6.8142567079291592</v>
      </c>
      <c r="P118" s="152">
        <f>VLOOKUP($F118, '2016_Auke_Water_Level'!$A$2:$E$367, 5, FALSE)</f>
        <v>16.229666666666663</v>
      </c>
      <c r="Q118" s="155">
        <f>Fish_Count_up!A93</f>
        <v>42616</v>
      </c>
      <c r="R118" s="148">
        <f>Fish_Count_up!M93</f>
        <v>0</v>
      </c>
      <c r="S118" s="148">
        <f>Fish_Count_up!N93</f>
        <v>0</v>
      </c>
      <c r="T118" s="148">
        <f t="shared" si="4"/>
        <v>0</v>
      </c>
    </row>
    <row r="119" spans="1:20">
      <c r="A119" s="139">
        <f>Ct_Sockeye_2016_work!W119</f>
        <v>42591</v>
      </c>
      <c r="B119" s="140" t="str">
        <f>Ct_Sockeye_2016_work!V119</f>
        <v>48B</v>
      </c>
      <c r="C119" s="140" t="str">
        <f t="shared" si="5"/>
        <v>B</v>
      </c>
      <c r="D119" s="141">
        <f ca="1">Ct_Sockeye_2016_work!X119</f>
        <v>3.4478203548739352E-3</v>
      </c>
      <c r="F119" s="146">
        <f>Fish_Count_up!A94</f>
        <v>42617</v>
      </c>
      <c r="G119" s="148" t="s">
        <v>474</v>
      </c>
      <c r="H119" s="148">
        <f>Fish_Count_up!B94</f>
        <v>0</v>
      </c>
      <c r="I119" s="148">
        <f>Fish_Count_up!C94</f>
        <v>0</v>
      </c>
      <c r="J119" s="148">
        <f>Fish_Count_up!D94</f>
        <v>0</v>
      </c>
      <c r="K119" s="147">
        <f t="shared" si="7"/>
        <v>0</v>
      </c>
      <c r="L119" s="151">
        <f>VLOOKUP($F119, '2016_Auke_Water_Level'!$A$2:$E$367, 1, FALSE)</f>
        <v>42617</v>
      </c>
      <c r="M119" s="152">
        <f>VLOOKUP($F119, '2016_Auke_Water_Level'!$A$2:$E$367, 2, FALSE)</f>
        <v>21.31</v>
      </c>
      <c r="N119" s="152">
        <f>VLOOKUP($F119, '2016_Auke_Water_Level'!$A$2:$E$367, 3, FALSE)</f>
        <v>11.760000000000005</v>
      </c>
      <c r="O119" s="153">
        <f>VLOOKUP($F119, '2016_Auke_Water_Level'!$A$2:$E$367, 4, FALSE)</f>
        <v>5.9880052177234404</v>
      </c>
      <c r="P119" s="152">
        <f>VLOOKUP($F119, '2016_Auke_Water_Level'!$A$2:$E$367, 5, FALSE)</f>
        <v>16.160250000000001</v>
      </c>
      <c r="Q119" s="155">
        <f>Fish_Count_up!A94</f>
        <v>42617</v>
      </c>
      <c r="R119" s="148">
        <f>Fish_Count_up!M94</f>
        <v>0</v>
      </c>
      <c r="S119" s="148">
        <f>Fish_Count_up!N94</f>
        <v>0</v>
      </c>
      <c r="T119" s="148">
        <f t="shared" si="4"/>
        <v>0</v>
      </c>
    </row>
    <row r="120" spans="1:20">
      <c r="A120" s="139">
        <f>Ct_Sockeye_2016_work!W120</f>
        <v>42592</v>
      </c>
      <c r="B120" s="140" t="str">
        <f>Ct_Sockeye_2016_work!V120</f>
        <v>49A</v>
      </c>
      <c r="C120" s="140" t="str">
        <f t="shared" si="5"/>
        <v>A</v>
      </c>
      <c r="D120" s="141">
        <f ca="1">Ct_Sockeye_2016_work!X120</f>
        <v>6.9319587200880051E-3</v>
      </c>
      <c r="F120" s="146">
        <f>Fish_Count_up!A95</f>
        <v>42618</v>
      </c>
      <c r="G120" s="148" t="s">
        <v>474</v>
      </c>
      <c r="H120" s="148">
        <f>Fish_Count_up!B95</f>
        <v>0</v>
      </c>
      <c r="I120" s="148">
        <f>Fish_Count_up!C95</f>
        <v>0</v>
      </c>
      <c r="J120" s="148">
        <f>Fish_Count_up!D95</f>
        <v>0</v>
      </c>
      <c r="K120" s="147">
        <f t="shared" si="7"/>
        <v>0</v>
      </c>
      <c r="L120" s="151">
        <f>VLOOKUP($F120, '2016_Auke_Water_Level'!$A$2:$E$367, 1, FALSE)</f>
        <v>42618</v>
      </c>
      <c r="M120" s="152">
        <f>VLOOKUP($F120, '2016_Auke_Water_Level'!$A$2:$E$367, 2, FALSE)</f>
        <v>21.25</v>
      </c>
      <c r="N120" s="152">
        <f>VLOOKUP($F120, '2016_Auke_Water_Level'!$A$2:$E$367, 3, FALSE)</f>
        <v>11.04000000000002</v>
      </c>
      <c r="O120" s="153">
        <f>VLOOKUP($F120, '2016_Auke_Water_Level'!$A$2:$E$367, 4, FALSE)</f>
        <v>5.1052781142949231</v>
      </c>
      <c r="P120" s="152">
        <f>VLOOKUP($F120, '2016_Auke_Water_Level'!$A$2:$E$367, 5, FALSE)</f>
        <v>15.823125000000006</v>
      </c>
      <c r="Q120" s="155">
        <f>Fish_Count_up!A95</f>
        <v>42618</v>
      </c>
      <c r="R120" s="148">
        <f>Fish_Count_up!M95</f>
        <v>0</v>
      </c>
      <c r="S120" s="148">
        <f>Fish_Count_up!N95</f>
        <v>0</v>
      </c>
      <c r="T120" s="148">
        <f t="shared" si="4"/>
        <v>0</v>
      </c>
    </row>
    <row r="121" spans="1:20">
      <c r="A121" s="139">
        <f>Ct_Sockeye_2016_work!W121</f>
        <v>42592</v>
      </c>
      <c r="B121" s="140" t="str">
        <f>Ct_Sockeye_2016_work!V121</f>
        <v>49B</v>
      </c>
      <c r="C121" s="140" t="str">
        <f t="shared" si="5"/>
        <v>B</v>
      </c>
      <c r="D121" s="141">
        <f ca="1">Ct_Sockeye_2016_work!X121</f>
        <v>1.4826631328711908E-3</v>
      </c>
      <c r="F121" s="146">
        <f>Fish_Count_up!A96</f>
        <v>42619</v>
      </c>
      <c r="G121" s="148" t="s">
        <v>474</v>
      </c>
      <c r="H121" s="148">
        <f>Fish_Count_up!B96</f>
        <v>0</v>
      </c>
      <c r="I121" s="148">
        <f>Fish_Count_up!C96</f>
        <v>0</v>
      </c>
      <c r="J121" s="148">
        <f>Fish_Count_up!D96</f>
        <v>0</v>
      </c>
      <c r="K121" s="147">
        <f t="shared" si="7"/>
        <v>0</v>
      </c>
      <c r="L121" s="151">
        <f>VLOOKUP($F121, '2016_Auke_Water_Level'!$A$2:$E$367, 1, FALSE)</f>
        <v>42619</v>
      </c>
      <c r="M121" s="152">
        <f>VLOOKUP($F121, '2016_Auke_Water_Level'!$A$2:$E$367, 2, FALSE)</f>
        <v>21.7</v>
      </c>
      <c r="N121" s="152">
        <f>VLOOKUP($F121, '2016_Auke_Water_Level'!$A$2:$E$367, 3, FALSE)</f>
        <v>16.440000000000012</v>
      </c>
      <c r="O121" s="153">
        <f>VLOOKUP($F121, '2016_Auke_Water_Level'!$A$2:$E$367, 4, FALSE)</f>
        <v>15.206464520165897</v>
      </c>
      <c r="P121" s="152">
        <f>VLOOKUP($F121, '2016_Auke_Water_Level'!$A$2:$E$367, 5, FALSE)</f>
        <v>14.826749999999999</v>
      </c>
      <c r="Q121" s="155"/>
    </row>
    <row r="122" spans="1:20">
      <c r="A122" s="139">
        <f>Ct_Sockeye_2016_work!W122</f>
        <v>42593</v>
      </c>
      <c r="B122" s="140" t="str">
        <f>Ct_Sockeye_2016_work!V122</f>
        <v>50A</v>
      </c>
      <c r="C122" s="140" t="str">
        <f t="shared" si="5"/>
        <v>A</v>
      </c>
      <c r="D122" s="141">
        <f ca="1">Ct_Sockeye_2016_work!X122</f>
        <v>4.7311070375144482E-3</v>
      </c>
      <c r="F122" s="146">
        <f>Fish_Count_up!A97</f>
        <v>42620</v>
      </c>
      <c r="G122" s="148" t="s">
        <v>474</v>
      </c>
      <c r="H122" s="148">
        <f>Fish_Count_up!B97</f>
        <v>0</v>
      </c>
      <c r="I122" s="148">
        <f>Fish_Count_up!C97</f>
        <v>0</v>
      </c>
      <c r="J122" s="148">
        <f>Fish_Count_up!D97</f>
        <v>0</v>
      </c>
      <c r="K122" s="147">
        <f t="shared" si="7"/>
        <v>0</v>
      </c>
      <c r="L122" s="151">
        <f>VLOOKUP($F122, '2016_Auke_Water_Level'!$A$2:$E$367, 1, FALSE)</f>
        <v>42620</v>
      </c>
      <c r="M122" s="152">
        <f>VLOOKUP($F122, '2016_Auke_Water_Level'!$A$2:$E$367, 2, FALSE)</f>
        <v>22.01</v>
      </c>
      <c r="N122" s="152">
        <f>VLOOKUP($F122, '2016_Auke_Water_Level'!$A$2:$E$367, 3, FALSE)</f>
        <v>20.160000000000039</v>
      </c>
      <c r="O122" s="153">
        <f>VLOOKUP($F122, '2016_Auke_Water_Level'!$A$2:$E$367, 4, FALSE)</f>
        <v>28.761273219482945</v>
      </c>
      <c r="P122" s="152">
        <f>VLOOKUP($F122, '2016_Auke_Water_Level'!$A$2:$E$367, 5, FALSE)</f>
        <v>14.775875000000001</v>
      </c>
      <c r="Q122" s="155"/>
    </row>
    <row r="123" spans="1:20">
      <c r="A123" s="139">
        <f>Ct_Sockeye_2016_work!W123</f>
        <v>42593</v>
      </c>
      <c r="B123" s="140" t="str">
        <f>Ct_Sockeye_2016_work!V123</f>
        <v>50B</v>
      </c>
      <c r="C123" s="140" t="str">
        <f t="shared" si="5"/>
        <v>B</v>
      </c>
      <c r="D123" s="141">
        <f ca="1">Ct_Sockeye_2016_work!X123</f>
        <v>8.9543163776397705E-3</v>
      </c>
      <c r="F123" s="146">
        <f>Fish_Count_up!A98</f>
        <v>42621</v>
      </c>
      <c r="G123" s="148" t="s">
        <v>474</v>
      </c>
      <c r="H123" s="148">
        <f>Fish_Count_up!B98</f>
        <v>0</v>
      </c>
      <c r="I123" s="148">
        <f>Fish_Count_up!C98</f>
        <v>0</v>
      </c>
      <c r="J123" s="148">
        <f>Fish_Count_up!D98</f>
        <v>0</v>
      </c>
      <c r="K123" s="147">
        <f t="shared" si="7"/>
        <v>0</v>
      </c>
      <c r="L123" s="151">
        <f>VLOOKUP($F123, '2016_Auke_Water_Level'!$A$2:$E$367, 1, FALSE)</f>
        <v>42621</v>
      </c>
      <c r="M123" s="152">
        <f>VLOOKUP($F123, '2016_Auke_Water_Level'!$A$2:$E$367, 2, FALSE)</f>
        <v>21.92</v>
      </c>
      <c r="N123" s="152">
        <f>VLOOKUP($F123, '2016_Auke_Water_Level'!$A$2:$E$367, 3, FALSE)</f>
        <v>19.080000000000041</v>
      </c>
      <c r="O123" s="153">
        <f>VLOOKUP($F123, '2016_Auke_Water_Level'!$A$2:$E$367, 4, FALSE)</f>
        <v>24.093106291615726</v>
      </c>
      <c r="P123" s="152">
        <f>VLOOKUP($F123, '2016_Auke_Water_Level'!$A$2:$E$367, 5, FALSE)</f>
        <v>14.506583333333337</v>
      </c>
      <c r="Q123" s="155"/>
    </row>
    <row r="124" spans="1:20">
      <c r="A124" s="139">
        <f>Ct_Sockeye_2016_work!W124</f>
        <v>42594</v>
      </c>
      <c r="B124" s="140" t="str">
        <f>Ct_Sockeye_2016_work!V124</f>
        <v>51A</v>
      </c>
      <c r="C124" s="140" t="str">
        <f t="shared" si="5"/>
        <v>A</v>
      </c>
      <c r="D124" s="141">
        <f ca="1">Ct_Sockeye_2016_work!X124</f>
        <v>5.4730023257434368E-3</v>
      </c>
      <c r="F124" s="146">
        <f>Fish_Count_up!A99</f>
        <v>42622</v>
      </c>
      <c r="G124" s="148" t="s">
        <v>474</v>
      </c>
      <c r="H124" s="148">
        <f>Fish_Count_up!B99</f>
        <v>0</v>
      </c>
      <c r="I124" s="148">
        <f>Fish_Count_up!C99</f>
        <v>0</v>
      </c>
      <c r="J124" s="148">
        <f>Fish_Count_up!D99</f>
        <v>0</v>
      </c>
      <c r="K124" s="147">
        <f t="shared" si="7"/>
        <v>0</v>
      </c>
      <c r="L124" s="151">
        <f>VLOOKUP($F124, '2016_Auke_Water_Level'!$A$2:$E$367, 1, FALSE)</f>
        <v>42622</v>
      </c>
      <c r="M124" s="152">
        <f>VLOOKUP($F124, '2016_Auke_Water_Level'!$A$2:$E$367, 2, FALSE)</f>
        <v>21.94</v>
      </c>
      <c r="N124" s="152">
        <f>VLOOKUP($F124, '2016_Auke_Water_Level'!$A$2:$E$367, 3, FALSE)</f>
        <v>19.320000000000032</v>
      </c>
      <c r="O124" s="153">
        <f>VLOOKUP($F124, '2016_Auke_Water_Level'!$A$2:$E$367, 4, FALSE)</f>
        <v>25.073406222901891</v>
      </c>
      <c r="P124" s="152">
        <f>VLOOKUP($F124, '2016_Auke_Water_Level'!$A$2:$E$367, 5, FALSE)</f>
        <v>13.700750000000001</v>
      </c>
      <c r="Q124" s="155"/>
    </row>
    <row r="125" spans="1:20">
      <c r="A125" s="142">
        <f>Ct_Sockeye_2016_work!W125</f>
        <v>42594</v>
      </c>
      <c r="B125" s="140" t="str">
        <f>Ct_Sockeye_2016_work!V125</f>
        <v>51B</v>
      </c>
      <c r="C125" s="140" t="str">
        <f t="shared" si="5"/>
        <v>B</v>
      </c>
      <c r="D125" s="141">
        <f ca="1">Ct_Sockeye_2016_work!X125</f>
        <v>1.5052815278371176E-2</v>
      </c>
      <c r="F125" s="146">
        <f>Fish_Count_up!A100</f>
        <v>42623</v>
      </c>
      <c r="G125" s="148" t="s">
        <v>474</v>
      </c>
      <c r="H125" s="148">
        <f>Fish_Count_up!B100</f>
        <v>0</v>
      </c>
      <c r="I125" s="148">
        <f>Fish_Count_up!C100</f>
        <v>0</v>
      </c>
      <c r="J125" s="148">
        <f>Fish_Count_up!D100</f>
        <v>0</v>
      </c>
      <c r="K125" s="147">
        <f t="shared" si="7"/>
        <v>0</v>
      </c>
      <c r="L125" s="151">
        <f>VLOOKUP($F125, '2016_Auke_Water_Level'!$A$2:$E$367, 1, FALSE)</f>
        <v>42623</v>
      </c>
      <c r="M125" s="152">
        <f>VLOOKUP($F125, '2016_Auke_Water_Level'!$A$2:$E$367, 2, FALSE)</f>
        <v>22.85</v>
      </c>
      <c r="N125" s="152">
        <f>VLOOKUP($F125, '2016_Auke_Water_Level'!$A$2:$E$367, 3, FALSE)</f>
        <v>30.240000000000038</v>
      </c>
      <c r="O125" s="153">
        <f>VLOOKUP($F125, '2016_Auke_Water_Level'!$A$2:$E$367, 4, FALSE)</f>
        <v>118.25192862092058</v>
      </c>
      <c r="P125" s="152">
        <f>VLOOKUP($F125, '2016_Auke_Water_Level'!$A$2:$E$367, 5, FALSE)</f>
        <v>13.188458333333335</v>
      </c>
      <c r="Q125" s="155"/>
    </row>
    <row r="126" spans="1:20">
      <c r="A126" s="142">
        <f>Ct_Sockeye_2016_work!W126</f>
        <v>42595</v>
      </c>
      <c r="B126" s="140" t="str">
        <f>Ct_Sockeye_2016_work!V126</f>
        <v>52A</v>
      </c>
      <c r="C126" s="140" t="str">
        <f t="shared" si="5"/>
        <v>A</v>
      </c>
      <c r="D126" s="141">
        <f ca="1">Ct_Sockeye_2016_work!X126</f>
        <v>3.0764706898480654E-3</v>
      </c>
      <c r="F126" s="146">
        <f>Fish_Count_up!A101</f>
        <v>42624</v>
      </c>
      <c r="G126" s="148" t="s">
        <v>474</v>
      </c>
      <c r="H126" s="148">
        <f>Fish_Count_up!B101</f>
        <v>1</v>
      </c>
      <c r="I126" s="148">
        <f>Fish_Count_up!C101</f>
        <v>1</v>
      </c>
      <c r="J126" s="148">
        <f>Fish_Count_up!D101</f>
        <v>0</v>
      </c>
      <c r="K126" s="147">
        <f t="shared" si="7"/>
        <v>2</v>
      </c>
      <c r="L126" s="151">
        <f>VLOOKUP($F126, '2016_Auke_Water_Level'!$A$2:$E$367, 1, FALSE)</f>
        <v>42624</v>
      </c>
      <c r="M126" s="152">
        <f>VLOOKUP($F126, '2016_Auke_Water_Level'!$A$2:$E$367, 2, FALSE)</f>
        <v>22.46</v>
      </c>
      <c r="N126" s="152">
        <f>VLOOKUP($F126, '2016_Auke_Water_Level'!$A$2:$E$367, 3, FALSE)</f>
        <v>25.560000000000031</v>
      </c>
      <c r="O126" s="153">
        <f>VLOOKUP($F126, '2016_Auke_Water_Level'!$A$2:$E$367, 4, FALSE)</f>
        <v>64.319065810093676</v>
      </c>
      <c r="P126" s="152">
        <f>VLOOKUP($F126, '2016_Auke_Water_Level'!$A$2:$E$367, 5, FALSE)</f>
        <v>13.278916666666662</v>
      </c>
      <c r="Q126" s="155"/>
    </row>
    <row r="127" spans="1:20">
      <c r="A127" s="142">
        <f>Ct_Sockeye_2016_work!W127</f>
        <v>42595</v>
      </c>
      <c r="B127" s="140" t="str">
        <f>Ct_Sockeye_2016_work!V127</f>
        <v>52B</v>
      </c>
      <c r="C127" s="140" t="str">
        <f t="shared" si="5"/>
        <v>B</v>
      </c>
      <c r="D127" s="141">
        <f ca="1">Ct_Sockeye_2016_work!X127</f>
        <v>3.6016257169346013E-3</v>
      </c>
      <c r="F127" s="146">
        <f>Fish_Count_up!A102</f>
        <v>42625</v>
      </c>
      <c r="G127" s="148" t="s">
        <v>474</v>
      </c>
      <c r="H127" s="148">
        <f>Fish_Count_up!B102</f>
        <v>0</v>
      </c>
      <c r="I127" s="148">
        <f>Fish_Count_up!C102</f>
        <v>0</v>
      </c>
      <c r="J127" s="148">
        <f>Fish_Count_up!D102</f>
        <v>0</v>
      </c>
      <c r="K127" s="147">
        <f t="shared" si="7"/>
        <v>0</v>
      </c>
      <c r="L127" s="151">
        <f>VLOOKUP($F127, '2016_Auke_Water_Level'!$A$2:$E$367, 1, FALSE)</f>
        <v>42625</v>
      </c>
      <c r="M127" s="152">
        <f>VLOOKUP($F127, '2016_Auke_Water_Level'!$A$2:$E$367, 2, FALSE)</f>
        <v>22.09</v>
      </c>
      <c r="N127" s="152">
        <f>VLOOKUP($F127, '2016_Auke_Water_Level'!$A$2:$E$367, 3, FALSE)</f>
        <v>21.120000000000019</v>
      </c>
      <c r="O127" s="153">
        <f>VLOOKUP($F127, '2016_Auke_Water_Level'!$A$2:$E$367, 4, FALSE)</f>
        <v>33.499725136001437</v>
      </c>
      <c r="P127" s="152">
        <f>VLOOKUP($F127, '2016_Auke_Water_Level'!$A$2:$E$367, 5, FALSE)</f>
        <v>13.333708333333329</v>
      </c>
      <c r="Q127" s="155"/>
    </row>
    <row r="128" spans="1:20">
      <c r="A128" s="142">
        <f>Ct_Sockeye_2016_work!W128</f>
        <v>42596</v>
      </c>
      <c r="B128" s="140" t="str">
        <f>Ct_Sockeye_2016_work!V128</f>
        <v>53A</v>
      </c>
      <c r="C128" s="140" t="str">
        <f t="shared" si="5"/>
        <v>A</v>
      </c>
      <c r="D128" s="141">
        <f ca="1">Ct_Sockeye_2016_work!X128</f>
        <v>9.219137330849966E-3</v>
      </c>
      <c r="F128" s="146">
        <f>Fish_Count_up!A103</f>
        <v>42626</v>
      </c>
      <c r="G128" s="148" t="s">
        <v>474</v>
      </c>
      <c r="H128" s="148">
        <f>Fish_Count_up!B103</f>
        <v>0</v>
      </c>
      <c r="I128" s="148">
        <f>Fish_Count_up!C103</f>
        <v>0</v>
      </c>
      <c r="J128" s="148">
        <f>Fish_Count_up!D103</f>
        <v>0</v>
      </c>
      <c r="K128" s="147">
        <f t="shared" si="7"/>
        <v>0</v>
      </c>
      <c r="L128" s="151">
        <f>VLOOKUP($F128, '2016_Auke_Water_Level'!$A$2:$E$367, 1, FALSE)</f>
        <v>42626</v>
      </c>
      <c r="M128" s="152">
        <f>VLOOKUP($F128, '2016_Auke_Water_Level'!$A$2:$E$367, 2, FALSE)</f>
        <v>22.4</v>
      </c>
      <c r="N128" s="152">
        <f>VLOOKUP($F128, '2016_Auke_Water_Level'!$A$2:$E$367, 3, FALSE)</f>
        <v>24.840000000000003</v>
      </c>
      <c r="O128" s="153">
        <f>VLOOKUP($F128, '2016_Auke_Water_Level'!$A$2:$E$367, 4, FALSE)</f>
        <v>58.176877418622347</v>
      </c>
      <c r="P128" s="152">
        <f>VLOOKUP($F128, '2016_Auke_Water_Level'!$A$2:$E$367, 5, FALSE)</f>
        <v>12.784708333333333</v>
      </c>
      <c r="Q128" s="155"/>
    </row>
    <row r="129" spans="1:17">
      <c r="A129" s="142">
        <f>Ct_Sockeye_2016_work!W129</f>
        <v>42596</v>
      </c>
      <c r="B129" s="140" t="str">
        <f>Ct_Sockeye_2016_work!V129</f>
        <v>53B</v>
      </c>
      <c r="C129" s="140" t="str">
        <f t="shared" si="5"/>
        <v>B</v>
      </c>
      <c r="D129" s="141">
        <f ca="1">Ct_Sockeye_2016_work!X129</f>
        <v>1.0777487729986509E-2</v>
      </c>
      <c r="F129" s="146">
        <f>Fish_Count_up!A104</f>
        <v>42627</v>
      </c>
      <c r="G129" s="148" t="s">
        <v>474</v>
      </c>
      <c r="H129" s="148">
        <f>Fish_Count_up!B104</f>
        <v>0</v>
      </c>
      <c r="I129" s="148">
        <f>Fish_Count_up!C104</f>
        <v>0</v>
      </c>
      <c r="J129" s="148">
        <f>Fish_Count_up!D104</f>
        <v>0</v>
      </c>
      <c r="K129" s="147">
        <f t="shared" si="7"/>
        <v>0</v>
      </c>
      <c r="L129" s="151">
        <f>VLOOKUP($F129, '2016_Auke_Water_Level'!$A$2:$E$367, 1, FALSE)</f>
        <v>42627</v>
      </c>
      <c r="M129" s="152">
        <f>VLOOKUP($F129, '2016_Auke_Water_Level'!$A$2:$E$367, 2, FALSE)</f>
        <v>22.19</v>
      </c>
      <c r="N129" s="152">
        <f>VLOOKUP($F129, '2016_Auke_Water_Level'!$A$2:$E$367, 3, FALSE)</f>
        <v>22.320000000000032</v>
      </c>
      <c r="O129" s="153">
        <f>VLOOKUP($F129, '2016_Auke_Water_Level'!$A$2:$E$367, 4, FALSE)</f>
        <v>40.288979050899194</v>
      </c>
      <c r="P129" s="152">
        <f>VLOOKUP($F129, '2016_Auke_Water_Level'!$A$2:$E$367, 5, FALSE)</f>
        <v>13.086083333333333</v>
      </c>
      <c r="Q129" s="155"/>
    </row>
    <row r="130" spans="1:17">
      <c r="A130" s="142">
        <f>Ct_Sockeye_2016_work!W130</f>
        <v>42597</v>
      </c>
      <c r="B130" s="140" t="str">
        <f>Ct_Sockeye_2016_work!V130</f>
        <v>54A</v>
      </c>
      <c r="C130" s="140" t="str">
        <f t="shared" si="5"/>
        <v>A</v>
      </c>
      <c r="D130" s="141">
        <f ca="1">Ct_Sockeye_2016_work!X130</f>
        <v>3.8703209720551968E-3</v>
      </c>
      <c r="F130" s="146">
        <f>Fish_Count_up!A105</f>
        <v>42628</v>
      </c>
      <c r="G130" s="148" t="s">
        <v>474</v>
      </c>
      <c r="H130" s="148">
        <f>Fish_Count_up!B105</f>
        <v>0</v>
      </c>
      <c r="I130" s="148">
        <f>Fish_Count_up!C105</f>
        <v>0</v>
      </c>
      <c r="J130" s="148">
        <f>Fish_Count_up!D105</f>
        <v>0</v>
      </c>
      <c r="K130" s="147">
        <f t="shared" si="7"/>
        <v>0</v>
      </c>
      <c r="L130" s="151">
        <f>VLOOKUP($F130, '2016_Auke_Water_Level'!$A$2:$E$367, 1, FALSE)</f>
        <v>42628</v>
      </c>
      <c r="M130" s="152">
        <f>VLOOKUP($F130, '2016_Auke_Water_Level'!$A$2:$E$367, 2, FALSE)</f>
        <v>22.39</v>
      </c>
      <c r="N130" s="152">
        <f>VLOOKUP($F130, '2016_Auke_Water_Level'!$A$2:$E$367, 3, FALSE)</f>
        <v>24.720000000000027</v>
      </c>
      <c r="O130" s="153">
        <f>VLOOKUP($F130, '2016_Auke_Water_Level'!$A$2:$E$367, 4, FALSE)</f>
        <v>57.200899479029204</v>
      </c>
      <c r="P130" s="152">
        <f>VLOOKUP($F130, '2016_Auke_Water_Level'!$A$2:$E$367, 5, FALSE)</f>
        <v>12.626625000000002</v>
      </c>
      <c r="Q130" s="155"/>
    </row>
    <row r="131" spans="1:17">
      <c r="A131" s="142">
        <f>Ct_Sockeye_2016_work!W131</f>
        <v>42597</v>
      </c>
      <c r="B131" s="140" t="str">
        <f>Ct_Sockeye_2016_work!V131</f>
        <v>54B</v>
      </c>
      <c r="C131" s="140" t="str">
        <f t="shared" si="5"/>
        <v>B</v>
      </c>
      <c r="D131" s="141">
        <f ca="1">Ct_Sockeye_2016_work!X131</f>
        <v>4.9071611526111765E-3</v>
      </c>
      <c r="F131" s="146">
        <f>Fish_Count_up!A106</f>
        <v>42629</v>
      </c>
      <c r="G131" s="148" t="s">
        <v>474</v>
      </c>
      <c r="H131" s="148">
        <f>Fish_Count_up!B106</f>
        <v>0</v>
      </c>
      <c r="I131" s="148">
        <f>Fish_Count_up!C106</f>
        <v>0</v>
      </c>
      <c r="J131" s="148">
        <f>Fish_Count_up!D106</f>
        <v>0</v>
      </c>
      <c r="K131" s="147">
        <f t="shared" si="7"/>
        <v>0</v>
      </c>
      <c r="L131" s="151">
        <f>VLOOKUP($F131, '2016_Auke_Water_Level'!$A$2:$E$367, 1, FALSE)</f>
        <v>42629</v>
      </c>
      <c r="M131" s="152">
        <f>VLOOKUP($F131, '2016_Auke_Water_Level'!$A$2:$E$367, 2, FALSE)</f>
        <v>22.7</v>
      </c>
      <c r="N131" s="152">
        <f>VLOOKUP($F131, '2016_Auke_Water_Level'!$A$2:$E$367, 3, FALSE)</f>
        <v>28.440000000000012</v>
      </c>
      <c r="O131" s="153">
        <f>VLOOKUP($F131, '2016_Auke_Water_Level'!$A$2:$E$367, 4, FALSE)</f>
        <v>94.346743701319056</v>
      </c>
      <c r="P131" s="152">
        <f>VLOOKUP($F131, '2016_Auke_Water_Level'!$A$2:$E$367, 5, FALSE)</f>
        <v>12.27075</v>
      </c>
      <c r="Q131" s="155"/>
    </row>
    <row r="132" spans="1:17">
      <c r="A132" s="142">
        <f>Ct_Sockeye_2016_work!W132</f>
        <v>42598</v>
      </c>
      <c r="B132" s="140" t="str">
        <f>Ct_Sockeye_2016_work!V132</f>
        <v>55A</v>
      </c>
      <c r="C132" s="140" t="str">
        <f t="shared" si="5"/>
        <v>A</v>
      </c>
      <c r="D132" s="141">
        <f ca="1">Ct_Sockeye_2016_work!X132</f>
        <v>3.3863380861779055E-3</v>
      </c>
      <c r="F132" s="146">
        <f>Fish_Count_up!A107</f>
        <v>42630</v>
      </c>
      <c r="G132" s="148" t="s">
        <v>474</v>
      </c>
      <c r="H132" s="148">
        <f>Fish_Count_up!B107</f>
        <v>0</v>
      </c>
      <c r="I132" s="148">
        <f>Fish_Count_up!C107</f>
        <v>1</v>
      </c>
      <c r="J132" s="148">
        <f>Fish_Count_up!D107</f>
        <v>0</v>
      </c>
      <c r="K132" s="147">
        <f t="shared" si="7"/>
        <v>1</v>
      </c>
      <c r="L132" s="151">
        <f>VLOOKUP($F132, '2016_Auke_Water_Level'!$A$2:$E$367, 1, FALSE)</f>
        <v>42630</v>
      </c>
      <c r="M132" s="152">
        <f>VLOOKUP($F132, '2016_Auke_Water_Level'!$A$2:$E$367, 2, FALSE)</f>
        <v>22.38</v>
      </c>
      <c r="N132" s="152">
        <f>VLOOKUP($F132, '2016_Auke_Water_Level'!$A$2:$E$367, 3, FALSE)</f>
        <v>24.600000000000005</v>
      </c>
      <c r="O132" s="153">
        <f>VLOOKUP($F132, '2016_Auke_Water_Level'!$A$2:$E$367, 4, FALSE)</f>
        <v>56.238182884363333</v>
      </c>
      <c r="P132" s="152">
        <f>VLOOKUP($F132, '2016_Auke_Water_Level'!$A$2:$E$367, 5, FALSE)</f>
        <v>12.15175</v>
      </c>
      <c r="Q132" s="155"/>
    </row>
    <row r="133" spans="1:17">
      <c r="A133" s="142">
        <f>Ct_Sockeye_2016_work!W133</f>
        <v>42598</v>
      </c>
      <c r="B133" s="140" t="str">
        <f>Ct_Sockeye_2016_work!V133</f>
        <v>55B</v>
      </c>
      <c r="C133" s="140" t="str">
        <f t="shared" si="5"/>
        <v>B</v>
      </c>
      <c r="D133" s="141">
        <f ca="1">Ct_Sockeye_2016_work!X133</f>
        <v>2.5735355447977781E-3</v>
      </c>
      <c r="F133" s="146">
        <f>Fish_Count_up!A108</f>
        <v>42631</v>
      </c>
      <c r="G133" s="148" t="s">
        <v>474</v>
      </c>
      <c r="H133" s="148">
        <f>Fish_Count_up!B108</f>
        <v>0</v>
      </c>
      <c r="I133" s="148">
        <f>Fish_Count_up!C108</f>
        <v>0</v>
      </c>
      <c r="J133" s="148">
        <f>Fish_Count_up!D108</f>
        <v>0</v>
      </c>
      <c r="K133" s="147">
        <f t="shared" si="7"/>
        <v>0</v>
      </c>
      <c r="L133" s="151">
        <f>VLOOKUP($F133, '2016_Auke_Water_Level'!$A$2:$E$367, 1, FALSE)</f>
        <v>42631</v>
      </c>
      <c r="M133" s="152">
        <f>VLOOKUP($F133, '2016_Auke_Water_Level'!$A$2:$E$367, 2, FALSE)</f>
        <v>22.22</v>
      </c>
      <c r="N133" s="152">
        <f>VLOOKUP($F133, '2016_Auke_Water_Level'!$A$2:$E$367, 3, FALSE)</f>
        <v>22.680000000000007</v>
      </c>
      <c r="O133" s="153">
        <f>VLOOKUP($F133, '2016_Auke_Water_Level'!$A$2:$E$367, 4, FALSE)</f>
        <v>42.528927881524147</v>
      </c>
      <c r="P133" s="152">
        <f>VLOOKUP($F133, '2016_Auke_Water_Level'!$A$2:$E$367, 5, FALSE)</f>
        <v>12.046791666666669</v>
      </c>
      <c r="Q133" s="155"/>
    </row>
    <row r="134" spans="1:17">
      <c r="A134" s="142">
        <f>Ct_Sockeye_2016_work!W134</f>
        <v>42599</v>
      </c>
      <c r="B134" s="140" t="str">
        <f>Ct_Sockeye_2016_work!V134</f>
        <v>56A</v>
      </c>
      <c r="C134" s="140" t="str">
        <f t="shared" si="5"/>
        <v>A</v>
      </c>
      <c r="D134" s="141">
        <f ca="1">Ct_Sockeye_2016_work!X134</f>
        <v>2.8126292551557222E-3</v>
      </c>
      <c r="F134" s="146">
        <f>Fish_Count_up!A109</f>
        <v>42632</v>
      </c>
      <c r="G134" s="148" t="s">
        <v>474</v>
      </c>
      <c r="H134" s="148">
        <f>Fish_Count_up!B109</f>
        <v>0</v>
      </c>
      <c r="I134" s="148">
        <f>Fish_Count_up!C109</f>
        <v>0</v>
      </c>
      <c r="J134" s="148">
        <f>Fish_Count_up!D109</f>
        <v>0</v>
      </c>
      <c r="K134" s="147">
        <f t="shared" si="7"/>
        <v>0</v>
      </c>
      <c r="L134" s="151">
        <f>VLOOKUP($F134, '2016_Auke_Water_Level'!$A$2:$E$367, 1, FALSE)</f>
        <v>42632</v>
      </c>
      <c r="M134" s="152">
        <f>VLOOKUP($F134, '2016_Auke_Water_Level'!$A$2:$E$367, 2, FALSE)</f>
        <v>22.03</v>
      </c>
      <c r="N134" s="152">
        <f>VLOOKUP($F134, '2016_Auke_Water_Level'!$A$2:$E$367, 3, FALSE)</f>
        <v>20.400000000000034</v>
      </c>
      <c r="O134" s="153">
        <f>VLOOKUP($F134, '2016_Auke_Water_Level'!$A$2:$E$367, 4, FALSE)</f>
        <v>29.891639747046739</v>
      </c>
      <c r="P134" s="152">
        <f>VLOOKUP($F134, '2016_Auke_Water_Level'!$A$2:$E$367, 5, FALSE)</f>
        <v>12.154458333333336</v>
      </c>
      <c r="Q134" s="155"/>
    </row>
    <row r="135" spans="1:17">
      <c r="A135" s="142">
        <f>Ct_Sockeye_2016_work!W135</f>
        <v>42599</v>
      </c>
      <c r="B135" s="140" t="str">
        <f>Ct_Sockeye_2016_work!V135</f>
        <v>56B</v>
      </c>
      <c r="C135" s="140" t="str">
        <f t="shared" si="5"/>
        <v>B</v>
      </c>
      <c r="D135" s="141">
        <f ca="1">Ct_Sockeye_2016_work!X135</f>
        <v>3.1219008378684521E-3</v>
      </c>
      <c r="F135" s="146">
        <f>Fish_Count_up!A110</f>
        <v>42633</v>
      </c>
      <c r="G135" s="148" t="s">
        <v>474</v>
      </c>
      <c r="H135" s="148">
        <f>Fish_Count_up!B110</f>
        <v>0</v>
      </c>
      <c r="I135" s="148">
        <f>Fish_Count_up!C110</f>
        <v>0</v>
      </c>
      <c r="J135" s="148">
        <f>Fish_Count_up!D110</f>
        <v>0</v>
      </c>
      <c r="K135" s="147">
        <f t="shared" si="7"/>
        <v>0</v>
      </c>
      <c r="L135" s="151">
        <f>VLOOKUP($F135, '2016_Auke_Water_Level'!$A$2:$E$367, 1, FALSE)</f>
        <v>42633</v>
      </c>
      <c r="M135" s="152">
        <f>VLOOKUP($F135, '2016_Auke_Water_Level'!$A$2:$E$367, 2, FALSE)</f>
        <v>21.89</v>
      </c>
      <c r="N135" s="152">
        <f>VLOOKUP($F135, '2016_Auke_Water_Level'!$A$2:$E$367, 3, FALSE)</f>
        <v>18.720000000000027</v>
      </c>
      <c r="O135" s="153">
        <f>VLOOKUP($F135, '2016_Auke_Water_Level'!$A$2:$E$367, 4, FALSE)</f>
        <v>22.680877275219125</v>
      </c>
      <c r="P135" s="152">
        <f>VLOOKUP($F135, '2016_Auke_Water_Level'!$A$2:$E$367, 5, FALSE)</f>
        <v>12.158791666666668</v>
      </c>
      <c r="Q135" s="155"/>
    </row>
    <row r="136" spans="1:17">
      <c r="A136" s="142">
        <f>Ct_Sockeye_2016_work!W136</f>
        <v>42600</v>
      </c>
      <c r="B136" s="140" t="str">
        <f>Ct_Sockeye_2016_work!V136</f>
        <v>57A</v>
      </c>
      <c r="C136" s="140" t="str">
        <f t="shared" si="5"/>
        <v>A</v>
      </c>
      <c r="D136" s="141">
        <f ca="1">Ct_Sockeye_2016_work!X136</f>
        <v>3.8419131500025592E-3</v>
      </c>
      <c r="F136" s="146">
        <f>Fish_Count_up!A111</f>
        <v>42634</v>
      </c>
      <c r="G136" s="148" t="s">
        <v>474</v>
      </c>
      <c r="H136" s="148">
        <f>Fish_Count_up!B111</f>
        <v>0</v>
      </c>
      <c r="I136" s="148">
        <f>Fish_Count_up!C111</f>
        <v>0</v>
      </c>
      <c r="J136" s="148">
        <f>Fish_Count_up!D111</f>
        <v>0</v>
      </c>
      <c r="K136" s="147">
        <f t="shared" si="7"/>
        <v>0</v>
      </c>
      <c r="L136" s="151">
        <f>VLOOKUP($F136, '2016_Auke_Water_Level'!$A$2:$E$367, 1, FALSE)</f>
        <v>42634</v>
      </c>
      <c r="M136" s="152">
        <f>VLOOKUP($F136, '2016_Auke_Water_Level'!$A$2:$E$367, 2, FALSE)</f>
        <v>21.77</v>
      </c>
      <c r="N136" s="152">
        <f>VLOOKUP($F136, '2016_Auke_Water_Level'!$A$2:$E$367, 3, FALSE)</f>
        <v>17.280000000000012</v>
      </c>
      <c r="O136" s="153">
        <f>VLOOKUP($F136, '2016_Auke_Water_Level'!$A$2:$E$367, 4, FALSE)</f>
        <v>17.683331405579462</v>
      </c>
      <c r="P136" s="152">
        <f>VLOOKUP($F136, '2016_Auke_Water_Level'!$A$2:$E$367, 5, FALSE)</f>
        <v>12.0725</v>
      </c>
      <c r="Q136" s="155"/>
    </row>
    <row r="137" spans="1:17">
      <c r="A137" s="142">
        <f>Ct_Sockeye_2016_work!W137</f>
        <v>42600</v>
      </c>
      <c r="B137" s="140" t="str">
        <f>Ct_Sockeye_2016_work!V137</f>
        <v>57B</v>
      </c>
      <c r="C137" s="140" t="str">
        <f t="shared" si="5"/>
        <v>B</v>
      </c>
      <c r="D137" s="141">
        <f ca="1">Ct_Sockeye_2016_work!X137</f>
        <v>2.3992795807619891E-3</v>
      </c>
      <c r="F137" s="146">
        <f>Fish_Count_up!A112</f>
        <v>42635</v>
      </c>
      <c r="G137" s="148" t="s">
        <v>474</v>
      </c>
      <c r="H137" s="148">
        <f>Fish_Count_up!B112</f>
        <v>0</v>
      </c>
      <c r="I137" s="148">
        <f>Fish_Count_up!C112</f>
        <v>0</v>
      </c>
      <c r="J137" s="148">
        <f>Fish_Count_up!D112</f>
        <v>0</v>
      </c>
      <c r="K137" s="147">
        <f>SUM(G137:J137)</f>
        <v>0</v>
      </c>
      <c r="L137" s="151">
        <f>VLOOKUP($F137, '2016_Auke_Water_Level'!$A$2:$E$367, 1, FALSE)</f>
        <v>42635</v>
      </c>
      <c r="M137" s="152">
        <f>VLOOKUP($F137, '2016_Auke_Water_Level'!$A$2:$E$367, 2, FALSE)</f>
        <v>21.66</v>
      </c>
      <c r="N137" s="152">
        <f>VLOOKUP($F137, '2016_Auke_Water_Level'!$A$2:$E$367, 3, FALSE)</f>
        <v>15.96000000000002</v>
      </c>
      <c r="O137" s="153">
        <f>VLOOKUP($F137, '2016_Auke_Water_Level'!$A$2:$E$367, 4, FALSE)</f>
        <v>13.92212548922674</v>
      </c>
      <c r="P137" s="152">
        <f>VLOOKUP($F137, '2016_Auke_Water_Level'!$A$2:$E$367, 5, FALSE)</f>
        <v>11.773249999999997</v>
      </c>
      <c r="Q137" s="155"/>
    </row>
    <row r="138" spans="1:17">
      <c r="A138" s="142">
        <f>Ct_Sockeye_2016_work!W138</f>
        <v>42601</v>
      </c>
      <c r="B138" s="140" t="str">
        <f>Ct_Sockeye_2016_work!V138</f>
        <v>58A</v>
      </c>
      <c r="C138" s="140" t="str">
        <f t="shared" si="5"/>
        <v>A</v>
      </c>
      <c r="D138" s="141">
        <f ca="1">Ct_Sockeye_2016_work!X138</f>
        <v>3.8781833524505296E-3</v>
      </c>
      <c r="F138" s="146">
        <f>Fish_Count_up!A113</f>
        <v>42636</v>
      </c>
      <c r="G138" s="148" t="s">
        <v>474</v>
      </c>
      <c r="H138" s="148">
        <f>Fish_Count_up!B113</f>
        <v>0</v>
      </c>
      <c r="I138" s="148">
        <f>Fish_Count_up!C113</f>
        <v>0</v>
      </c>
      <c r="J138" s="148">
        <f>Fish_Count_up!D113</f>
        <v>0</v>
      </c>
      <c r="K138" s="147">
        <f t="shared" ref="K138:K160" si="8">SUM(G138:J138)</f>
        <v>0</v>
      </c>
      <c r="L138" s="151">
        <f>VLOOKUP($F138, '2016_Auke_Water_Level'!$A$2:$E$367, 1, FALSE)</f>
        <v>42636</v>
      </c>
      <c r="M138" s="152">
        <f>VLOOKUP($F138, '2016_Auke_Water_Level'!$A$2:$E$367, 2, FALSE)</f>
        <v>21.77</v>
      </c>
      <c r="N138" s="152">
        <f>VLOOKUP($F138, '2016_Auke_Water_Level'!$A$2:$E$367, 3, FALSE)</f>
        <v>17.280000000000012</v>
      </c>
      <c r="O138" s="153">
        <f>VLOOKUP($F138, '2016_Auke_Water_Level'!$A$2:$E$367, 4, FALSE)</f>
        <v>17.683331405579462</v>
      </c>
      <c r="P138" s="152">
        <f>VLOOKUP($F138, '2016_Auke_Water_Level'!$A$2:$E$367, 5, FALSE)</f>
        <v>11.471916666666667</v>
      </c>
      <c r="Q138" s="155"/>
    </row>
    <row r="139" spans="1:17">
      <c r="A139" s="142">
        <f>Ct_Sockeye_2016_work!W139</f>
        <v>42601</v>
      </c>
      <c r="B139" s="140" t="str">
        <f>Ct_Sockeye_2016_work!V139</f>
        <v>58B</v>
      </c>
      <c r="C139" s="140" t="str">
        <f t="shared" si="5"/>
        <v>B</v>
      </c>
      <c r="D139" s="141">
        <f ca="1">Ct_Sockeye_2016_work!X139</f>
        <v>4.1791569286336499E-3</v>
      </c>
      <c r="F139" s="146">
        <f>Fish_Count_up!A114</f>
        <v>42637</v>
      </c>
      <c r="G139" s="148" t="s">
        <v>474</v>
      </c>
      <c r="H139" s="148">
        <f>Fish_Count_up!B114</f>
        <v>0</v>
      </c>
      <c r="I139" s="148">
        <f>Fish_Count_up!C114</f>
        <v>0</v>
      </c>
      <c r="J139" s="148">
        <f>Fish_Count_up!D114</f>
        <v>0</v>
      </c>
      <c r="K139" s="147">
        <f t="shared" si="8"/>
        <v>0</v>
      </c>
      <c r="L139" s="151">
        <f>VLOOKUP($F139, '2016_Auke_Water_Level'!$A$2:$E$367, 1, FALSE)</f>
        <v>42637</v>
      </c>
      <c r="M139" s="152">
        <f>VLOOKUP($F139, '2016_Auke_Water_Level'!$A$2:$E$367, 2, FALSE)</f>
        <v>21.72</v>
      </c>
      <c r="N139" s="152">
        <f>VLOOKUP($F139, '2016_Auke_Water_Level'!$A$2:$E$367, 3, FALSE)</f>
        <v>16.680000000000007</v>
      </c>
      <c r="O139" s="153">
        <f>VLOOKUP($F139, '2016_Auke_Water_Level'!$A$2:$E$367, 4, FALSE)</f>
        <v>15.883566044545422</v>
      </c>
      <c r="P139" s="152">
        <f>VLOOKUP($F139, '2016_Auke_Water_Level'!$A$2:$E$367, 5, FALSE)</f>
        <v>11.230958333333332</v>
      </c>
      <c r="Q139" s="155"/>
    </row>
    <row r="140" spans="1:17">
      <c r="A140" s="142">
        <f>Ct_Sockeye_2016_work!W140</f>
        <v>42602</v>
      </c>
      <c r="B140" s="140" t="str">
        <f>Ct_Sockeye_2016_work!V140</f>
        <v>59A</v>
      </c>
      <c r="C140" s="140" t="str">
        <f t="shared" si="5"/>
        <v>A</v>
      </c>
      <c r="D140" s="141">
        <f ca="1">Ct_Sockeye_2016_work!X140</f>
        <v>6.0140724914769335E-3</v>
      </c>
      <c r="F140" s="146">
        <f>Fish_Count_up!A115</f>
        <v>42638</v>
      </c>
      <c r="G140" s="148" t="s">
        <v>474</v>
      </c>
      <c r="H140" s="148">
        <f>Fish_Count_up!B115</f>
        <v>0</v>
      </c>
      <c r="I140" s="148">
        <f>Fish_Count_up!C115</f>
        <v>0</v>
      </c>
      <c r="J140" s="148">
        <f>Fish_Count_up!D115</f>
        <v>0</v>
      </c>
      <c r="K140" s="147">
        <f t="shared" si="8"/>
        <v>0</v>
      </c>
      <c r="L140" s="151">
        <f>VLOOKUP($F140, '2016_Auke_Water_Level'!$A$2:$E$367, 1, FALSE)</f>
        <v>42638</v>
      </c>
      <c r="M140" s="152">
        <f>VLOOKUP($F140, '2016_Auke_Water_Level'!$A$2:$E$367, 2, FALSE)</f>
        <v>21.98</v>
      </c>
      <c r="N140" s="152">
        <f>VLOOKUP($F140, '2016_Auke_Water_Level'!$A$2:$E$367, 3, FALSE)</f>
        <v>19.800000000000026</v>
      </c>
      <c r="O140" s="153">
        <f>VLOOKUP($F140, '2016_Auke_Water_Level'!$A$2:$E$367, 4, FALSE)</f>
        <v>27.130648637150461</v>
      </c>
      <c r="P140" s="152">
        <f>VLOOKUP($F140, '2016_Auke_Water_Level'!$A$2:$E$367, 5, FALSE)</f>
        <v>11.003166666666667</v>
      </c>
      <c r="Q140" s="155"/>
    </row>
    <row r="141" spans="1:17">
      <c r="A141" s="142">
        <f>Ct_Sockeye_2016_work!W141</f>
        <v>42602</v>
      </c>
      <c r="B141" s="140" t="str">
        <f>Ct_Sockeye_2016_work!V141</f>
        <v>59B</v>
      </c>
      <c r="C141" s="140" t="str">
        <f t="shared" si="5"/>
        <v>B</v>
      </c>
      <c r="D141" s="141">
        <f ca="1">Ct_Sockeye_2016_work!X141</f>
        <v>6.0226779120663805E-3</v>
      </c>
      <c r="F141" s="146">
        <f>Fish_Count_up!A116</f>
        <v>42639</v>
      </c>
      <c r="G141" s="148" t="s">
        <v>474</v>
      </c>
      <c r="H141" s="148">
        <f>Fish_Count_up!B116</f>
        <v>0</v>
      </c>
      <c r="I141" s="148">
        <f>Fish_Count_up!C116</f>
        <v>0</v>
      </c>
      <c r="J141" s="148">
        <f>Fish_Count_up!D116</f>
        <v>0</v>
      </c>
      <c r="K141" s="147">
        <f t="shared" si="8"/>
        <v>0</v>
      </c>
      <c r="L141" s="151">
        <f>VLOOKUP($F141, '2016_Auke_Water_Level'!$A$2:$E$367, 1, FALSE)</f>
        <v>42639</v>
      </c>
      <c r="M141" s="152">
        <f>VLOOKUP($F141, '2016_Auke_Water_Level'!$A$2:$E$367, 2, FALSE)</f>
        <v>21.92</v>
      </c>
      <c r="N141" s="152">
        <f>VLOOKUP($F141, '2016_Auke_Water_Level'!$A$2:$E$367, 3, FALSE)</f>
        <v>19.080000000000041</v>
      </c>
      <c r="O141" s="153">
        <f>VLOOKUP($F141, '2016_Auke_Water_Level'!$A$2:$E$367, 4, FALSE)</f>
        <v>24.093106291615726</v>
      </c>
      <c r="P141" s="152">
        <f>VLOOKUP($F141, '2016_Auke_Water_Level'!$A$2:$E$367, 5, FALSE)</f>
        <v>11.091499999999996</v>
      </c>
      <c r="Q141" s="155"/>
    </row>
    <row r="142" spans="1:17">
      <c r="A142" s="142">
        <f>Ct_Sockeye_2016_work!W142</f>
        <v>42603</v>
      </c>
      <c r="B142" s="140" t="str">
        <f>Ct_Sockeye_2016_work!V142</f>
        <v>60A</v>
      </c>
      <c r="C142" s="140" t="str">
        <f t="shared" si="5"/>
        <v>A</v>
      </c>
      <c r="D142" s="141">
        <f ca="1">Ct_Sockeye_2016_work!X142</f>
        <v>5.3269948499898119E-3</v>
      </c>
      <c r="F142" s="146">
        <f>Fish_Count_up!A117</f>
        <v>42640</v>
      </c>
      <c r="G142" s="148" t="s">
        <v>474</v>
      </c>
      <c r="H142" s="148">
        <f>Fish_Count_up!B117</f>
        <v>0</v>
      </c>
      <c r="I142" s="148">
        <f>Fish_Count_up!C117</f>
        <v>0</v>
      </c>
      <c r="J142" s="148">
        <f>Fish_Count_up!D117</f>
        <v>0</v>
      </c>
      <c r="K142" s="147">
        <f t="shared" si="8"/>
        <v>0</v>
      </c>
      <c r="L142" s="151">
        <f>VLOOKUP($F142, '2016_Auke_Water_Level'!$A$2:$E$367, 1, FALSE)</f>
        <v>42640</v>
      </c>
      <c r="M142" s="152">
        <f>VLOOKUP($F142, '2016_Auke_Water_Level'!$A$2:$E$367, 2, FALSE)</f>
        <v>21.8</v>
      </c>
      <c r="N142" s="152">
        <f>VLOOKUP($F142, '2016_Auke_Water_Level'!$A$2:$E$367, 3, FALSE)</f>
        <v>17.640000000000025</v>
      </c>
      <c r="O142" s="153">
        <f>VLOOKUP($F142, '2016_Auke_Water_Level'!$A$2:$E$367, 4, FALSE)</f>
        <v>18.839869318780636</v>
      </c>
      <c r="P142" s="152">
        <f>VLOOKUP($F142, '2016_Auke_Water_Level'!$A$2:$E$367, 5, FALSE)</f>
        <v>11.047291666666668</v>
      </c>
      <c r="Q142" s="155"/>
    </row>
    <row r="143" spans="1:17">
      <c r="A143" s="142">
        <f>Ct_Sockeye_2016_work!W143</f>
        <v>42603</v>
      </c>
      <c r="B143" s="140" t="str">
        <f>Ct_Sockeye_2016_work!V143</f>
        <v>60B</v>
      </c>
      <c r="C143" s="140" t="str">
        <f t="shared" si="5"/>
        <v>B</v>
      </c>
      <c r="D143" s="141">
        <f ca="1">Ct_Sockeye_2016_work!X143</f>
        <v>4.8050278176863985E-3</v>
      </c>
      <c r="F143" s="146">
        <f>Fish_Count_up!A118</f>
        <v>42641</v>
      </c>
      <c r="G143" s="148" t="s">
        <v>474</v>
      </c>
      <c r="H143" s="148">
        <f>Fish_Count_up!B118</f>
        <v>0</v>
      </c>
      <c r="I143" s="148">
        <f>Fish_Count_up!C118</f>
        <v>0</v>
      </c>
      <c r="J143" s="148">
        <f>Fish_Count_up!D118</f>
        <v>0</v>
      </c>
      <c r="K143" s="147">
        <f t="shared" si="8"/>
        <v>0</v>
      </c>
      <c r="L143" s="151">
        <f>VLOOKUP($F143, '2016_Auke_Water_Level'!$A$2:$E$367, 1, FALSE)</f>
        <v>42641</v>
      </c>
      <c r="M143" s="152">
        <f>VLOOKUP($F143, '2016_Auke_Water_Level'!$A$2:$E$367, 2, FALSE)</f>
        <v>21.75</v>
      </c>
      <c r="N143" s="152">
        <f>VLOOKUP($F143, '2016_Auke_Water_Level'!$A$2:$E$367, 3, FALSE)</f>
        <v>17.04000000000002</v>
      </c>
      <c r="O143" s="153">
        <f>VLOOKUP($F143, '2016_Auke_Water_Level'!$A$2:$E$367, 4, FALSE)</f>
        <v>16.944672671430464</v>
      </c>
      <c r="P143" s="152">
        <f>VLOOKUP($F143, '2016_Auke_Water_Level'!$A$2:$E$367, 5, FALSE)</f>
        <v>10.812083333333335</v>
      </c>
      <c r="Q143" s="155"/>
    </row>
    <row r="144" spans="1:17">
      <c r="A144" s="142">
        <f>Ct_Sockeye_2016_work!W144</f>
        <v>42604</v>
      </c>
      <c r="B144" s="140" t="str">
        <f>Ct_Sockeye_2016_work!V144</f>
        <v>61A</v>
      </c>
      <c r="C144" s="140" t="str">
        <f t="shared" si="5"/>
        <v>A</v>
      </c>
      <c r="D144" s="141">
        <f ca="1">Ct_Sockeye_2016_work!X144</f>
        <v>3.5530445165932178E-3</v>
      </c>
      <c r="F144" s="146">
        <f>Fish_Count_up!A119</f>
        <v>42642</v>
      </c>
      <c r="G144" s="148" t="s">
        <v>474</v>
      </c>
      <c r="H144" s="148">
        <f>Fish_Count_up!B119</f>
        <v>0</v>
      </c>
      <c r="I144" s="148">
        <f>Fish_Count_up!C119</f>
        <v>0</v>
      </c>
      <c r="J144" s="148">
        <f>Fish_Count_up!D119</f>
        <v>0</v>
      </c>
      <c r="K144" s="147">
        <f t="shared" si="8"/>
        <v>0</v>
      </c>
      <c r="L144" s="151">
        <f>VLOOKUP($F144, '2016_Auke_Water_Level'!$A$2:$E$367, 1, FALSE)</f>
        <v>42642</v>
      </c>
      <c r="M144" s="152">
        <f>VLOOKUP($F144, '2016_Auke_Water_Level'!$A$2:$E$367, 2, FALSE)</f>
        <v>21.66</v>
      </c>
      <c r="N144" s="152">
        <f>VLOOKUP($F144, '2016_Auke_Water_Level'!$A$2:$E$367, 3, FALSE)</f>
        <v>15.96000000000002</v>
      </c>
      <c r="O144" s="153">
        <f>VLOOKUP($F144, '2016_Auke_Water_Level'!$A$2:$E$367, 4, FALSE)</f>
        <v>13.92212548922674</v>
      </c>
      <c r="P144" s="152">
        <f>VLOOKUP($F144, '2016_Auke_Water_Level'!$A$2:$E$367, 5, FALSE)</f>
        <v>10.634916666666665</v>
      </c>
      <c r="Q144" s="155"/>
    </row>
    <row r="145" spans="1:17">
      <c r="A145" s="142">
        <f>Ct_Sockeye_2016_work!W145</f>
        <v>42604</v>
      </c>
      <c r="B145" s="140" t="str">
        <f>Ct_Sockeye_2016_work!V145</f>
        <v>61B</v>
      </c>
      <c r="C145" s="140" t="str">
        <f t="shared" si="5"/>
        <v>B</v>
      </c>
      <c r="D145" s="141">
        <f ca="1">Ct_Sockeye_2016_work!X145</f>
        <v>3.5375015965352454E-3</v>
      </c>
      <c r="F145" s="146">
        <f>Fish_Count_up!A120</f>
        <v>42643</v>
      </c>
      <c r="G145" s="148" t="s">
        <v>474</v>
      </c>
      <c r="H145" s="148">
        <f>Fish_Count_up!B120</f>
        <v>0</v>
      </c>
      <c r="I145" s="148">
        <f>Fish_Count_up!C120</f>
        <v>0</v>
      </c>
      <c r="J145" s="148">
        <f>Fish_Count_up!D120</f>
        <v>0</v>
      </c>
      <c r="K145" s="147">
        <f t="shared" si="8"/>
        <v>0</v>
      </c>
      <c r="L145" s="151">
        <f>VLOOKUP($F145, '2016_Auke_Water_Level'!$A$2:$E$367, 1, FALSE)</f>
        <v>42643</v>
      </c>
      <c r="M145" s="152">
        <f>VLOOKUP($F145, '2016_Auke_Water_Level'!$A$2:$E$367, 2, FALSE)</f>
        <v>21.59</v>
      </c>
      <c r="N145" s="152">
        <f>VLOOKUP($F145, '2016_Auke_Water_Level'!$A$2:$E$367, 3, FALSE)</f>
        <v>15.120000000000019</v>
      </c>
      <c r="O145" s="153">
        <f>VLOOKUP($F145, '2016_Auke_Water_Level'!$A$2:$E$367, 4, FALSE)</f>
        <v>11.885894260183676</v>
      </c>
      <c r="P145" s="152">
        <f>VLOOKUP($F145, '2016_Auke_Water_Level'!$A$2:$E$367, 5, FALSE)</f>
        <v>10.593833333333331</v>
      </c>
      <c r="Q145" s="155"/>
    </row>
    <row r="146" spans="1:17">
      <c r="A146" s="142">
        <f>Ct_Sockeye_2016_work!W146</f>
        <v>42605</v>
      </c>
      <c r="B146" s="140" t="str">
        <f>Ct_Sockeye_2016_work!V146</f>
        <v>62A</v>
      </c>
      <c r="C146" s="140" t="str">
        <f t="shared" si="5"/>
        <v>A</v>
      </c>
      <c r="D146" s="141">
        <f ca="1">Ct_Sockeye_2016_work!X146</f>
        <v>3.6906224365035691E-3</v>
      </c>
      <c r="F146" s="146">
        <f>Fish_Count_up!A121</f>
        <v>42644</v>
      </c>
      <c r="G146" s="148" t="s">
        <v>474</v>
      </c>
      <c r="H146" s="148">
        <f>Fish_Count_up!B121</f>
        <v>0</v>
      </c>
      <c r="I146" s="148">
        <f>Fish_Count_up!C121</f>
        <v>0</v>
      </c>
      <c r="J146" s="148">
        <f>Fish_Count_up!D121</f>
        <v>0</v>
      </c>
      <c r="K146" s="147">
        <f t="shared" si="8"/>
        <v>0</v>
      </c>
      <c r="L146" s="151">
        <f>VLOOKUP($F146, '2016_Auke_Water_Level'!$A$2:$E$367, 1, FALSE)</f>
        <v>42644</v>
      </c>
      <c r="M146" s="152">
        <f>VLOOKUP($F146, '2016_Auke_Water_Level'!$A$2:$E$367, 2, FALSE)</f>
        <v>21.5</v>
      </c>
      <c r="N146" s="152">
        <f>VLOOKUP($F146, '2016_Auke_Water_Level'!$A$2:$E$367, 3, FALSE)</f>
        <v>14.04000000000002</v>
      </c>
      <c r="O146" s="153">
        <f>VLOOKUP($F146, '2016_Auke_Water_Level'!$A$2:$E$367, 4, FALSE)</f>
        <v>9.6282342024894803</v>
      </c>
      <c r="P146" s="152">
        <f>VLOOKUP($F146, '2016_Auke_Water_Level'!$A$2:$E$367, 5, FALSE)</f>
        <v>10.089124999999997</v>
      </c>
      <c r="Q146" s="155"/>
    </row>
    <row r="147" spans="1:17">
      <c r="A147" s="142">
        <f>Ct_Sockeye_2016_work!W147</f>
        <v>42605</v>
      </c>
      <c r="B147" s="140" t="str">
        <f>Ct_Sockeye_2016_work!V147</f>
        <v>62B</v>
      </c>
      <c r="C147" s="140" t="str">
        <f t="shared" si="5"/>
        <v>B</v>
      </c>
      <c r="D147" s="141">
        <f ca="1">Ct_Sockeye_2016_work!X147</f>
        <v>3.6867309827357531E-3</v>
      </c>
      <c r="F147" s="146">
        <f>Fish_Count_up!A122</f>
        <v>42645</v>
      </c>
      <c r="G147" s="148" t="s">
        <v>474</v>
      </c>
      <c r="H147" s="148">
        <f>Fish_Count_up!B122</f>
        <v>0</v>
      </c>
      <c r="I147" s="148">
        <f>Fish_Count_up!C122</f>
        <v>0</v>
      </c>
      <c r="J147" s="148">
        <f>Fish_Count_up!D122</f>
        <v>0</v>
      </c>
      <c r="K147" s="147">
        <f t="shared" si="8"/>
        <v>0</v>
      </c>
      <c r="L147" s="151">
        <f>VLOOKUP($F147, '2016_Auke_Water_Level'!$A$2:$E$367, 1, FALSE)</f>
        <v>42645</v>
      </c>
      <c r="M147" s="152">
        <f>VLOOKUP($F147, '2016_Auke_Water_Level'!$A$2:$E$367, 2, FALSE)</f>
        <v>21.45</v>
      </c>
      <c r="N147" s="152">
        <f>VLOOKUP($F147, '2016_Auke_Water_Level'!$A$2:$E$367, 3, FALSE)</f>
        <v>13.440000000000012</v>
      </c>
      <c r="O147" s="153">
        <f>VLOOKUP($F147, '2016_Auke_Water_Level'!$A$2:$E$367, 4, FALSE)</f>
        <v>8.5323736042496225</v>
      </c>
      <c r="P147" s="152">
        <f>VLOOKUP($F147, '2016_Auke_Water_Level'!$A$2:$E$367, 5, FALSE)</f>
        <v>9.811791666666668</v>
      </c>
      <c r="Q147" s="155"/>
    </row>
    <row r="148" spans="1:17">
      <c r="A148" s="142">
        <f>Ct_Sockeye_2016_work!W148</f>
        <v>42606</v>
      </c>
      <c r="B148" s="140" t="str">
        <f>Ct_Sockeye_2016_work!V148</f>
        <v>63A</v>
      </c>
      <c r="C148" s="140" t="str">
        <f t="shared" si="5"/>
        <v>A</v>
      </c>
      <c r="D148" s="141">
        <f ca="1">Ct_Sockeye_2016_work!X148</f>
        <v>4.603356433411439E-3</v>
      </c>
      <c r="F148" s="146">
        <f>Fish_Count_up!A123</f>
        <v>42646</v>
      </c>
      <c r="G148" s="148" t="s">
        <v>474</v>
      </c>
      <c r="H148" s="148">
        <f>Fish_Count_up!B123</f>
        <v>0</v>
      </c>
      <c r="I148" s="148">
        <f>Fish_Count_up!C123</f>
        <v>0</v>
      </c>
      <c r="J148" s="148">
        <f>Fish_Count_up!D123</f>
        <v>0</v>
      </c>
      <c r="K148" s="147">
        <f t="shared" si="8"/>
        <v>0</v>
      </c>
      <c r="L148" s="151">
        <f>VLOOKUP($F148, '2016_Auke_Water_Level'!$A$2:$E$367, 1, FALSE)</f>
        <v>42646</v>
      </c>
      <c r="M148" s="152">
        <f>VLOOKUP($F148, '2016_Auke_Water_Level'!$A$2:$E$367, 2, FALSE)</f>
        <v>21.37</v>
      </c>
      <c r="N148" s="152">
        <f>VLOOKUP($F148, '2016_Auke_Water_Level'!$A$2:$E$367, 3, FALSE)</f>
        <v>12.480000000000032</v>
      </c>
      <c r="O148" s="153">
        <f>VLOOKUP($F148, '2016_Auke_Water_Level'!$A$2:$E$367, 4, FALSE)</f>
        <v>6.9900441175891865</v>
      </c>
      <c r="P148" s="152">
        <f>VLOOKUP($F148, '2016_Auke_Water_Level'!$A$2:$E$367, 5, FALSE)</f>
        <v>9.8642916666666665</v>
      </c>
      <c r="Q148" s="155"/>
    </row>
    <row r="149" spans="1:17">
      <c r="A149" s="142">
        <f>Ct_Sockeye_2016_work!W149</f>
        <v>42606</v>
      </c>
      <c r="B149" s="140" t="str">
        <f>Ct_Sockeye_2016_work!V149</f>
        <v>63B</v>
      </c>
      <c r="C149" s="140" t="str">
        <f t="shared" si="5"/>
        <v>B</v>
      </c>
      <c r="D149" s="141">
        <f ca="1">Ct_Sockeye_2016_work!X149</f>
        <v>4.9970904365181923E-3</v>
      </c>
      <c r="F149" s="146">
        <f>Fish_Count_up!A124</f>
        <v>42647</v>
      </c>
      <c r="G149" s="148" t="s">
        <v>474</v>
      </c>
      <c r="H149" s="148">
        <f>Fish_Count_up!B124</f>
        <v>0</v>
      </c>
      <c r="I149" s="148">
        <f>Fish_Count_up!C124</f>
        <v>0</v>
      </c>
      <c r="J149" s="148">
        <f>Fish_Count_up!D124</f>
        <v>0</v>
      </c>
      <c r="K149" s="147">
        <f t="shared" si="8"/>
        <v>0</v>
      </c>
      <c r="L149" s="151">
        <f>VLOOKUP($F149, '2016_Auke_Water_Level'!$A$2:$E$367, 1, FALSE)</f>
        <v>42647</v>
      </c>
      <c r="M149" s="152">
        <f>VLOOKUP($F149, '2016_Auke_Water_Level'!$A$2:$E$367, 2, FALSE)</f>
        <v>21.32</v>
      </c>
      <c r="N149" s="152">
        <f>VLOOKUP($F149, '2016_Auke_Water_Level'!$A$2:$E$367, 3, FALSE)</f>
        <v>11.880000000000024</v>
      </c>
      <c r="O149" s="153">
        <f>VLOOKUP($F149, '2016_Auke_Water_Level'!$A$2:$E$367, 4, FALSE)</f>
        <v>6.1464143735026866</v>
      </c>
      <c r="P149" s="152">
        <f>VLOOKUP($F149, '2016_Auke_Water_Level'!$A$2:$E$367, 5, FALSE)</f>
        <v>9.8529999999999998</v>
      </c>
      <c r="Q149" s="155"/>
    </row>
    <row r="150" spans="1:17">
      <c r="A150" s="142">
        <f>Ct_Sockeye_2016_work!W150</f>
        <v>42607</v>
      </c>
      <c r="B150" s="140" t="str">
        <f>Ct_Sockeye_2016_work!V150</f>
        <v>64A</v>
      </c>
      <c r="C150" s="140" t="str">
        <f t="shared" si="5"/>
        <v>A</v>
      </c>
      <c r="D150" s="141">
        <f ca="1">Ct_Sockeye_2016_work!X150</f>
        <v>2.9888529485712447E-3</v>
      </c>
      <c r="F150" s="146">
        <f>Fish_Count_up!A125</f>
        <v>42648</v>
      </c>
      <c r="G150" s="148" t="s">
        <v>474</v>
      </c>
      <c r="H150" s="148">
        <f>Fish_Count_up!B125</f>
        <v>0</v>
      </c>
      <c r="I150" s="148">
        <f>Fish_Count_up!C125</f>
        <v>0</v>
      </c>
      <c r="J150" s="148">
        <f>Fish_Count_up!D125</f>
        <v>0</v>
      </c>
      <c r="K150" s="147">
        <f t="shared" si="8"/>
        <v>0</v>
      </c>
      <c r="L150" s="151">
        <f>VLOOKUP($F150, '2016_Auke_Water_Level'!$A$2:$E$367, 1, FALSE)</f>
        <v>42648</v>
      </c>
      <c r="M150" s="152">
        <f>VLOOKUP($F150, '2016_Auke_Water_Level'!$A$2:$E$367, 2, FALSE)</f>
        <v>21.27</v>
      </c>
      <c r="N150" s="152">
        <f>VLOOKUP($F150, '2016_Auke_Water_Level'!$A$2:$E$367, 3, FALSE)</f>
        <v>11.280000000000015</v>
      </c>
      <c r="O150" s="153">
        <f>VLOOKUP($F150, '2016_Auke_Water_Level'!$A$2:$E$367, 4, FALSE)</f>
        <v>5.3869664934390977</v>
      </c>
      <c r="P150" s="152">
        <f>VLOOKUP($F150, '2016_Auke_Water_Level'!$A$2:$E$367, 5, FALSE)</f>
        <v>9.8852499999999992</v>
      </c>
      <c r="Q150" s="155"/>
    </row>
    <row r="151" spans="1:17">
      <c r="A151" s="142">
        <f>Ct_Sockeye_2016_work!W151</f>
        <v>42607</v>
      </c>
      <c r="B151" s="140" t="str">
        <f>Ct_Sockeye_2016_work!V151</f>
        <v>64B</v>
      </c>
      <c r="C151" s="140" t="str">
        <f t="shared" si="5"/>
        <v>B</v>
      </c>
      <c r="D151" s="141">
        <f ca="1">Ct_Sockeye_2016_work!X151</f>
        <v>3.3832094632089138E-3</v>
      </c>
      <c r="F151" s="146">
        <f>Fish_Count_up!A126</f>
        <v>42649</v>
      </c>
      <c r="G151" s="148" t="s">
        <v>474</v>
      </c>
      <c r="H151" s="148">
        <f>Fish_Count_up!B126</f>
        <v>0</v>
      </c>
      <c r="I151" s="148">
        <f>Fish_Count_up!C126</f>
        <v>0</v>
      </c>
      <c r="J151" s="148">
        <f>Fish_Count_up!D126</f>
        <v>0</v>
      </c>
      <c r="K151" s="147">
        <f t="shared" si="8"/>
        <v>0</v>
      </c>
      <c r="L151" s="151">
        <f>VLOOKUP($F151, '2016_Auke_Water_Level'!$A$2:$E$367, 1, FALSE)</f>
        <v>42649</v>
      </c>
      <c r="M151" s="152">
        <f>VLOOKUP($F151, '2016_Auke_Water_Level'!$A$2:$E$367, 2, FALSE)</f>
        <v>21.23</v>
      </c>
      <c r="N151" s="152">
        <f>VLOOKUP($F151, '2016_Auke_Water_Level'!$A$2:$E$367, 3, FALSE)</f>
        <v>10.800000000000026</v>
      </c>
      <c r="O151" s="153">
        <f>VLOOKUP($F151, '2016_Auke_Water_Level'!$A$2:$E$367, 4, FALSE)</f>
        <v>4.8356030837520452</v>
      </c>
      <c r="P151" s="152">
        <f>VLOOKUP($F151, '2016_Auke_Water_Level'!$A$2:$E$367, 5, FALSE)</f>
        <v>9.8350833333333334</v>
      </c>
      <c r="Q151" s="155"/>
    </row>
    <row r="152" spans="1:17">
      <c r="A152" s="142">
        <f>Ct_Sockeye_2016_work!W152</f>
        <v>42608</v>
      </c>
      <c r="B152" s="140" t="str">
        <f>Ct_Sockeye_2016_work!V152</f>
        <v>65A</v>
      </c>
      <c r="C152" s="140" t="str">
        <f t="shared" si="5"/>
        <v>A</v>
      </c>
      <c r="D152" s="141">
        <f ca="1">Ct_Sockeye_2016_work!X152</f>
        <v>4.3750607874244452E-3</v>
      </c>
      <c r="F152" s="146">
        <f>Fish_Count_up!A127</f>
        <v>42650</v>
      </c>
      <c r="G152" s="148" t="s">
        <v>474</v>
      </c>
      <c r="H152" s="148">
        <f>Fish_Count_up!B127</f>
        <v>0</v>
      </c>
      <c r="I152" s="148">
        <f>Fish_Count_up!C127</f>
        <v>0</v>
      </c>
      <c r="J152" s="148">
        <f>Fish_Count_up!D127</f>
        <v>0</v>
      </c>
      <c r="K152" s="147">
        <f t="shared" si="8"/>
        <v>0</v>
      </c>
      <c r="L152" s="151">
        <f>VLOOKUP($F152, '2016_Auke_Water_Level'!$A$2:$E$367, 1, FALSE)</f>
        <v>42650</v>
      </c>
      <c r="M152" s="152">
        <f>VLOOKUP($F152, '2016_Auke_Water_Level'!$A$2:$E$367, 2, FALSE)</f>
        <v>21.19</v>
      </c>
      <c r="N152" s="152">
        <f>VLOOKUP($F152, '2016_Auke_Water_Level'!$A$2:$E$367, 3, FALSE)</f>
        <v>10.320000000000036</v>
      </c>
      <c r="O152" s="153">
        <f>VLOOKUP($F152, '2016_Auke_Water_Level'!$A$2:$E$367, 4, FALSE)</f>
        <v>4.330725634128787</v>
      </c>
      <c r="P152" s="152">
        <f>VLOOKUP($F152, '2016_Auke_Water_Level'!$A$2:$E$367, 5, FALSE)</f>
        <v>9.4381666666666675</v>
      </c>
      <c r="Q152" s="155"/>
    </row>
    <row r="153" spans="1:17">
      <c r="A153" s="142">
        <f>Ct_Sockeye_2016_work!W153</f>
        <v>42608</v>
      </c>
      <c r="B153" s="140" t="str">
        <f>Ct_Sockeye_2016_work!V153</f>
        <v>65B</v>
      </c>
      <c r="C153" s="140" t="str">
        <f t="shared" ref="C153:C218" si="9">MID(B153,LEN(B153),1)</f>
        <v>B</v>
      </c>
      <c r="D153" s="141">
        <f ca="1">Ct_Sockeye_2016_work!X153</f>
        <v>5.9883279415468378E-3</v>
      </c>
      <c r="F153" s="146">
        <f>Fish_Count_up!A128</f>
        <v>42651</v>
      </c>
      <c r="G153" s="148" t="s">
        <v>474</v>
      </c>
      <c r="H153" s="148">
        <f>Fish_Count_up!B128</f>
        <v>0</v>
      </c>
      <c r="I153" s="148">
        <f>Fish_Count_up!C128</f>
        <v>0</v>
      </c>
      <c r="J153" s="148">
        <f>Fish_Count_up!D128</f>
        <v>0</v>
      </c>
      <c r="K153" s="147">
        <f t="shared" si="8"/>
        <v>0</v>
      </c>
      <c r="L153" s="151">
        <f>VLOOKUP($F153, '2016_Auke_Water_Level'!$A$2:$E$367, 1, FALSE)</f>
        <v>42651</v>
      </c>
      <c r="M153" s="152">
        <f>VLOOKUP($F153, '2016_Auke_Water_Level'!$A$2:$E$367, 2, FALSE)</f>
        <v>21.16</v>
      </c>
      <c r="N153" s="152">
        <f>VLOOKUP($F153, '2016_Auke_Water_Level'!$A$2:$E$367, 3, FALSE)</f>
        <v>9.9600000000000222</v>
      </c>
      <c r="O153" s="153">
        <f>VLOOKUP($F153, '2016_Auke_Water_Level'!$A$2:$E$367, 4, FALSE)</f>
        <v>3.9807363921412908</v>
      </c>
      <c r="P153" s="152">
        <f>VLOOKUP($F153, '2016_Auke_Water_Level'!$A$2:$E$367, 5, FALSE)</f>
        <v>9.0252499999999998</v>
      </c>
      <c r="Q153" s="155"/>
    </row>
    <row r="154" spans="1:17">
      <c r="A154" s="142">
        <f>Ct_Sockeye_2016_work!W154</f>
        <v>42609</v>
      </c>
      <c r="B154" s="140" t="str">
        <f>Ct_Sockeye_2016_work!V154</f>
        <v>66A</v>
      </c>
      <c r="C154" s="140" t="str">
        <f t="shared" si="9"/>
        <v>A</v>
      </c>
      <c r="D154" s="141">
        <f ca="1">Ct_Sockeye_2016_work!X154</f>
        <v>4.3841586448252201E-3</v>
      </c>
      <c r="F154" s="146">
        <f>Fish_Count_up!A129</f>
        <v>42652</v>
      </c>
      <c r="G154" s="148" t="s">
        <v>474</v>
      </c>
      <c r="H154" s="148">
        <f>Fish_Count_up!B129</f>
        <v>0</v>
      </c>
      <c r="I154" s="148">
        <f>Fish_Count_up!C129</f>
        <v>0</v>
      </c>
      <c r="J154" s="148">
        <f>Fish_Count_up!D129</f>
        <v>0</v>
      </c>
      <c r="K154" s="147">
        <f t="shared" si="8"/>
        <v>0</v>
      </c>
      <c r="L154" s="151">
        <f>VLOOKUP($F154, '2016_Auke_Water_Level'!$A$2:$E$367, 1, FALSE)</f>
        <v>42652</v>
      </c>
      <c r="M154" s="152">
        <f>VLOOKUP($F154, '2016_Auke_Water_Level'!$A$2:$E$367, 2, FALSE)</f>
        <v>21.11</v>
      </c>
      <c r="N154" s="152">
        <f>VLOOKUP($F154, '2016_Auke_Water_Level'!$A$2:$E$367, 3, FALSE)</f>
        <v>9.3600000000000136</v>
      </c>
      <c r="O154" s="153">
        <f>VLOOKUP($F154, '2016_Auke_Water_Level'!$A$2:$E$367, 4, FALSE)</f>
        <v>3.448385113554715</v>
      </c>
      <c r="P154" s="152">
        <f>VLOOKUP($F154, '2016_Auke_Water_Level'!$A$2:$E$367, 5, FALSE)</f>
        <v>8.5939583333333314</v>
      </c>
      <c r="Q154" s="155"/>
    </row>
    <row r="155" spans="1:17">
      <c r="A155" s="142">
        <f>Ct_Sockeye_2016_work!W155</f>
        <v>42609</v>
      </c>
      <c r="B155" s="140" t="str">
        <f>Ct_Sockeye_2016_work!V155</f>
        <v>66B</v>
      </c>
      <c r="C155" s="140" t="str">
        <f t="shared" si="9"/>
        <v>B</v>
      </c>
      <c r="D155" s="141">
        <f ca="1">Ct_Sockeye_2016_work!X155</f>
        <v>4.9217933168013888E-3</v>
      </c>
      <c r="F155" s="146">
        <f>Fish_Count_up!A130</f>
        <v>42653</v>
      </c>
      <c r="G155" s="148" t="s">
        <v>474</v>
      </c>
      <c r="H155" s="148">
        <f>Fish_Count_up!B130</f>
        <v>0</v>
      </c>
      <c r="I155" s="148">
        <f>Fish_Count_up!C130</f>
        <v>0</v>
      </c>
      <c r="J155" s="148">
        <f>Fish_Count_up!D130</f>
        <v>0</v>
      </c>
      <c r="K155" s="147">
        <f t="shared" si="8"/>
        <v>0</v>
      </c>
      <c r="L155" s="151">
        <f>VLOOKUP($F155, '2016_Auke_Water_Level'!$A$2:$E$367, 1, FALSE)</f>
        <v>42653</v>
      </c>
      <c r="M155" s="152">
        <f>VLOOKUP($F155, '2016_Auke_Water_Level'!$A$2:$E$367, 2, FALSE)</f>
        <v>21.07</v>
      </c>
      <c r="N155" s="152">
        <f>VLOOKUP($F155, '2016_Auke_Water_Level'!$A$2:$E$367, 3, FALSE)</f>
        <v>8.8800000000000239</v>
      </c>
      <c r="O155" s="153">
        <f>VLOOKUP($F155, '2016_Auke_Water_Level'!$A$2:$E$367, 4, FALSE)</f>
        <v>3.0652465158952165</v>
      </c>
      <c r="P155" s="152">
        <f>VLOOKUP($F155, '2016_Auke_Water_Level'!$A$2:$E$367, 5, FALSE)</f>
        <v>8.1550000000000011</v>
      </c>
      <c r="Q155" s="155"/>
    </row>
    <row r="156" spans="1:17">
      <c r="A156" s="142">
        <f>Ct_Sockeye_2016_work!W156</f>
        <v>42610</v>
      </c>
      <c r="B156" s="140" t="str">
        <f>Ct_Sockeye_2016_work!V156</f>
        <v>67A</v>
      </c>
      <c r="C156" s="140" t="str">
        <f t="shared" si="9"/>
        <v>A</v>
      </c>
      <c r="D156" s="141">
        <f ca="1">Ct_Sockeye_2016_work!X156</f>
        <v>5.0998713510731859E-3</v>
      </c>
      <c r="F156" s="146">
        <f>Fish_Count_up!A131</f>
        <v>42654</v>
      </c>
      <c r="G156" s="148" t="s">
        <v>474</v>
      </c>
      <c r="H156" s="148">
        <f>Fish_Count_up!B131</f>
        <v>0</v>
      </c>
      <c r="I156" s="148">
        <f>Fish_Count_up!C131</f>
        <v>0</v>
      </c>
      <c r="J156" s="148">
        <f>Fish_Count_up!D131</f>
        <v>0</v>
      </c>
      <c r="K156" s="147">
        <f t="shared" si="8"/>
        <v>0</v>
      </c>
      <c r="L156" s="151">
        <f>VLOOKUP($F156, '2016_Auke_Water_Level'!$A$2:$E$367, 1, FALSE)</f>
        <v>42654</v>
      </c>
      <c r="M156" s="152">
        <f>VLOOKUP($F156, '2016_Auke_Water_Level'!$A$2:$E$367, 2, FALSE)</f>
        <v>21.07</v>
      </c>
      <c r="N156" s="152">
        <f>VLOOKUP($F156, '2016_Auke_Water_Level'!$A$2:$E$367, 3, FALSE)</f>
        <v>8.8800000000000239</v>
      </c>
      <c r="O156" s="153">
        <f>VLOOKUP($F156, '2016_Auke_Water_Level'!$A$2:$E$367, 4, FALSE)</f>
        <v>3.0652465158952165</v>
      </c>
      <c r="P156" s="152">
        <f>VLOOKUP($F156, '2016_Auke_Water_Level'!$A$2:$E$367, 5, FALSE)</f>
        <v>7.8652916666666641</v>
      </c>
      <c r="Q156" s="155"/>
    </row>
    <row r="157" spans="1:17">
      <c r="A157" s="142">
        <f>Ct_Sockeye_2016_work!W157</f>
        <v>42610</v>
      </c>
      <c r="B157" s="140" t="str">
        <f>Ct_Sockeye_2016_work!V157</f>
        <v>67B</v>
      </c>
      <c r="C157" s="140" t="str">
        <f t="shared" si="9"/>
        <v>B</v>
      </c>
      <c r="D157" s="141">
        <f ca="1">Ct_Sockeye_2016_work!X157</f>
        <v>7.4598010008533793E-3</v>
      </c>
      <c r="F157" s="146">
        <f>Fish_Count_up!A132</f>
        <v>42655</v>
      </c>
      <c r="G157" s="148" t="s">
        <v>474</v>
      </c>
      <c r="H157" s="148">
        <f>Fish_Count_up!B132</f>
        <v>0</v>
      </c>
      <c r="I157" s="148">
        <f>Fish_Count_up!C132</f>
        <v>0</v>
      </c>
      <c r="J157" s="148">
        <f>Fish_Count_up!D132</f>
        <v>0</v>
      </c>
      <c r="K157" s="147">
        <f t="shared" si="8"/>
        <v>0</v>
      </c>
      <c r="L157" s="151">
        <f>VLOOKUP($F157, '2016_Auke_Water_Level'!$A$2:$E$367, 1, FALSE)</f>
        <v>42655</v>
      </c>
      <c r="M157" s="152">
        <f>VLOOKUP($F157, '2016_Auke_Water_Level'!$A$2:$E$367, 2, FALSE)</f>
        <v>21.03</v>
      </c>
      <c r="N157" s="152">
        <f>VLOOKUP($F157, '2016_Auke_Water_Level'!$A$2:$E$367, 3, FALSE)</f>
        <v>8.4000000000000341</v>
      </c>
      <c r="O157" s="153">
        <f>VLOOKUP($F157, '2016_Auke_Water_Level'!$A$2:$E$367, 4, FALSE)</f>
        <v>2.717235703042578</v>
      </c>
      <c r="P157" s="152">
        <f>VLOOKUP($F157, '2016_Auke_Water_Level'!$A$2:$E$367, 5, FALSE)</f>
        <v>7.6170833333333334</v>
      </c>
      <c r="Q157" s="155"/>
    </row>
    <row r="158" spans="1:17">
      <c r="A158" s="142">
        <f>Ct_Sockeye_2016_work!W158</f>
        <v>42611</v>
      </c>
      <c r="B158" s="140" t="str">
        <f>Ct_Sockeye_2016_work!V158</f>
        <v>68A</v>
      </c>
      <c r="C158" s="140" t="str">
        <f t="shared" si="9"/>
        <v>A</v>
      </c>
      <c r="D158" s="141">
        <f ca="1">Ct_Sockeye_2016_work!X158</f>
        <v>2.5875840801745653E-3</v>
      </c>
      <c r="F158" s="146">
        <f>Fish_Count_up!A133</f>
        <v>42656</v>
      </c>
      <c r="G158" s="148" t="s">
        <v>474</v>
      </c>
      <c r="H158" s="148">
        <f>Fish_Count_up!B133</f>
        <v>0</v>
      </c>
      <c r="I158" s="148">
        <f>Fish_Count_up!C133</f>
        <v>0</v>
      </c>
      <c r="J158" s="148">
        <f>Fish_Count_up!D133</f>
        <v>0</v>
      </c>
      <c r="K158" s="147">
        <f t="shared" si="8"/>
        <v>0</v>
      </c>
      <c r="L158" s="151">
        <f>VLOOKUP($F158, '2016_Auke_Water_Level'!$A$2:$E$367, 1, FALSE)</f>
        <v>42656</v>
      </c>
      <c r="M158" s="152">
        <f>VLOOKUP($F158, '2016_Auke_Water_Level'!$A$2:$E$367, 2, FALSE)</f>
        <v>21</v>
      </c>
      <c r="N158" s="152">
        <f>VLOOKUP($F158, '2016_Auke_Water_Level'!$A$2:$E$367, 3, FALSE)</f>
        <v>8.0400000000000205</v>
      </c>
      <c r="O158" s="153">
        <f>VLOOKUP($F158, '2016_Auke_Water_Level'!$A$2:$E$367, 4, FALSE)</f>
        <v>2.4777670015379742</v>
      </c>
      <c r="P158" s="152">
        <f>VLOOKUP($F158, '2016_Auke_Water_Level'!$A$2:$E$367, 5, FALSE)</f>
        <v>7.3746250000000009</v>
      </c>
      <c r="Q158" s="155"/>
    </row>
    <row r="159" spans="1:17">
      <c r="A159" s="142">
        <f>Ct_Sockeye_2016_work!W159</f>
        <v>42611</v>
      </c>
      <c r="B159" s="140" t="str">
        <f>Ct_Sockeye_2016_work!V159</f>
        <v>68B</v>
      </c>
      <c r="C159" s="140" t="str">
        <f t="shared" si="9"/>
        <v>B</v>
      </c>
      <c r="D159" s="141">
        <f ca="1">Ct_Sockeye_2016_work!X159</f>
        <v>2.593490450332562E-3</v>
      </c>
      <c r="F159" s="146">
        <f>Fish_Count_up!A134</f>
        <v>42657</v>
      </c>
      <c r="G159" s="148" t="s">
        <v>474</v>
      </c>
      <c r="H159" s="148">
        <f>Fish_Count_up!B134</f>
        <v>0</v>
      </c>
      <c r="I159" s="148">
        <f>Fish_Count_up!C134</f>
        <v>0</v>
      </c>
      <c r="J159" s="148">
        <f>Fish_Count_up!D134</f>
        <v>0</v>
      </c>
      <c r="K159" s="147">
        <f t="shared" si="8"/>
        <v>0</v>
      </c>
      <c r="L159" s="151">
        <f>VLOOKUP($F159, '2016_Auke_Water_Level'!$A$2:$E$367, 1, FALSE)</f>
        <v>42657</v>
      </c>
      <c r="M159" s="152">
        <f>VLOOKUP($F159, '2016_Auke_Water_Level'!$A$2:$E$367, 2, FALSE)</f>
        <v>20.98</v>
      </c>
      <c r="N159" s="152">
        <f>VLOOKUP($F159, '2016_Auke_Water_Level'!$A$2:$E$367, 3, FALSE)</f>
        <v>7.8000000000000256</v>
      </c>
      <c r="O159" s="153">
        <f>VLOOKUP($F159, '2016_Auke_Water_Level'!$A$2:$E$367, 4, FALSE)</f>
        <v>2.3278125800947902</v>
      </c>
      <c r="P159" s="152">
        <f>VLOOKUP($F159, '2016_Auke_Water_Level'!$A$2:$E$367, 5, FALSE)</f>
        <v>7.3910416666666654</v>
      </c>
      <c r="Q159" s="155"/>
    </row>
    <row r="160" spans="1:17">
      <c r="A160" s="142">
        <f>Ct_Sockeye_2016_work!W160</f>
        <v>42612</v>
      </c>
      <c r="B160" s="140" t="str">
        <f>Ct_Sockeye_2016_work!V160</f>
        <v>69A</v>
      </c>
      <c r="C160" s="140" t="str">
        <f t="shared" si="9"/>
        <v>A</v>
      </c>
      <c r="D160" s="141">
        <f ca="1">Ct_Sockeye_2016_work!X160</f>
        <v>3.4638505118588605E-3</v>
      </c>
      <c r="F160" s="146">
        <f>Fish_Count_up!A135</f>
        <v>42658</v>
      </c>
      <c r="G160" s="148" t="s">
        <v>474</v>
      </c>
      <c r="H160" s="148">
        <f>Fish_Count_up!B135</f>
        <v>0</v>
      </c>
      <c r="I160" s="148">
        <f>Fish_Count_up!C135</f>
        <v>0</v>
      </c>
      <c r="J160" s="148">
        <f>Fish_Count_up!D135</f>
        <v>0</v>
      </c>
      <c r="K160" s="147">
        <f t="shared" si="8"/>
        <v>0</v>
      </c>
      <c r="L160" s="151">
        <f>VLOOKUP($F160, '2016_Auke_Water_Level'!$A$2:$E$367, 1, FALSE)</f>
        <v>42658</v>
      </c>
      <c r="M160" s="152">
        <f>VLOOKUP($F160, '2016_Auke_Water_Level'!$A$2:$E$367, 2, FALSE)</f>
        <v>20.97</v>
      </c>
      <c r="N160" s="152">
        <f>VLOOKUP($F160, '2016_Auke_Water_Level'!$A$2:$E$367, 3, FALSE)</f>
        <v>7.6800000000000068</v>
      </c>
      <c r="O160" s="153">
        <f>VLOOKUP($F160, '2016_Auke_Water_Level'!$A$2:$E$367, 4, FALSE)</f>
        <v>2.2556333190785685</v>
      </c>
      <c r="P160" s="152">
        <f>VLOOKUP($F160, '2016_Auke_Water_Level'!$A$2:$E$367, 5, FALSE)</f>
        <v>7.2426666666666657</v>
      </c>
      <c r="Q160" s="155"/>
    </row>
    <row r="161" spans="1:17">
      <c r="A161" s="142">
        <f>Ct_Sockeye_2016_work!W161</f>
        <v>42612</v>
      </c>
      <c r="B161" s="140" t="str">
        <f>Ct_Sockeye_2016_work!V161</f>
        <v>69B</v>
      </c>
      <c r="C161" s="140" t="str">
        <f t="shared" si="9"/>
        <v>B</v>
      </c>
      <c r="D161" s="141">
        <f ca="1">Ct_Sockeye_2016_work!X161</f>
        <v>3.0950518945852914E-3</v>
      </c>
      <c r="F161" s="146">
        <f>Fish_Count_up!A136</f>
        <v>42659</v>
      </c>
      <c r="G161" s="148" t="s">
        <v>474</v>
      </c>
      <c r="H161" s="148">
        <f>Fish_Count_up!B136</f>
        <v>0</v>
      </c>
      <c r="I161" s="148">
        <f>Fish_Count_up!C136</f>
        <v>0</v>
      </c>
      <c r="J161" s="148">
        <f>Fish_Count_up!D136</f>
        <v>0</v>
      </c>
      <c r="K161" s="147">
        <f>SUM(G161:J161)</f>
        <v>0</v>
      </c>
      <c r="L161" s="151">
        <f>VLOOKUP($F161, '2016_Auke_Water_Level'!$A$2:$E$367, 1, FALSE)</f>
        <v>42659</v>
      </c>
      <c r="M161" s="152">
        <f>VLOOKUP($F161, '2016_Auke_Water_Level'!$A$2:$E$367, 2, FALSE)</f>
        <v>21</v>
      </c>
      <c r="N161" s="152">
        <f>VLOOKUP($F161, '2016_Auke_Water_Level'!$A$2:$E$367, 3, FALSE)</f>
        <v>8.0400000000000205</v>
      </c>
      <c r="O161" s="153">
        <f>VLOOKUP($F161, '2016_Auke_Water_Level'!$A$2:$E$367, 4, FALSE)</f>
        <v>2.4777670015379742</v>
      </c>
      <c r="P161" s="152">
        <f>VLOOKUP($F161, '2016_Auke_Water_Level'!$A$2:$E$367, 5, FALSE)</f>
        <v>6.2646249999999997</v>
      </c>
      <c r="Q161" s="155"/>
    </row>
    <row r="162" spans="1:17">
      <c r="A162" s="142">
        <f>Ct_Sockeye_2016_work!W162</f>
        <v>42613</v>
      </c>
      <c r="B162" s="140" t="str">
        <f>Ct_Sockeye_2016_work!V162</f>
        <v>70A</v>
      </c>
      <c r="C162" s="140" t="str">
        <f t="shared" si="9"/>
        <v>A</v>
      </c>
      <c r="D162" s="141">
        <f ca="1">Ct_Sockeye_2016_work!X162</f>
        <v>1.323556915546457E-3</v>
      </c>
      <c r="F162" s="146">
        <f>Fish_Count_up!A137</f>
        <v>42660</v>
      </c>
      <c r="G162" s="148" t="s">
        <v>474</v>
      </c>
      <c r="H162" s="148">
        <f>Fish_Count_up!B137</f>
        <v>0</v>
      </c>
      <c r="I162" s="148">
        <f>Fish_Count_up!C137</f>
        <v>0</v>
      </c>
      <c r="J162" s="148">
        <f>Fish_Count_up!D137</f>
        <v>0</v>
      </c>
      <c r="K162" s="147">
        <f t="shared" ref="K162:K171" si="10">SUM(G162:J162)</f>
        <v>0</v>
      </c>
      <c r="L162" s="151">
        <f>VLOOKUP($F162, '2016_Auke_Water_Level'!$A$2:$E$367, 1, FALSE)</f>
        <v>42660</v>
      </c>
      <c r="M162" s="152">
        <f>VLOOKUP($F162, '2016_Auke_Water_Level'!$A$2:$E$367, 2, FALSE)</f>
        <v>21.19</v>
      </c>
      <c r="N162" s="152">
        <f>VLOOKUP($F162, '2016_Auke_Water_Level'!$A$2:$E$367, 3, FALSE)</f>
        <v>10.320000000000036</v>
      </c>
      <c r="O162" s="153">
        <f>VLOOKUP($F162, '2016_Auke_Water_Level'!$A$2:$E$367, 4, FALSE)</f>
        <v>4.330725634128787</v>
      </c>
      <c r="P162" s="152">
        <f>VLOOKUP($F162, '2016_Auke_Water_Level'!$A$2:$E$367, 5, FALSE)</f>
        <v>6.7582916666666675</v>
      </c>
      <c r="Q162" s="155"/>
    </row>
    <row r="163" spans="1:17">
      <c r="A163" s="142">
        <f>Ct_Sockeye_2016_work!W163</f>
        <v>42613</v>
      </c>
      <c r="B163" s="140" t="str">
        <f>Ct_Sockeye_2016_work!V163</f>
        <v>70B</v>
      </c>
      <c r="C163" s="140" t="str">
        <f t="shared" si="9"/>
        <v>B</v>
      </c>
      <c r="D163" s="141">
        <f ca="1">Ct_Sockeye_2016_work!X163</f>
        <v>1.6388132935389876E-3</v>
      </c>
      <c r="F163" s="146">
        <f>Fish_Count_up!A138</f>
        <v>42661</v>
      </c>
      <c r="G163" s="148" t="s">
        <v>474</v>
      </c>
      <c r="H163" s="148">
        <f>Fish_Count_up!B138</f>
        <v>0</v>
      </c>
      <c r="I163" s="148">
        <f>Fish_Count_up!C138</f>
        <v>0</v>
      </c>
      <c r="J163" s="148">
        <f>Fish_Count_up!D138</f>
        <v>0</v>
      </c>
      <c r="K163" s="147">
        <f t="shared" si="10"/>
        <v>0</v>
      </c>
      <c r="L163" s="151">
        <f>VLOOKUP($F163, '2016_Auke_Water_Level'!$A$2:$E$367, 1, FALSE)</f>
        <v>42661</v>
      </c>
      <c r="M163" s="152">
        <f>VLOOKUP($F163, '2016_Auke_Water_Level'!$A$2:$E$367, 2, FALSE)</f>
        <v>21.64</v>
      </c>
      <c r="N163" s="152">
        <f>VLOOKUP($F163, '2016_Auke_Water_Level'!$A$2:$E$367, 3, FALSE)</f>
        <v>15.720000000000027</v>
      </c>
      <c r="O163" s="153">
        <f>VLOOKUP($F163, '2016_Auke_Water_Level'!$A$2:$E$367, 4, FALSE)</f>
        <v>13.313647548686975</v>
      </c>
      <c r="P163" s="152">
        <f>VLOOKUP($F163, '2016_Auke_Water_Level'!$A$2:$E$367, 5, FALSE)</f>
        <v>7.1980833333333329</v>
      </c>
    </row>
    <row r="164" spans="1:17">
      <c r="A164" s="142">
        <f>Ct_Sockeye_2016_work!W164</f>
        <v>42614</v>
      </c>
      <c r="B164" s="140" t="str">
        <f>Ct_Sockeye_2016_work!V164</f>
        <v>71A</v>
      </c>
      <c r="C164" s="140" t="str">
        <f t="shared" si="9"/>
        <v>A</v>
      </c>
      <c r="D164" s="141">
        <f ca="1">Ct_Sockeye_2016_work!X164</f>
        <v>1.92562867111216E-3</v>
      </c>
      <c r="F164" s="146">
        <f>Fish_Count_up!A139</f>
        <v>42662</v>
      </c>
      <c r="G164" s="148" t="s">
        <v>474</v>
      </c>
      <c r="H164" s="148">
        <f>Fish_Count_up!B139</f>
        <v>0</v>
      </c>
      <c r="I164" s="148">
        <f>Fish_Count_up!C139</f>
        <v>0</v>
      </c>
      <c r="J164" s="148">
        <f>Fish_Count_up!D139</f>
        <v>0</v>
      </c>
      <c r="K164" s="147">
        <f t="shared" si="10"/>
        <v>0</v>
      </c>
      <c r="L164" s="151">
        <f>VLOOKUP($F164, '2016_Auke_Water_Level'!$A$2:$E$367, 1, FALSE)</f>
        <v>42662</v>
      </c>
      <c r="M164" s="152">
        <f>VLOOKUP($F164, '2016_Auke_Water_Level'!$A$2:$E$367, 2, FALSE)</f>
        <v>22.1</v>
      </c>
      <c r="N164" s="152">
        <f>VLOOKUP($F164, '2016_Auke_Water_Level'!$A$2:$E$367, 3, FALSE)</f>
        <v>21.240000000000038</v>
      </c>
      <c r="O164" s="153">
        <f>VLOOKUP($F164, '2016_Auke_Water_Level'!$A$2:$E$367, 4, FALSE)</f>
        <v>34.133844144237642</v>
      </c>
      <c r="P164" s="152">
        <f>VLOOKUP($F164, '2016_Auke_Water_Level'!$A$2:$E$367, 5, FALSE)</f>
        <v>7.2333333333333343</v>
      </c>
    </row>
    <row r="165" spans="1:17">
      <c r="A165" s="142">
        <f>Ct_Sockeye_2016_work!W165</f>
        <v>42614</v>
      </c>
      <c r="B165" s="140" t="str">
        <f>Ct_Sockeye_2016_work!V165</f>
        <v>71B</v>
      </c>
      <c r="C165" s="140" t="str">
        <f t="shared" si="9"/>
        <v>B</v>
      </c>
      <c r="D165" s="141">
        <f ca="1">Ct_Sockeye_2016_work!X165</f>
        <v>2.1288464001069465E-3</v>
      </c>
      <c r="F165" s="146">
        <f>Fish_Count_up!A140</f>
        <v>42663</v>
      </c>
      <c r="G165" s="148" t="s">
        <v>474</v>
      </c>
      <c r="H165" s="148">
        <f>Fish_Count_up!B140</f>
        <v>0</v>
      </c>
      <c r="I165" s="148">
        <f>Fish_Count_up!C140</f>
        <v>0</v>
      </c>
      <c r="J165" s="148">
        <f>Fish_Count_up!D140</f>
        <v>0</v>
      </c>
      <c r="K165" s="147">
        <f t="shared" si="10"/>
        <v>0</v>
      </c>
      <c r="L165" s="151">
        <f>VLOOKUP($F165, '2016_Auke_Water_Level'!$A$2:$E$367, 1, FALSE)</f>
        <v>42663</v>
      </c>
      <c r="M165" s="152">
        <f>VLOOKUP($F165, '2016_Auke_Water_Level'!$A$2:$E$367, 2, FALSE)</f>
        <v>22</v>
      </c>
      <c r="N165" s="152">
        <f>VLOOKUP($F165, '2016_Auke_Water_Level'!$A$2:$E$367, 3, FALSE)</f>
        <v>20.04000000000002</v>
      </c>
      <c r="O165" s="153">
        <f>VLOOKUP($F165, '2016_Auke_Water_Level'!$A$2:$E$367, 4, FALSE)</f>
        <v>28.209177920241736</v>
      </c>
      <c r="P165" s="152">
        <f>VLOOKUP($F165, '2016_Auke_Water_Level'!$A$2:$E$367, 5, FALSE)</f>
        <v>7.1982916666666688</v>
      </c>
    </row>
    <row r="166" spans="1:17">
      <c r="A166" s="142">
        <f>Ct_Sockeye_2016_work!W166</f>
        <v>42615</v>
      </c>
      <c r="B166" s="140" t="str">
        <f>Ct_Sockeye_2016_work!V166</f>
        <v>72A</v>
      </c>
      <c r="C166" s="140" t="str">
        <f t="shared" si="9"/>
        <v>A</v>
      </c>
      <c r="D166" s="141">
        <f ca="1">Ct_Sockeye_2016_work!X166</f>
        <v>1.3778455710659425E-3</v>
      </c>
      <c r="F166" s="146">
        <f>Fish_Count_up!A141</f>
        <v>42664</v>
      </c>
      <c r="G166" s="148" t="s">
        <v>474</v>
      </c>
      <c r="H166" s="148">
        <f>Fish_Count_up!B141</f>
        <v>0</v>
      </c>
      <c r="I166" s="148">
        <f>Fish_Count_up!C141</f>
        <v>0</v>
      </c>
      <c r="J166" s="148">
        <f>Fish_Count_up!D141</f>
        <v>0</v>
      </c>
      <c r="K166" s="147">
        <f t="shared" si="10"/>
        <v>0</v>
      </c>
      <c r="L166" s="151">
        <f>VLOOKUP($F166, '2016_Auke_Water_Level'!$A$2:$E$367, 1, FALSE)</f>
        <v>42664</v>
      </c>
      <c r="M166" s="152">
        <f>VLOOKUP($F166, '2016_Auke_Water_Level'!$A$2:$E$367, 2, FALSE)</f>
        <v>21.91</v>
      </c>
      <c r="N166" s="152">
        <f>VLOOKUP($F166, '2016_Auke_Water_Level'!$A$2:$E$367, 3, FALSE)</f>
        <v>18.960000000000019</v>
      </c>
      <c r="O166" s="153">
        <f>VLOOKUP($F166, '2016_Auke_Water_Level'!$A$2:$E$367, 4, FALSE)</f>
        <v>23.614695999841913</v>
      </c>
      <c r="P166" s="152">
        <f>VLOOKUP($F166, '2016_Auke_Water_Level'!$A$2:$E$367, 5, FALSE)</f>
        <v>7.1753749999999989</v>
      </c>
    </row>
    <row r="167" spans="1:17">
      <c r="A167" s="142">
        <f>Ct_Sockeye_2016_work!W167</f>
        <v>42615</v>
      </c>
      <c r="B167" s="140" t="str">
        <f>Ct_Sockeye_2016_work!V167</f>
        <v>72B</v>
      </c>
      <c r="C167" s="140" t="str">
        <f t="shared" si="9"/>
        <v>B</v>
      </c>
      <c r="D167" s="141">
        <f ca="1">Ct_Sockeye_2016_work!X167</f>
        <v>1.6055286008243759E-3</v>
      </c>
      <c r="F167" s="146">
        <f>Fish_Count_up!A142</f>
        <v>42665</v>
      </c>
      <c r="G167" s="148" t="s">
        <v>474</v>
      </c>
      <c r="H167" s="148">
        <f>Fish_Count_up!B142</f>
        <v>0</v>
      </c>
      <c r="I167" s="148">
        <f>Fish_Count_up!C142</f>
        <v>0</v>
      </c>
      <c r="J167" s="148">
        <f>Fish_Count_up!D142</f>
        <v>0</v>
      </c>
      <c r="K167" s="147">
        <f t="shared" si="10"/>
        <v>0</v>
      </c>
      <c r="L167" s="151">
        <f>VLOOKUP($F167, '2016_Auke_Water_Level'!$A$2:$E$367, 1, FALSE)</f>
        <v>42665</v>
      </c>
      <c r="M167" s="152">
        <f>VLOOKUP($F167, '2016_Auke_Water_Level'!$A$2:$E$367, 2, FALSE)</f>
        <v>21.79</v>
      </c>
      <c r="N167" s="152">
        <f>VLOOKUP($F167, '2016_Auke_Water_Level'!$A$2:$E$367, 3, FALSE)</f>
        <v>17.52000000000001</v>
      </c>
      <c r="O167" s="153">
        <f>VLOOKUP($F167, '2016_Auke_Water_Level'!$A$2:$E$367, 4, FALSE)</f>
        <v>18.447770392908229</v>
      </c>
      <c r="P167" s="152">
        <f>VLOOKUP($F167, '2016_Auke_Water_Level'!$A$2:$E$367, 5, FALSE)</f>
        <v>7.0874583333333332</v>
      </c>
    </row>
    <row r="168" spans="1:17">
      <c r="A168" s="142">
        <f>Ct_Sockeye_2016_work!W168</f>
        <v>42616</v>
      </c>
      <c r="B168" s="140" t="str">
        <f>Ct_Sockeye_2016_work!V168</f>
        <v>73A</v>
      </c>
      <c r="C168" s="140" t="str">
        <f t="shared" si="9"/>
        <v>A</v>
      </c>
      <c r="D168" s="141">
        <f ca="1">Ct_Sockeye_2016_work!X168</f>
        <v>1.0388179798610508E-3</v>
      </c>
      <c r="F168" s="146">
        <f>Fish_Count_up!A143</f>
        <v>42666</v>
      </c>
      <c r="G168" s="148" t="s">
        <v>474</v>
      </c>
      <c r="H168" s="148">
        <f>Fish_Count_up!B143</f>
        <v>0</v>
      </c>
      <c r="I168" s="148">
        <f>Fish_Count_up!C143</f>
        <v>0</v>
      </c>
      <c r="J168" s="148">
        <f>Fish_Count_up!D143</f>
        <v>0</v>
      </c>
      <c r="K168" s="147">
        <f t="shared" si="10"/>
        <v>0</v>
      </c>
      <c r="L168" s="151">
        <f>VLOOKUP($F168, '2016_Auke_Water_Level'!$A$2:$E$367, 1, FALSE)</f>
        <v>42666</v>
      </c>
      <c r="M168" s="152">
        <f>VLOOKUP($F168, '2016_Auke_Water_Level'!$A$2:$E$367, 2, FALSE)</f>
        <v>21.76</v>
      </c>
      <c r="N168" s="152">
        <f>VLOOKUP($F168, '2016_Auke_Water_Level'!$A$2:$E$367, 3, FALSE)</f>
        <v>17.160000000000039</v>
      </c>
      <c r="O168" s="153">
        <f>VLOOKUP($F168, '2016_Auke_Water_Level'!$A$2:$E$367, 4, FALSE)</f>
        <v>17.310821496262232</v>
      </c>
      <c r="P168" s="152">
        <f>VLOOKUP($F168, '2016_Auke_Water_Level'!$A$2:$E$367, 5, FALSE)</f>
        <v>6.8220000000000001</v>
      </c>
    </row>
    <row r="169" spans="1:17">
      <c r="A169" s="142">
        <f>Ct_Sockeye_2016_work!W169</f>
        <v>42616</v>
      </c>
      <c r="B169" s="140" t="str">
        <f>Ct_Sockeye_2016_work!V169</f>
        <v>73B</v>
      </c>
      <c r="C169" s="140" t="str">
        <f t="shared" si="9"/>
        <v>B</v>
      </c>
      <c r="D169" s="141">
        <f ca="1">Ct_Sockeye_2016_work!X169</f>
        <v>7.8336048560837901E-4</v>
      </c>
      <c r="F169" s="146">
        <f>Fish_Count_up!A144</f>
        <v>42667</v>
      </c>
      <c r="G169" s="148" t="s">
        <v>474</v>
      </c>
      <c r="H169" s="148">
        <f>Fish_Count_up!B144</f>
        <v>0</v>
      </c>
      <c r="I169" s="148">
        <f>Fish_Count_up!C144</f>
        <v>0</v>
      </c>
      <c r="J169" s="148">
        <f>Fish_Count_up!D144</f>
        <v>0</v>
      </c>
      <c r="K169" s="147">
        <f t="shared" si="10"/>
        <v>0</v>
      </c>
      <c r="L169" s="151">
        <f>VLOOKUP($F169, '2016_Auke_Water_Level'!$A$2:$E$367, 1, FALSE)</f>
        <v>42667</v>
      </c>
      <c r="M169" s="152">
        <f>VLOOKUP($F169, '2016_Auke_Water_Level'!$A$2:$E$367, 2, FALSE)</f>
        <v>21.69</v>
      </c>
      <c r="N169" s="152">
        <f>VLOOKUP($F169, '2016_Auke_Water_Level'!$A$2:$E$367, 3, FALSE)</f>
        <v>16.320000000000032</v>
      </c>
      <c r="O169" s="153">
        <f>VLOOKUP($F169, '2016_Auke_Water_Level'!$A$2:$E$367, 4, FALSE)</f>
        <v>14.876764405360671</v>
      </c>
      <c r="P169" s="152">
        <f>VLOOKUP($F169, '2016_Auke_Water_Level'!$A$2:$E$367, 5, FALSE)</f>
        <v>6.6661250000000001</v>
      </c>
    </row>
    <row r="170" spans="1:17">
      <c r="A170" s="142">
        <f>Ct_Sockeye_2016_work!W170</f>
        <v>42617</v>
      </c>
      <c r="B170" s="140" t="str">
        <f>Ct_Sockeye_2016_work!V170</f>
        <v>74A</v>
      </c>
      <c r="C170" s="140" t="str">
        <f t="shared" si="9"/>
        <v>A</v>
      </c>
      <c r="D170" s="141">
        <f ca="1">Ct_Sockeye_2016_work!X170</f>
        <v>1.6244450428833563E-3</v>
      </c>
      <c r="F170" s="146">
        <f>Fish_Count_up!A145</f>
        <v>42668</v>
      </c>
      <c r="G170" s="148" t="s">
        <v>474</v>
      </c>
      <c r="H170" s="148">
        <f>Fish_Count_up!B145</f>
        <v>0</v>
      </c>
      <c r="I170" s="148">
        <f>Fish_Count_up!C145</f>
        <v>0</v>
      </c>
      <c r="J170" s="148">
        <f>Fish_Count_up!D145</f>
        <v>0</v>
      </c>
      <c r="K170" s="147">
        <f t="shared" si="10"/>
        <v>0</v>
      </c>
      <c r="L170" s="151">
        <f>VLOOKUP($F170, '2016_Auke_Water_Level'!$A$2:$E$367, 1, FALSE)</f>
        <v>42668</v>
      </c>
      <c r="M170" s="152">
        <f>VLOOKUP($F170, '2016_Auke_Water_Level'!$A$2:$E$367, 2, FALSE)</f>
        <v>21.58</v>
      </c>
      <c r="N170" s="152">
        <f>VLOOKUP($F170, '2016_Auke_Water_Level'!$A$2:$E$367, 3, FALSE)</f>
        <v>15</v>
      </c>
      <c r="O170" s="153">
        <f>VLOOKUP($F170, '2016_Auke_Water_Level'!$A$2:$E$367, 4, FALSE)</f>
        <v>11.615777449027348</v>
      </c>
      <c r="P170" s="152">
        <f>VLOOKUP($F170, '2016_Auke_Water_Level'!$A$2:$E$367, 5, FALSE)</f>
        <v>6.4513749999999996</v>
      </c>
    </row>
    <row r="171" spans="1:17">
      <c r="A171" s="142">
        <f>Ct_Sockeye_2016_work!W171</f>
        <v>42617</v>
      </c>
      <c r="B171" s="140" t="str">
        <f>Ct_Sockeye_2016_work!V171</f>
        <v>74B</v>
      </c>
      <c r="C171" s="140" t="str">
        <f t="shared" si="9"/>
        <v>B</v>
      </c>
      <c r="D171" s="141">
        <f ca="1">Ct_Sockeye_2016_work!X171</f>
        <v>1.6534086316823959E-3</v>
      </c>
      <c r="F171" s="146">
        <f>Fish_Count_up!A146</f>
        <v>42669</v>
      </c>
      <c r="G171" s="148" t="s">
        <v>474</v>
      </c>
      <c r="H171" s="148">
        <f>Fish_Count_up!B146</f>
        <v>0</v>
      </c>
      <c r="I171" s="148">
        <f>Fish_Count_up!C146</f>
        <v>0</v>
      </c>
      <c r="J171" s="148">
        <f>Fish_Count_up!D146</f>
        <v>0</v>
      </c>
      <c r="K171" s="147">
        <f t="shared" si="10"/>
        <v>0</v>
      </c>
      <c r="L171" s="151">
        <f>VLOOKUP($F171, '2016_Auke_Water_Level'!$A$2:$E$367, 1, FALSE)</f>
        <v>42669</v>
      </c>
      <c r="M171" s="152">
        <f>VLOOKUP($F171, '2016_Auke_Water_Level'!$A$2:$E$367, 2, FALSE)</f>
        <v>21.53</v>
      </c>
      <c r="N171" s="152">
        <f>VLOOKUP($F171, '2016_Auke_Water_Level'!$A$2:$E$367, 3, FALSE)</f>
        <v>14.400000000000034</v>
      </c>
      <c r="O171" s="153">
        <f>VLOOKUP($F171, '2016_Auke_Water_Level'!$A$2:$E$367, 4, FALSE)</f>
        <v>10.338466557945322</v>
      </c>
      <c r="P171" s="152">
        <f>VLOOKUP($F171, '2016_Auke_Water_Level'!$A$2:$E$367, 5, FALSE)</f>
        <v>6.2382916666666679</v>
      </c>
    </row>
    <row r="172" spans="1:17">
      <c r="A172" s="142">
        <f>Ct_Sockeye_2016_work!W172</f>
        <v>42618</v>
      </c>
      <c r="B172" s="140" t="str">
        <f>Ct_Sockeye_2016_work!V172</f>
        <v>75A</v>
      </c>
      <c r="C172" s="140" t="str">
        <f t="shared" si="9"/>
        <v>A</v>
      </c>
      <c r="D172" s="141">
        <f ca="1">Ct_Sockeye_2016_work!X172</f>
        <v>8.117098671694597E-4</v>
      </c>
    </row>
    <row r="173" spans="1:17">
      <c r="A173" s="142">
        <f>Ct_Sockeye_2016_work!W173</f>
        <v>42618</v>
      </c>
      <c r="B173" s="140" t="str">
        <f>Ct_Sockeye_2016_work!V173</f>
        <v>75B</v>
      </c>
      <c r="C173" s="140" t="str">
        <f t="shared" si="9"/>
        <v>B</v>
      </c>
      <c r="D173" s="141">
        <f ca="1">Ct_Sockeye_2016_work!X173</f>
        <v>1.0927213976780574E-3</v>
      </c>
    </row>
    <row r="174" spans="1:17">
      <c r="A174" s="142">
        <f>Ct_Sockeye_2016_work!W174</f>
        <v>42619</v>
      </c>
      <c r="B174" s="140" t="str">
        <f>Ct_Sockeye_2016_work!V174</f>
        <v>76A</v>
      </c>
      <c r="C174" s="140" t="str">
        <f t="shared" si="9"/>
        <v>A</v>
      </c>
      <c r="D174" s="141">
        <f ca="1">Ct_Sockeye_2016_work!X174</f>
        <v>3.082827509691318E-3</v>
      </c>
    </row>
    <row r="175" spans="1:17">
      <c r="A175" s="142">
        <f>Ct_Sockeye_2016_work!W175</f>
        <v>42619</v>
      </c>
      <c r="B175" s="140" t="str">
        <f>Ct_Sockeye_2016_work!V175</f>
        <v>76B</v>
      </c>
      <c r="C175" s="140" t="str">
        <f t="shared" si="9"/>
        <v>B</v>
      </c>
      <c r="D175" s="141">
        <f ca="1">Ct_Sockeye_2016_work!X175</f>
        <v>3.3346164661149182E-3</v>
      </c>
    </row>
    <row r="176" spans="1:17">
      <c r="A176" s="142">
        <f>Ct_Sockeye_2016_work!W176</f>
        <v>42620</v>
      </c>
      <c r="B176" s="140" t="str">
        <f>Ct_Sockeye_2016_work!V176</f>
        <v>77A</v>
      </c>
      <c r="C176" s="140" t="str">
        <f t="shared" si="9"/>
        <v>A</v>
      </c>
      <c r="D176" s="141">
        <f ca="1">Ct_Sockeye_2016_work!X176</f>
        <v>1.4277044295643766E-3</v>
      </c>
    </row>
    <row r="177" spans="1:4">
      <c r="A177" s="142">
        <f>Ct_Sockeye_2016_work!W177</f>
        <v>42620</v>
      </c>
      <c r="B177" s="140" t="str">
        <f>Ct_Sockeye_2016_work!V177</f>
        <v>77B</v>
      </c>
      <c r="C177" s="140" t="str">
        <f t="shared" si="9"/>
        <v>B</v>
      </c>
      <c r="D177" s="141">
        <f ca="1">Ct_Sockeye_2016_work!X177</f>
        <v>1.5508808428421617E-3</v>
      </c>
    </row>
    <row r="178" spans="1:4">
      <c r="A178" s="142">
        <f>Ct_Sockeye_2016_work!W178</f>
        <v>42621</v>
      </c>
      <c r="B178" s="140" t="str">
        <f>Ct_Sockeye_2016_work!V178</f>
        <v>78A</v>
      </c>
      <c r="C178" s="140" t="str">
        <f t="shared" si="9"/>
        <v>A</v>
      </c>
      <c r="D178" s="141">
        <f ca="1">Ct_Sockeye_2016_work!X178</f>
        <v>1.0227775589252512E-3</v>
      </c>
    </row>
    <row r="179" spans="1:4">
      <c r="A179" s="142">
        <f>Ct_Sockeye_2016_work!W179</f>
        <v>42621</v>
      </c>
      <c r="B179" s="140" t="str">
        <f>Ct_Sockeye_2016_work!V179</f>
        <v>78B</v>
      </c>
      <c r="C179" s="140" t="str">
        <f t="shared" si="9"/>
        <v>B</v>
      </c>
      <c r="D179" s="141">
        <f ca="1">Ct_Sockeye_2016_work!X179</f>
        <v>1.6486502718180418E-3</v>
      </c>
    </row>
    <row r="180" spans="1:4">
      <c r="A180" s="142">
        <f>Ct_Sockeye_2016_work!W180</f>
        <v>42622</v>
      </c>
      <c r="B180" s="140" t="str">
        <f>Ct_Sockeye_2016_work!V180</f>
        <v>79A</v>
      </c>
      <c r="C180" s="140" t="str">
        <f t="shared" si="9"/>
        <v>A</v>
      </c>
      <c r="D180" s="141">
        <f ca="1">Ct_Sockeye_2016_work!X180</f>
        <v>1.6670068725943565E-3</v>
      </c>
    </row>
    <row r="181" spans="1:4">
      <c r="A181" s="142">
        <f>Ct_Sockeye_2016_work!W181</f>
        <v>42622</v>
      </c>
      <c r="B181" s="140" t="str">
        <f>Ct_Sockeye_2016_work!V181</f>
        <v>79B</v>
      </c>
      <c r="C181" s="140" t="str">
        <f t="shared" si="9"/>
        <v>B</v>
      </c>
      <c r="D181" s="141">
        <f ca="1">Ct_Sockeye_2016_work!X181</f>
        <v>1.5065299424653251E-3</v>
      </c>
    </row>
    <row r="182" spans="1:4">
      <c r="A182" s="142">
        <f>Ct_Sockeye_2016_work!W182</f>
        <v>42623</v>
      </c>
      <c r="B182" s="140" t="str">
        <f>Ct_Sockeye_2016_work!V182</f>
        <v>80A</v>
      </c>
      <c r="C182" s="140" t="str">
        <f t="shared" si="9"/>
        <v>A</v>
      </c>
      <c r="D182" s="141">
        <f ca="1">Ct_Sockeye_2016_work!X182</f>
        <v>2.4678449456890426E-3</v>
      </c>
    </row>
    <row r="183" spans="1:4">
      <c r="A183" s="142">
        <f>Ct_Sockeye_2016_work!W183</f>
        <v>42623</v>
      </c>
      <c r="B183" s="140" t="str">
        <f>Ct_Sockeye_2016_work!V183</f>
        <v>80B</v>
      </c>
      <c r="C183" s="140" t="str">
        <f t="shared" si="9"/>
        <v>B</v>
      </c>
      <c r="D183" s="141">
        <f ca="1">Ct_Sockeye_2016_work!X183</f>
        <v>2.1489437979956469E-3</v>
      </c>
    </row>
    <row r="184" spans="1:4">
      <c r="A184" s="142">
        <f>Ct_Sockeye_2016_work!W184</f>
        <v>42624</v>
      </c>
      <c r="B184" s="140" t="str">
        <f>Ct_Sockeye_2016_work!V184</f>
        <v>81A</v>
      </c>
      <c r="C184" s="140" t="str">
        <f t="shared" si="9"/>
        <v>A</v>
      </c>
      <c r="D184" s="141">
        <f ca="1">Ct_Sockeye_2016_work!X184</f>
        <v>2.5199591958274445E-3</v>
      </c>
    </row>
    <row r="185" spans="1:4">
      <c r="A185" s="142">
        <f>Ct_Sockeye_2016_work!W185</f>
        <v>42624</v>
      </c>
      <c r="B185" s="140" t="str">
        <f>Ct_Sockeye_2016_work!V185</f>
        <v>81B</v>
      </c>
      <c r="C185" s="140" t="str">
        <f t="shared" si="9"/>
        <v>B</v>
      </c>
      <c r="D185" s="141">
        <f ca="1">Ct_Sockeye_2016_work!X185</f>
        <v>1.7318398458883166E-3</v>
      </c>
    </row>
    <row r="186" spans="1:4">
      <c r="A186" s="142">
        <f>Ct_Sockeye_2016_work!W186</f>
        <v>42625</v>
      </c>
      <c r="B186" s="140" t="str">
        <f>Ct_Sockeye_2016_work!V186</f>
        <v>82A</v>
      </c>
      <c r="C186" s="140" t="str">
        <f t="shared" si="9"/>
        <v>A</v>
      </c>
      <c r="D186" s="141">
        <f ca="1">Ct_Sockeye_2016_work!X186</f>
        <v>1.1263777269050479E-3</v>
      </c>
    </row>
    <row r="187" spans="1:4">
      <c r="A187" s="142">
        <f>Ct_Sockeye_2016_work!W187</f>
        <v>42625</v>
      </c>
      <c r="B187" s="140" t="str">
        <f>Ct_Sockeye_2016_work!V187</f>
        <v>82B</v>
      </c>
      <c r="C187" s="140" t="str">
        <f t="shared" si="9"/>
        <v>B</v>
      </c>
      <c r="D187" s="141">
        <f ca="1">Ct_Sockeye_2016_work!X187</f>
        <v>1.1997232601667445E-3</v>
      </c>
    </row>
    <row r="188" spans="1:4">
      <c r="A188" s="142">
        <f>Ct_Sockeye_2016_work!W188</f>
        <v>42626</v>
      </c>
      <c r="B188" s="140" t="str">
        <f>Ct_Sockeye_2016_work!V188</f>
        <v>83A</v>
      </c>
      <c r="C188" s="140" t="str">
        <f t="shared" si="9"/>
        <v>A</v>
      </c>
      <c r="D188" s="141">
        <f ca="1">Ct_Sockeye_2016_work!X188</f>
        <v>1.2607368795822065E-3</v>
      </c>
    </row>
    <row r="189" spans="1:4">
      <c r="A189" s="142">
        <f>Ct_Sockeye_2016_work!W189</f>
        <v>42626</v>
      </c>
      <c r="B189" s="140" t="str">
        <f>Ct_Sockeye_2016_work!V189</f>
        <v>83B</v>
      </c>
      <c r="C189" s="140" t="str">
        <f t="shared" si="9"/>
        <v>B</v>
      </c>
      <c r="D189" s="141">
        <f ca="1">Ct_Sockeye_2016_work!X189</f>
        <v>1.060196179120491E-3</v>
      </c>
    </row>
    <row r="190" spans="1:4">
      <c r="A190" s="142">
        <f>Ct_Sockeye_2016_work!W190</f>
        <v>42627</v>
      </c>
      <c r="B190" s="140" t="str">
        <f>Ct_Sockeye_2016_work!V190</f>
        <v>84A</v>
      </c>
      <c r="C190" s="140" t="str">
        <f t="shared" si="9"/>
        <v>A</v>
      </c>
      <c r="D190" s="141">
        <f ca="1">Ct_Sockeye_2016_work!X190</f>
        <v>1.2939999190469582E-3</v>
      </c>
    </row>
    <row r="191" spans="1:4">
      <c r="A191" s="142">
        <f>Ct_Sockeye_2016_work!W191</f>
        <v>42627</v>
      </c>
      <c r="B191" s="140" t="str">
        <f>Ct_Sockeye_2016_work!V191</f>
        <v>84B</v>
      </c>
      <c r="C191" s="140" t="str">
        <f t="shared" si="9"/>
        <v>B</v>
      </c>
      <c r="D191" s="141">
        <f ca="1">Ct_Sockeye_2016_work!X191</f>
        <v>1.52043835259974E-3</v>
      </c>
    </row>
    <row r="192" spans="1:4">
      <c r="A192" s="142">
        <f>Ct_Sockeye_2016_work!W192</f>
        <v>42628</v>
      </c>
      <c r="B192" s="140" t="str">
        <f>Ct_Sockeye_2016_work!V192</f>
        <v>85A</v>
      </c>
      <c r="C192" s="140" t="str">
        <f t="shared" si="9"/>
        <v>A</v>
      </c>
      <c r="D192" s="141">
        <f ca="1">Ct_Sockeye_2016_work!X192</f>
        <v>2.4294448861231408E-3</v>
      </c>
    </row>
    <row r="193" spans="1:4">
      <c r="A193" s="142">
        <f>Ct_Sockeye_2016_work!W193</f>
        <v>42628</v>
      </c>
      <c r="B193" s="140" t="str">
        <f>Ct_Sockeye_2016_work!V193</f>
        <v>85B</v>
      </c>
      <c r="C193" s="140" t="str">
        <f t="shared" si="9"/>
        <v>B</v>
      </c>
      <c r="D193" s="141">
        <f ca="1">Ct_Sockeye_2016_work!X193</f>
        <v>2.3358728115757308E-3</v>
      </c>
    </row>
    <row r="194" spans="1:4">
      <c r="A194" s="142">
        <f>Ct_Sockeye_2016_work!W194</f>
        <v>42629</v>
      </c>
      <c r="B194" s="140" t="str">
        <f>Ct_Sockeye_2016_work!V194</f>
        <v>86A</v>
      </c>
      <c r="C194" s="140" t="str">
        <f t="shared" si="9"/>
        <v>A</v>
      </c>
      <c r="D194" s="141">
        <f ca="1">Ct_Sockeye_2016_work!X194</f>
        <v>1.3834950514137745E-3</v>
      </c>
    </row>
    <row r="195" spans="1:4">
      <c r="A195" s="142">
        <f>Ct_Sockeye_2016_work!W195</f>
        <v>42629</v>
      </c>
      <c r="B195" s="140" t="str">
        <f>Ct_Sockeye_2016_work!V195</f>
        <v>86B</v>
      </c>
      <c r="C195" s="140" t="str">
        <f t="shared" si="9"/>
        <v>B</v>
      </c>
      <c r="D195" s="141">
        <f ca="1">Ct_Sockeye_2016_work!X195</f>
        <v>1.2162633550663788E-3</v>
      </c>
    </row>
    <row r="196" spans="1:4">
      <c r="A196" s="142">
        <f>Ct_Sockeye_2016_work!W196</f>
        <v>42630</v>
      </c>
      <c r="B196" s="140" t="str">
        <f>Ct_Sockeye_2016_work!V196</f>
        <v>87A</v>
      </c>
      <c r="C196" s="140" t="str">
        <f t="shared" si="9"/>
        <v>A</v>
      </c>
      <c r="D196" s="141">
        <f ca="1">Ct_Sockeye_2016_work!X196</f>
        <v>7.1760841334859527E-4</v>
      </c>
    </row>
    <row r="197" spans="1:4">
      <c r="A197" s="142">
        <f>Ct_Sockeye_2016_work!W197</f>
        <v>42630</v>
      </c>
      <c r="B197" s="140" t="str">
        <f>Ct_Sockeye_2016_work!V197</f>
        <v>87B</v>
      </c>
      <c r="C197" s="140" t="str">
        <f t="shared" si="9"/>
        <v>B</v>
      </c>
      <c r="D197" s="141">
        <f ca="1">Ct_Sockeye_2016_work!X197</f>
        <v>9.2069220651562012E-4</v>
      </c>
    </row>
    <row r="198" spans="1:4">
      <c r="A198" s="142">
        <f>Ct_Sockeye_2016_work!W198</f>
        <v>42631</v>
      </c>
      <c r="B198" s="140" t="str">
        <f>Ct_Sockeye_2016_work!V198</f>
        <v>88A</v>
      </c>
      <c r="C198" s="140" t="str">
        <f t="shared" ref="C198:C199" si="11">MID(B198,LEN(B198),1)</f>
        <v>A</v>
      </c>
      <c r="D198" s="141">
        <f ca="1">Ct_Sockeye_2016_work!X198</f>
        <v>6.8323515976468718E-4</v>
      </c>
    </row>
    <row r="199" spans="1:4">
      <c r="A199" s="142">
        <f>Ct_Sockeye_2016_work!W199</f>
        <v>42631</v>
      </c>
      <c r="B199" s="140" t="str">
        <f>Ct_Sockeye_2016_work!V199</f>
        <v>88B</v>
      </c>
      <c r="C199" s="140" t="str">
        <f t="shared" si="11"/>
        <v>B</v>
      </c>
      <c r="D199" s="141">
        <f ca="1">Ct_Sockeye_2016_work!X199</f>
        <v>5.4805379477329552E-4</v>
      </c>
    </row>
    <row r="200" spans="1:4">
      <c r="A200" s="142">
        <f>Ct_Sockeye_2016_work!W200</f>
        <v>42632</v>
      </c>
      <c r="B200" s="140" t="str">
        <f>Ct_Sockeye_2016_work!V200</f>
        <v>89A</v>
      </c>
      <c r="C200" s="140" t="str">
        <f t="shared" si="9"/>
        <v>A</v>
      </c>
      <c r="D200" s="141">
        <f ca="1">Ct_Sockeye_2016_work!X200</f>
        <v>8.5112235198418296E-4</v>
      </c>
    </row>
    <row r="201" spans="1:4">
      <c r="A201" s="142">
        <f>Ct_Sockeye_2016_work!W201</f>
        <v>42632</v>
      </c>
      <c r="B201" s="140" t="str">
        <f>Ct_Sockeye_2016_work!V201</f>
        <v>89B</v>
      </c>
      <c r="C201" s="140" t="str">
        <f t="shared" si="9"/>
        <v>B</v>
      </c>
      <c r="D201" s="141">
        <f ca="1">Ct_Sockeye_2016_work!X201</f>
        <v>6.8276235833764076E-4</v>
      </c>
    </row>
    <row r="202" spans="1:4">
      <c r="A202" s="142">
        <f>Ct_Sockeye_2016_work!W202</f>
        <v>42633</v>
      </c>
      <c r="B202" s="140" t="str">
        <f>Ct_Sockeye_2016_work!V202</f>
        <v>90A</v>
      </c>
      <c r="C202" s="140" t="str">
        <f t="shared" si="9"/>
        <v>A</v>
      </c>
      <c r="D202" s="141">
        <f ca="1">Ct_Sockeye_2016_work!X202</f>
        <v>3.1024939380586147E-4</v>
      </c>
    </row>
    <row r="203" spans="1:4">
      <c r="A203" s="142">
        <f>Ct_Sockeye_2016_work!W203</f>
        <v>42633</v>
      </c>
      <c r="B203" s="140" t="str">
        <f>Ct_Sockeye_2016_work!V203</f>
        <v>90B</v>
      </c>
      <c r="C203" s="140" t="str">
        <f t="shared" si="9"/>
        <v>B</v>
      </c>
      <c r="D203" s="141">
        <f ca="1">Ct_Sockeye_2016_work!X203</f>
        <v>5.3549038905960822E-4</v>
      </c>
    </row>
    <row r="204" spans="1:4">
      <c r="A204" s="142">
        <f>Ct_Sockeye_2016_work!W204</f>
        <v>42634</v>
      </c>
      <c r="B204" s="140" t="str">
        <f>Ct_Sockeye_2016_work!V204</f>
        <v>91A</v>
      </c>
      <c r="C204" s="140" t="str">
        <f t="shared" si="9"/>
        <v>A</v>
      </c>
      <c r="D204" s="141">
        <f ca="1">Ct_Sockeye_2016_work!X204</f>
        <v>3.4790346398949623E-4</v>
      </c>
    </row>
    <row r="205" spans="1:4">
      <c r="A205" s="142">
        <f>Ct_Sockeye_2016_work!W205</f>
        <v>42634</v>
      </c>
      <c r="B205" s="140" t="str">
        <f>Ct_Sockeye_2016_work!V205</f>
        <v>91B</v>
      </c>
      <c r="C205" s="140" t="str">
        <f t="shared" si="9"/>
        <v>B</v>
      </c>
      <c r="D205" s="141">
        <f ca="1">Ct_Sockeye_2016_work!X205</f>
        <v>4.2428283874566358E-4</v>
      </c>
    </row>
    <row r="206" spans="1:4">
      <c r="A206" s="142">
        <f>Ct_Sockeye_2016_work!W206</f>
        <v>42635</v>
      </c>
      <c r="B206" s="140" t="str">
        <f>Ct_Sockeye_2016_work!V206</f>
        <v>92A</v>
      </c>
      <c r="C206" s="140" t="str">
        <f t="shared" si="9"/>
        <v>A</v>
      </c>
      <c r="D206" s="141">
        <f ca="1">Ct_Sockeye_2016_work!X206</f>
        <v>5.3068125271238387E-4</v>
      </c>
    </row>
    <row r="207" spans="1:4">
      <c r="A207" s="142">
        <f>Ct_Sockeye_2016_work!W207</f>
        <v>42635</v>
      </c>
      <c r="B207" s="140" t="str">
        <f>Ct_Sockeye_2016_work!V207</f>
        <v>92B</v>
      </c>
      <c r="C207" s="140" t="str">
        <f t="shared" si="9"/>
        <v>B</v>
      </c>
      <c r="D207" s="141">
        <f ca="1">Ct_Sockeye_2016_work!X207</f>
        <v>5.2758912594678498E-4</v>
      </c>
    </row>
    <row r="208" spans="1:4">
      <c r="A208" s="142">
        <f>Ct_Sockeye_2016_work!W208</f>
        <v>42636</v>
      </c>
      <c r="B208" s="140" t="str">
        <f>Ct_Sockeye_2016_work!V208</f>
        <v>93A</v>
      </c>
      <c r="C208" s="140" t="str">
        <f t="shared" si="9"/>
        <v>A</v>
      </c>
      <c r="D208" s="141">
        <f ca="1">Ct_Sockeye_2016_work!X208</f>
        <v>1.920669456012547E-4</v>
      </c>
    </row>
    <row r="209" spans="1:4">
      <c r="A209" s="142">
        <f>Ct_Sockeye_2016_work!W209</f>
        <v>42636</v>
      </c>
      <c r="B209" s="140" t="str">
        <f>Ct_Sockeye_2016_work!V209</f>
        <v>93B</v>
      </c>
      <c r="C209" s="140" t="str">
        <f t="shared" si="9"/>
        <v>B</v>
      </c>
      <c r="D209" s="141">
        <f ca="1">Ct_Sockeye_2016_work!X209</f>
        <v>3.8320434396155179E-4</v>
      </c>
    </row>
    <row r="210" spans="1:4">
      <c r="A210" s="142">
        <f>Ct_Sockeye_2016_work!W210</f>
        <v>42637</v>
      </c>
      <c r="B210" s="140" t="str">
        <f>Ct_Sockeye_2016_work!V210</f>
        <v>94A</v>
      </c>
      <c r="C210" s="140" t="str">
        <f t="shared" si="9"/>
        <v>A</v>
      </c>
      <c r="D210" s="141">
        <f ca="1">Ct_Sockeye_2016_work!X210</f>
        <v>2.0982418209314346E-4</v>
      </c>
    </row>
    <row r="211" spans="1:4">
      <c r="A211" s="142">
        <f>Ct_Sockeye_2016_work!W211</f>
        <v>42637</v>
      </c>
      <c r="B211" s="140" t="str">
        <f>Ct_Sockeye_2016_work!V211</f>
        <v>94B</v>
      </c>
      <c r="C211" s="140" t="str">
        <f t="shared" si="9"/>
        <v>B</v>
      </c>
      <c r="D211" s="141">
        <f ca="1">Ct_Sockeye_2016_work!X211</f>
        <v>3.0044755355144542E-4</v>
      </c>
    </row>
    <row r="212" spans="1:4">
      <c r="A212" s="142">
        <f>Ct_Sockeye_2016_work!W212</f>
        <v>42638</v>
      </c>
      <c r="B212" s="140" t="str">
        <f>Ct_Sockeye_2016_work!V212</f>
        <v>95A</v>
      </c>
      <c r="C212" s="140" t="str">
        <f t="shared" si="9"/>
        <v>A</v>
      </c>
      <c r="D212" s="141">
        <f ca="1">Ct_Sockeye_2016_work!X212</f>
        <v>9.6598496990433588E-5</v>
      </c>
    </row>
    <row r="213" spans="1:4">
      <c r="A213" s="142">
        <f>Ct_Sockeye_2016_work!W213</f>
        <v>42638</v>
      </c>
      <c r="B213" s="140" t="str">
        <f>Ct_Sockeye_2016_work!V213</f>
        <v>95B</v>
      </c>
      <c r="C213" s="140" t="str">
        <f t="shared" si="9"/>
        <v>B</v>
      </c>
      <c r="D213" s="141">
        <f ca="1">Ct_Sockeye_2016_work!X213</f>
        <v>1.5658043654790768E-4</v>
      </c>
    </row>
    <row r="214" spans="1:4">
      <c r="A214" s="142">
        <f>Ct_Sockeye_2016_work!W214</f>
        <v>42639</v>
      </c>
      <c r="B214" s="140" t="str">
        <f>Ct_Sockeye_2016_work!V214</f>
        <v>96A</v>
      </c>
      <c r="C214" s="140" t="str">
        <f t="shared" si="9"/>
        <v>A</v>
      </c>
      <c r="D214" s="141">
        <f ca="1">Ct_Sockeye_2016_work!X214</f>
        <v>1.3150189624866471E-4</v>
      </c>
    </row>
    <row r="215" spans="1:4">
      <c r="A215" s="142">
        <f>Ct_Sockeye_2016_work!W215</f>
        <v>42639</v>
      </c>
      <c r="B215" s="140" t="str">
        <f>Ct_Sockeye_2016_work!V215</f>
        <v>96B</v>
      </c>
      <c r="C215" s="140" t="str">
        <f t="shared" si="9"/>
        <v>B</v>
      </c>
      <c r="D215" s="141">
        <f ca="1">Ct_Sockeye_2016_work!X215</f>
        <v>1.2612575422584391E-4</v>
      </c>
    </row>
    <row r="216" spans="1:4">
      <c r="A216" s="142">
        <f>Ct_Sockeye_2016_work!W216</f>
        <v>42640</v>
      </c>
      <c r="B216" s="140" t="str">
        <f>Ct_Sockeye_2016_work!V216</f>
        <v>97A</v>
      </c>
      <c r="C216" s="140" t="str">
        <f t="shared" si="9"/>
        <v>A</v>
      </c>
      <c r="D216" s="141">
        <f ca="1">Ct_Sockeye_2016_work!X216</f>
        <v>9.6917062667974577E-5</v>
      </c>
    </row>
    <row r="217" spans="1:4">
      <c r="A217" s="142">
        <f>Ct_Sockeye_2016_work!W217</f>
        <v>42640</v>
      </c>
      <c r="B217" s="140" t="str">
        <f>Ct_Sockeye_2016_work!V217</f>
        <v>97B</v>
      </c>
      <c r="C217" s="140" t="str">
        <f t="shared" si="9"/>
        <v>B</v>
      </c>
      <c r="D217" s="141">
        <f ca="1">Ct_Sockeye_2016_work!X217</f>
        <v>1.0484462109161541E-4</v>
      </c>
    </row>
    <row r="218" spans="1:4">
      <c r="A218" s="142">
        <f>Ct_Sockeye_2016_work!W218</f>
        <v>42641</v>
      </c>
      <c r="B218" s="140" t="str">
        <f>Ct_Sockeye_2016_work!V218</f>
        <v>98A</v>
      </c>
      <c r="C218" s="140" t="str">
        <f t="shared" si="9"/>
        <v>A</v>
      </c>
      <c r="D218" s="141">
        <f ca="1">Ct_Sockeye_2016_work!X218</f>
        <v>2.4510557705070823E-4</v>
      </c>
    </row>
    <row r="219" spans="1:4">
      <c r="A219" s="142">
        <f>Ct_Sockeye_2016_work!W219</f>
        <v>42641</v>
      </c>
      <c r="B219" s="140" t="str">
        <f>Ct_Sockeye_2016_work!V219</f>
        <v>98B</v>
      </c>
      <c r="C219" s="140" t="str">
        <f t="shared" ref="C219:C245" si="12">MID(B219,LEN(B219),1)</f>
        <v>B</v>
      </c>
      <c r="D219" s="141">
        <f ca="1">Ct_Sockeye_2016_work!X219</f>
        <v>2.9546845083435375E-4</v>
      </c>
    </row>
    <row r="220" spans="1:4">
      <c r="A220" s="142">
        <f>Ct_Sockeye_2016_work!W220</f>
        <v>42642</v>
      </c>
      <c r="B220" s="140" t="str">
        <f>Ct_Sockeye_2016_work!V220</f>
        <v>99A</v>
      </c>
      <c r="C220" s="140" t="str">
        <f t="shared" si="12"/>
        <v>A</v>
      </c>
      <c r="D220" s="141">
        <f ca="1">Ct_Sockeye_2016_work!X220</f>
        <v>9.8470532975625247E-5</v>
      </c>
    </row>
    <row r="221" spans="1:4">
      <c r="A221" s="142">
        <f>Ct_Sockeye_2016_work!W221</f>
        <v>42642</v>
      </c>
      <c r="B221" s="140" t="str">
        <f>Ct_Sockeye_2016_work!V221</f>
        <v>99B</v>
      </c>
      <c r="C221" s="140" t="str">
        <f t="shared" si="12"/>
        <v>B</v>
      </c>
      <c r="D221" s="141">
        <f ca="1">Ct_Sockeye_2016_work!X221</f>
        <v>7.2160025107829526E-5</v>
      </c>
    </row>
    <row r="222" spans="1:4">
      <c r="A222" s="142">
        <f>Ct_Sockeye_2016_work!W222</f>
        <v>42643</v>
      </c>
      <c r="B222" s="140" t="str">
        <f>Ct_Sockeye_2016_work!V222</f>
        <v>100A</v>
      </c>
      <c r="C222" s="140" t="str">
        <f t="shared" si="12"/>
        <v>A</v>
      </c>
      <c r="D222" s="141">
        <f ca="1">Ct_Sockeye_2016_work!X222</f>
        <v>8.4329828193100795E-5</v>
      </c>
    </row>
    <row r="223" spans="1:4">
      <c r="A223" s="142">
        <f>Ct_Sockeye_2016_work!W223</f>
        <v>42643</v>
      </c>
      <c r="B223" s="140" t="str">
        <f>Ct_Sockeye_2016_work!V223</f>
        <v>100B</v>
      </c>
      <c r="C223" s="140" t="str">
        <f t="shared" si="12"/>
        <v>B</v>
      </c>
      <c r="D223" s="141">
        <f ca="1">Ct_Sockeye_2016_work!X223</f>
        <v>4.1409171293101586E-5</v>
      </c>
    </row>
    <row r="224" spans="1:4">
      <c r="A224" s="142">
        <f>Ct_Sockeye_2016_work!W224</f>
        <v>42644</v>
      </c>
      <c r="B224" s="140" t="str">
        <f>Ct_Sockeye_2016_work!V224</f>
        <v>101A</v>
      </c>
      <c r="C224" s="140" t="str">
        <f t="shared" si="12"/>
        <v>A</v>
      </c>
      <c r="D224" s="141">
        <f ca="1">Ct_Sockeye_2016_work!X224</f>
        <v>5.216709881400069E-4</v>
      </c>
    </row>
    <row r="225" spans="1:4">
      <c r="A225" s="142">
        <f>Ct_Sockeye_2016_work!W225</f>
        <v>42644</v>
      </c>
      <c r="B225" s="140" t="str">
        <f>Ct_Sockeye_2016_work!V225</f>
        <v>101B</v>
      </c>
      <c r="C225" s="140" t="str">
        <f t="shared" si="12"/>
        <v>B</v>
      </c>
      <c r="D225" s="141">
        <f ca="1">Ct_Sockeye_2016_work!X225</f>
        <v>4.5924872392788529E-4</v>
      </c>
    </row>
    <row r="226" spans="1:4">
      <c r="A226" s="142">
        <f>Ct_Sockeye_2016_work!W226</f>
        <v>42645</v>
      </c>
      <c r="B226" s="140" t="str">
        <f>Ct_Sockeye_2016_work!V226</f>
        <v>102A</v>
      </c>
      <c r="C226" s="140" t="str">
        <f t="shared" si="12"/>
        <v>A</v>
      </c>
      <c r="D226" s="141">
        <f ca="1">Ct_Sockeye_2016_work!X226</f>
        <v>1.4071174033839876E-4</v>
      </c>
    </row>
    <row r="227" spans="1:4">
      <c r="A227" s="142">
        <f>Ct_Sockeye_2016_work!W227</f>
        <v>42645</v>
      </c>
      <c r="B227" s="140" t="str">
        <f>Ct_Sockeye_2016_work!V227</f>
        <v>102B</v>
      </c>
      <c r="C227" s="140" t="str">
        <f t="shared" si="12"/>
        <v>B</v>
      </c>
      <c r="D227" s="141">
        <f ca="1">Ct_Sockeye_2016_work!X227</f>
        <v>1.7497981025371701E-4</v>
      </c>
    </row>
    <row r="228" spans="1:4">
      <c r="A228" s="142">
        <f>Ct_Sockeye_2016_work!W228</f>
        <v>42646</v>
      </c>
      <c r="B228" s="140" t="str">
        <f>Ct_Sockeye_2016_work!V228</f>
        <v>103A</v>
      </c>
      <c r="C228" s="140" t="str">
        <f t="shared" si="12"/>
        <v>A</v>
      </c>
      <c r="D228" s="141">
        <f ca="1">Ct_Sockeye_2016_work!X228</f>
        <v>1.0079113174773131E-4</v>
      </c>
    </row>
    <row r="229" spans="1:4">
      <c r="A229" s="142">
        <f>Ct_Sockeye_2016_work!W229</f>
        <v>42646</v>
      </c>
      <c r="B229" s="140" t="str">
        <f>Ct_Sockeye_2016_work!V229</f>
        <v>103B</v>
      </c>
      <c r="C229" s="140" t="str">
        <f t="shared" si="12"/>
        <v>B</v>
      </c>
      <c r="D229" s="141">
        <f ca="1">Ct_Sockeye_2016_work!X229</f>
        <v>6.0713458272706099E-5</v>
      </c>
    </row>
    <row r="230" spans="1:4">
      <c r="A230" s="142">
        <f>Ct_Sockeye_2016_work!W230</f>
        <v>42647</v>
      </c>
      <c r="B230" s="140" t="str">
        <f>Ct_Sockeye_2016_work!V230</f>
        <v>104A</v>
      </c>
      <c r="C230" s="140" t="str">
        <f t="shared" si="12"/>
        <v>A</v>
      </c>
      <c r="D230" s="141">
        <f ca="1">Ct_Sockeye_2016_work!X230</f>
        <v>1.3435646057284126E-4</v>
      </c>
    </row>
    <row r="231" spans="1:4">
      <c r="A231" s="142">
        <f>Ct_Sockeye_2016_work!W231</f>
        <v>42647</v>
      </c>
      <c r="B231" s="140" t="str">
        <f>Ct_Sockeye_2016_work!V231</f>
        <v>104B</v>
      </c>
      <c r="C231" s="140" t="str">
        <f t="shared" si="12"/>
        <v>B</v>
      </c>
      <c r="D231" s="141">
        <f ca="1">Ct_Sockeye_2016_work!X231</f>
        <v>1.4815592051794133E-4</v>
      </c>
    </row>
    <row r="232" spans="1:4">
      <c r="A232" s="142">
        <f>Ct_Sockeye_2016_work!W232</f>
        <v>42648</v>
      </c>
      <c r="B232" s="140" t="str">
        <f>Ct_Sockeye_2016_work!V232</f>
        <v>105A</v>
      </c>
      <c r="C232" s="140" t="str">
        <f t="shared" si="12"/>
        <v>A</v>
      </c>
      <c r="D232" s="141">
        <f ca="1">Ct_Sockeye_2016_work!X232</f>
        <v>1.7516588074310371E-4</v>
      </c>
    </row>
    <row r="233" spans="1:4">
      <c r="A233" s="142">
        <f>Ct_Sockeye_2016_work!W233</f>
        <v>42648</v>
      </c>
      <c r="B233" s="140" t="str">
        <f>Ct_Sockeye_2016_work!V233</f>
        <v>105B</v>
      </c>
      <c r="C233" s="140" t="str">
        <f t="shared" si="12"/>
        <v>B</v>
      </c>
      <c r="D233" s="141">
        <f ca="1">Ct_Sockeye_2016_work!X233</f>
        <v>1.4991013934680572E-4</v>
      </c>
    </row>
    <row r="234" spans="1:4">
      <c r="A234" s="142">
        <f>Ct_Sockeye_2016_work!W234</f>
        <v>42649</v>
      </c>
      <c r="B234" s="140" t="str">
        <f>Ct_Sockeye_2016_work!V234</f>
        <v>106A</v>
      </c>
      <c r="C234" s="140" t="str">
        <f t="shared" si="12"/>
        <v>A</v>
      </c>
      <c r="D234" s="141">
        <f ca="1">Ct_Sockeye_2016_work!X234</f>
        <v>8.8458097404024258E-5</v>
      </c>
    </row>
    <row r="235" spans="1:4">
      <c r="A235" s="142">
        <f>Ct_Sockeye_2016_work!W235</f>
        <v>42649</v>
      </c>
      <c r="B235" s="140" t="str">
        <f>Ct_Sockeye_2016_work!V235</f>
        <v>106B</v>
      </c>
      <c r="C235" s="140" t="str">
        <f t="shared" si="12"/>
        <v>B</v>
      </c>
      <c r="D235" s="141">
        <f ca="1">Ct_Sockeye_2016_work!X235</f>
        <v>1.8142880192802599E-4</v>
      </c>
    </row>
    <row r="236" spans="1:4">
      <c r="A236" s="142">
        <f>Ct_Sockeye_2016_work!W236</f>
        <v>42650</v>
      </c>
      <c r="B236" s="140" t="str">
        <f>Ct_Sockeye_2016_work!V236</f>
        <v>107A</v>
      </c>
      <c r="C236" s="140" t="str">
        <f t="shared" si="12"/>
        <v>A</v>
      </c>
      <c r="D236" s="141">
        <f ca="1">Ct_Sockeye_2016_work!X236</f>
        <v>2.5073781822963308E-5</v>
      </c>
    </row>
    <row r="237" spans="1:4">
      <c r="A237" s="142">
        <f>Ct_Sockeye_2016_work!W237</f>
        <v>42650</v>
      </c>
      <c r="B237" s="140" t="str">
        <f>Ct_Sockeye_2016_work!V237</f>
        <v>107B</v>
      </c>
      <c r="C237" s="140" t="str">
        <f t="shared" si="12"/>
        <v>B</v>
      </c>
      <c r="D237" s="141">
        <f ca="1">Ct_Sockeye_2016_work!X237</f>
        <v>9.928360498179245E-7</v>
      </c>
    </row>
    <row r="238" spans="1:4">
      <c r="A238" s="142">
        <f>Ct_Sockeye_2016_work!W238</f>
        <v>42651</v>
      </c>
      <c r="B238" s="140" t="str">
        <f>Ct_Sockeye_2016_work!V238</f>
        <v>108A</v>
      </c>
      <c r="C238" s="140" t="str">
        <f t="shared" si="12"/>
        <v>A</v>
      </c>
      <c r="D238" s="141">
        <f ca="1">Ct_Sockeye_2016_work!X238</f>
        <v>1.1841511150123551E-4</v>
      </c>
    </row>
    <row r="239" spans="1:4">
      <c r="A239" s="142">
        <f>Ct_Sockeye_2016_work!W239</f>
        <v>42651</v>
      </c>
      <c r="B239" s="140" t="str">
        <f>Ct_Sockeye_2016_work!V239</f>
        <v>108B</v>
      </c>
      <c r="C239" s="140" t="str">
        <f t="shared" si="12"/>
        <v>B</v>
      </c>
      <c r="D239" s="141">
        <f ca="1">Ct_Sockeye_2016_work!X239</f>
        <v>8.4684191582103566E-5</v>
      </c>
    </row>
    <row r="240" spans="1:4">
      <c r="A240" s="142">
        <f>Ct_Sockeye_2016_work!W240</f>
        <v>42652</v>
      </c>
      <c r="B240" s="140" t="str">
        <f>Ct_Sockeye_2016_work!V240</f>
        <v>109A</v>
      </c>
      <c r="C240" s="140" t="str">
        <f t="shared" si="12"/>
        <v>A</v>
      </c>
      <c r="D240" s="141">
        <f ca="1">Ct_Sockeye_2016_work!X240</f>
        <v>6.946994229413879E-5</v>
      </c>
    </row>
    <row r="241" spans="1:4">
      <c r="A241" s="142">
        <f>Ct_Sockeye_2016_work!W241</f>
        <v>42652</v>
      </c>
      <c r="B241" s="140" t="str">
        <f>Ct_Sockeye_2016_work!V241</f>
        <v>109B</v>
      </c>
      <c r="C241" s="140" t="str">
        <f t="shared" si="12"/>
        <v>B</v>
      </c>
      <c r="D241" s="141">
        <f ca="1">Ct_Sockeye_2016_work!X241</f>
        <v>5.7590568758314475E-5</v>
      </c>
    </row>
    <row r="242" spans="1:4">
      <c r="A242" s="142">
        <f>Ct_Sockeye_2016_work!W242</f>
        <v>42662</v>
      </c>
      <c r="B242" s="140" t="str">
        <f>Ct_Sockeye_2016_work!V242</f>
        <v>110A</v>
      </c>
      <c r="C242" s="140" t="str">
        <f t="shared" si="12"/>
        <v>A</v>
      </c>
      <c r="D242" s="141">
        <f ca="1">Ct_Sockeye_2016_work!X242</f>
        <v>1.0771648036704089E-4</v>
      </c>
    </row>
    <row r="243" spans="1:4">
      <c r="A243" s="142">
        <f>Ct_Sockeye_2016_work!W243</f>
        <v>42662</v>
      </c>
      <c r="B243" s="140" t="str">
        <f>Ct_Sockeye_2016_work!V243</f>
        <v>110B</v>
      </c>
      <c r="C243" s="140" t="str">
        <f t="shared" si="12"/>
        <v>B</v>
      </c>
      <c r="D243" s="141">
        <f ca="1">Ct_Sockeye_2016_work!X243</f>
        <v>7.8331870705975845E-5</v>
      </c>
    </row>
    <row r="244" spans="1:4">
      <c r="A244" s="142">
        <f>Ct_Sockeye_2016_work!W244</f>
        <v>42663</v>
      </c>
      <c r="B244" s="140" t="str">
        <f>Ct_Sockeye_2016_work!V244</f>
        <v>111A</v>
      </c>
      <c r="C244" s="140" t="str">
        <f t="shared" si="12"/>
        <v>A</v>
      </c>
      <c r="D244" s="141">
        <f ca="1">Ct_Sockeye_2016_work!X244</f>
        <v>4.5376305934041739E-5</v>
      </c>
    </row>
    <row r="245" spans="1:4">
      <c r="A245" s="142">
        <f>Ct_Sockeye_2016_work!W245</f>
        <v>42663</v>
      </c>
      <c r="B245" s="140" t="str">
        <f>Ct_Sockeye_2016_work!V245</f>
        <v>111B</v>
      </c>
      <c r="C245" s="140" t="str">
        <f t="shared" si="12"/>
        <v>B</v>
      </c>
      <c r="D245" s="141">
        <f ca="1">Ct_Sockeye_2016_work!X245</f>
        <v>3.2082928858775027E-5</v>
      </c>
    </row>
    <row r="247" spans="1:4">
      <c r="A247" s="143"/>
    </row>
  </sheetData>
  <autoFilter ref="A1:P243" xr:uid="{00000000-0009-0000-0000-000006000000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Ct_Sockeye_2016_orig</vt:lpstr>
      <vt:lpstr>Ct_Sockeye_2016_work</vt:lpstr>
      <vt:lpstr>qPCR_Standard_Info</vt:lpstr>
      <vt:lpstr>Fish_Count_down</vt:lpstr>
      <vt:lpstr>Fish_Count_up</vt:lpstr>
      <vt:lpstr>2016_Auke_Water_Level</vt:lpstr>
      <vt:lpstr>Summary</vt:lpstr>
      <vt:lpstr>Summary!_FilterDatabase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Allen, Jennifer</dc:creator>
  <cp:lastModifiedBy>dy</cp:lastModifiedBy>
  <dcterms:created xsi:type="dcterms:W3CDTF">2017-05-30T18:31:24Z</dcterms:created>
  <dcterms:modified xsi:type="dcterms:W3CDTF">2018-04-22T16:35:24Z</dcterms:modified>
</cp:coreProperties>
</file>