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SM\300 kld\"/>
    </mc:Choice>
  </mc:AlternateContent>
  <xr:revisionPtr revIDLastSave="0" documentId="13_ncr:1_{934DA0F6-F455-4381-B6F6-31863256D913}" xr6:coauthVersionLast="47" xr6:coauthVersionMax="47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Documents" sheetId="5" r:id="rId1"/>
    <sheet name="300 kld" sheetId="1" r:id="rId2"/>
    <sheet name="Design" sheetId="2" r:id="rId3"/>
    <sheet name="BOM" sheetId="4" r:id="rId4"/>
    <sheet name="Filter" sheetId="6" r:id="rId5"/>
    <sheet name="Ref-BOM" sheetId="3" state="hidden" r:id="rId6"/>
    <sheet name="Sheet4" sheetId="10" r:id="rId7"/>
    <sheet name="SHORT LEAD" sheetId="7" r:id="rId8"/>
    <sheet name="VALVE" sheetId="8" r:id="rId9"/>
    <sheet name="ELECTRICAL" sheetId="9" r:id="rId10"/>
    <sheet name="Sheet1" sheetId="11" r:id="rId11"/>
  </sheets>
  <definedNames>
    <definedName name="_xlnm._FilterDatabase" localSheetId="6" hidden="1">Sheet4!$A$2:$I$111</definedName>
    <definedName name="_xlnm._FilterDatabase" localSheetId="7" hidden="1">'SHORT LEAD'!$A$1:$I$228</definedName>
    <definedName name="_xlnm._FilterDatabase" localSheetId="8" hidden="1">VALVE!$A$2:$H$38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N11" i="9"/>
  <c r="N6" i="9"/>
  <c r="D42" i="2"/>
  <c r="D75" i="2" s="1"/>
  <c r="D14" i="2"/>
  <c r="D60" i="2" s="1"/>
  <c r="E34" i="6"/>
  <c r="K23" i="6" s="1"/>
  <c r="E33" i="6"/>
  <c r="E31" i="6"/>
  <c r="E30" i="6"/>
  <c r="E29" i="6"/>
  <c r="E28" i="6"/>
  <c r="E16" i="6"/>
  <c r="K22" i="6" s="1"/>
  <c r="E15" i="6"/>
  <c r="K21" i="6" s="1"/>
  <c r="E14" i="6"/>
  <c r="E12" i="6"/>
  <c r="E11" i="6"/>
  <c r="E10" i="6"/>
  <c r="E9" i="6"/>
  <c r="G96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K19" i="6" l="1"/>
  <c r="K20" i="6"/>
  <c r="K17" i="6"/>
  <c r="K12" i="2"/>
  <c r="K16" i="6"/>
  <c r="K18" i="6"/>
  <c r="E36" i="6"/>
  <c r="E18" i="6"/>
  <c r="I8" i="2"/>
  <c r="T12" i="2" l="1"/>
  <c r="T13" i="2"/>
  <c r="K8" i="2"/>
  <c r="D18" i="2"/>
  <c r="Q19" i="2" l="1"/>
  <c r="Q17" i="2"/>
  <c r="D25" i="2" l="1"/>
  <c r="T17" i="2" l="1"/>
  <c r="V17" i="2"/>
  <c r="V19" i="2"/>
  <c r="T19" i="2"/>
  <c r="D30" i="2"/>
  <c r="X3" i="2" l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E2" i="2"/>
  <c r="N16" i="1" l="1"/>
  <c r="N19" i="1"/>
  <c r="N22" i="1"/>
  <c r="N23" i="1"/>
  <c r="N30" i="1"/>
  <c r="N33" i="1"/>
  <c r="H15" i="1" l="1"/>
  <c r="L15" i="1" s="1"/>
  <c r="N15" i="1" l="1"/>
  <c r="H16" i="1"/>
  <c r="J16" i="1" s="1"/>
  <c r="L16" i="1" s="1"/>
  <c r="I19" i="1"/>
  <c r="D77" i="2" l="1"/>
  <c r="D8" i="2"/>
  <c r="D68" i="2" s="1"/>
  <c r="D70" i="2" l="1"/>
  <c r="D10" i="2"/>
  <c r="M8" i="2"/>
  <c r="D36" i="2"/>
  <c r="D29" i="2"/>
  <c r="D31" i="2" s="1"/>
  <c r="F25" i="2"/>
  <c r="L27" i="2" s="1"/>
  <c r="D44" i="2"/>
  <c r="L46" i="2" s="1"/>
  <c r="D61" i="2"/>
  <c r="D79" i="2" s="1"/>
  <c r="T14" i="2" s="1"/>
  <c r="H28" i="1"/>
  <c r="L28" i="1" s="1"/>
  <c r="H27" i="1"/>
  <c r="L27" i="1" s="1"/>
  <c r="H17" i="1"/>
  <c r="J17" i="1" s="1"/>
  <c r="H19" i="1"/>
  <c r="L19" i="1" s="1"/>
  <c r="H14" i="1"/>
  <c r="L14" i="1" s="1"/>
  <c r="H39" i="1"/>
  <c r="L39" i="1" s="1"/>
  <c r="N39" i="1" s="1"/>
  <c r="H38" i="1"/>
  <c r="L38" i="1" s="1"/>
  <c r="N38" i="1" s="1"/>
  <c r="H37" i="1"/>
  <c r="L37" i="1" s="1"/>
  <c r="N37" i="1" s="1"/>
  <c r="H36" i="1"/>
  <c r="L36" i="1" s="1"/>
  <c r="N36" i="1" s="1"/>
  <c r="H35" i="1"/>
  <c r="L35" i="1" s="1"/>
  <c r="N35" i="1" s="1"/>
  <c r="H34" i="1"/>
  <c r="L34" i="1" s="1"/>
  <c r="N34" i="1" s="1"/>
  <c r="H33" i="1"/>
  <c r="L33" i="1" s="1"/>
  <c r="H32" i="1"/>
  <c r="L32" i="1" s="1"/>
  <c r="N32" i="1" s="1"/>
  <c r="H31" i="1"/>
  <c r="L31" i="1" s="1"/>
  <c r="H30" i="1"/>
  <c r="L30" i="1" s="1"/>
  <c r="H25" i="1"/>
  <c r="L25" i="1" s="1"/>
  <c r="N25" i="1" s="1"/>
  <c r="H24" i="1"/>
  <c r="L24" i="1" s="1"/>
  <c r="N24" i="1" s="1"/>
  <c r="H22" i="1"/>
  <c r="L22" i="1" s="1"/>
  <c r="H21" i="1"/>
  <c r="L21" i="1" s="1"/>
  <c r="H20" i="1"/>
  <c r="L20" i="1" s="1"/>
  <c r="H18" i="1"/>
  <c r="I18" i="1" s="1"/>
  <c r="J18" i="1" s="1"/>
  <c r="H13" i="1"/>
  <c r="L13" i="1" s="1"/>
  <c r="H12" i="1"/>
  <c r="L12" i="1" s="1"/>
  <c r="L17" i="2" l="1"/>
  <c r="N12" i="1"/>
  <c r="N31" i="1"/>
  <c r="N14" i="1"/>
  <c r="N28" i="1"/>
  <c r="N13" i="1"/>
  <c r="N26" i="1"/>
  <c r="N27" i="1"/>
  <c r="N21" i="1"/>
  <c r="N20" i="1"/>
  <c r="D38" i="2"/>
  <c r="F38" i="2" s="1"/>
  <c r="L40" i="2" s="1"/>
  <c r="F36" i="2"/>
  <c r="H25" i="2"/>
  <c r="D56" i="2"/>
  <c r="E29" i="1" s="1"/>
  <c r="H29" i="1" s="1"/>
  <c r="J29" i="1" s="1"/>
  <c r="L17" i="1"/>
  <c r="L18" i="1"/>
  <c r="D50" i="2"/>
  <c r="D51" i="2" s="1"/>
  <c r="E26" i="1" s="1"/>
  <c r="D20" i="2"/>
  <c r="D63" i="2"/>
  <c r="D81" i="2" s="1"/>
  <c r="E23" i="1" s="1"/>
  <c r="H23" i="1" s="1"/>
  <c r="J23" i="1" s="1"/>
  <c r="L23" i="1" s="1"/>
  <c r="L29" i="1" l="1"/>
  <c r="N29" i="1" s="1"/>
  <c r="K26" i="1"/>
  <c r="H26" i="1"/>
  <c r="J26" i="1" s="1"/>
  <c r="L22" i="2"/>
  <c r="P25" i="2" s="1"/>
  <c r="N18" i="1"/>
  <c r="N17" i="1"/>
  <c r="L26" i="1" l="1"/>
  <c r="L40" i="1" s="1"/>
  <c r="L41" i="1" s="1"/>
  <c r="L45" i="1" s="1"/>
  <c r="L46" i="1" s="1"/>
  <c r="L47" i="1" s="1"/>
  <c r="N40" i="1"/>
  <c r="M40" i="1"/>
</calcChain>
</file>

<file path=xl/sharedStrings.xml><?xml version="1.0" encoding="utf-8"?>
<sst xmlns="http://schemas.openxmlformats.org/spreadsheetml/2006/main" count="4350" uniqueCount="710">
  <si>
    <t>SL.NO.</t>
  </si>
  <si>
    <t>EQUIPMENTS</t>
  </si>
  <si>
    <t>SIZE/CAPACITY</t>
  </si>
  <si>
    <t>SPECIFICATION</t>
  </si>
  <si>
    <t>QTY</t>
  </si>
  <si>
    <t>UNIT</t>
  </si>
  <si>
    <t>RATE</t>
  </si>
  <si>
    <t>AMOUNT</t>
  </si>
  <si>
    <t>ED</t>
  </si>
  <si>
    <t>CST</t>
  </si>
  <si>
    <t>LANDED</t>
  </si>
  <si>
    <t>BAR SCREEN PIT 1</t>
  </si>
  <si>
    <t>RCC</t>
  </si>
  <si>
    <t>NOS</t>
  </si>
  <si>
    <t>OIL &amp; GREASE TRAP</t>
  </si>
  <si>
    <t>EQUILIZATION TANK</t>
  </si>
  <si>
    <t>MBBR TANK 1</t>
  </si>
  <si>
    <t>MBBR TANK 2</t>
  </si>
  <si>
    <t>TUBE SETTLER</t>
  </si>
  <si>
    <t>SLUDGE HOLDING TANK</t>
  </si>
  <si>
    <t>BAR SCREEN</t>
  </si>
  <si>
    <t>0.45 X 0.7M</t>
  </si>
  <si>
    <t>MBBR FEED PUMP</t>
  </si>
  <si>
    <t>AIR BLOWERS</t>
  </si>
  <si>
    <t>HYPO DOSING PUMP</t>
  </si>
  <si>
    <t>0-6 LPH</t>
  </si>
  <si>
    <t>HYPO DOSING TANK</t>
  </si>
  <si>
    <t>AIR FLOW METER</t>
  </si>
  <si>
    <t>20-40 CUMPH</t>
  </si>
  <si>
    <t>ICPW SEWAGE &amp; SLUDGE LINE</t>
  </si>
  <si>
    <t>UPVC</t>
  </si>
  <si>
    <t>LOT</t>
  </si>
  <si>
    <t>CUM</t>
  </si>
  <si>
    <t>TS MEDIA</t>
  </si>
  <si>
    <t>CHEVRON TYPE</t>
  </si>
  <si>
    <t>LEVEL SWITCH</t>
  </si>
  <si>
    <t>2 METER LONG WITH DOUBLE FLOAT</t>
  </si>
  <si>
    <t>N0S</t>
  </si>
  <si>
    <t>CONTROL PANEL</t>
  </si>
  <si>
    <t>ELECTRICALS</t>
  </si>
  <si>
    <t>TS LAUNDER</t>
  </si>
  <si>
    <t>PUDDLE PIPES &amp; INSERT PLATES</t>
  </si>
  <si>
    <t>O&amp;M MANUAL</t>
  </si>
  <si>
    <t>PAINTING</t>
  </si>
  <si>
    <t>ERECTION &amp; COMMISIONING</t>
  </si>
  <si>
    <t>COMMISIONING CONUMABLES</t>
  </si>
  <si>
    <t>TESTING OF SAMPLE</t>
  </si>
  <si>
    <t>3 TIMES MAX</t>
  </si>
  <si>
    <t>TOTAL LANDED</t>
  </si>
  <si>
    <t>PACKING &amp; FORWARDING</t>
  </si>
  <si>
    <t>FREIGHT INWARD</t>
  </si>
  <si>
    <t>FREIGHT OUTWARD</t>
  </si>
  <si>
    <t xml:space="preserve"> </t>
  </si>
  <si>
    <t>CONTIGENCY</t>
  </si>
  <si>
    <t>TOTAL COST</t>
  </si>
  <si>
    <t>MINIMUM ACCEPTABLE PRICE</t>
  </si>
  <si>
    <t>QUOTED PRICE</t>
  </si>
  <si>
    <t>BLOWER MOTOR</t>
  </si>
  <si>
    <t>FILTER FEED PUMPS</t>
  </si>
  <si>
    <t>CHLORINE CONTACT CUM FFT</t>
  </si>
  <si>
    <t>SOFT WATER TANK</t>
  </si>
  <si>
    <t>FILTER PRESS</t>
  </si>
  <si>
    <t>DMF</t>
  </si>
  <si>
    <t>ACF</t>
  </si>
  <si>
    <t>FREIGHT</t>
  </si>
  <si>
    <t>STP FLOW PER DAY</t>
  </si>
  <si>
    <t>KLD</t>
  </si>
  <si>
    <t>Equalization Tank</t>
  </si>
  <si>
    <t>Retention time</t>
  </si>
  <si>
    <t>Hrs.</t>
  </si>
  <si>
    <t>Tank vol.</t>
  </si>
  <si>
    <t>M3</t>
  </si>
  <si>
    <t>SWD</t>
  </si>
  <si>
    <t>M</t>
  </si>
  <si>
    <t>Area</t>
  </si>
  <si>
    <t>M2</t>
  </si>
  <si>
    <t>Length / Width</t>
  </si>
  <si>
    <t>MBBR TANK</t>
  </si>
  <si>
    <t>Tube Seteler</t>
  </si>
  <si>
    <t>CCT</t>
  </si>
  <si>
    <t>FFT</t>
  </si>
  <si>
    <t>Size of tank</t>
  </si>
  <si>
    <t>FFT CUM CCT</t>
  </si>
  <si>
    <t>SHT</t>
  </si>
  <si>
    <t>MBBR Media</t>
  </si>
  <si>
    <t>Length</t>
  </si>
  <si>
    <t>na</t>
  </si>
  <si>
    <t>Width</t>
  </si>
  <si>
    <t>VOL. of media</t>
  </si>
  <si>
    <t>Total VOL. of media</t>
  </si>
  <si>
    <t>Tube Settler media</t>
  </si>
  <si>
    <t>MBBR Air Requried</t>
  </si>
  <si>
    <t>BOD</t>
  </si>
  <si>
    <t>PPM</t>
  </si>
  <si>
    <t>TOTAL BOD Load</t>
  </si>
  <si>
    <t>Kgs.</t>
  </si>
  <si>
    <t>Total Air Requried</t>
  </si>
  <si>
    <t>M3/Hr.</t>
  </si>
  <si>
    <t>AIR Diffuser flow</t>
  </si>
  <si>
    <t>AIR Diffuser requried</t>
  </si>
  <si>
    <t>Nos.</t>
  </si>
  <si>
    <t>EQT Air Requried</t>
  </si>
  <si>
    <t>SHT Air Requried</t>
  </si>
  <si>
    <t>Air Blower Capacity</t>
  </si>
  <si>
    <t>No of diffusers</t>
  </si>
  <si>
    <t>M3/Hr. @ 4 MWC</t>
  </si>
  <si>
    <t>SS</t>
  </si>
  <si>
    <t>63 X1020MM</t>
  </si>
  <si>
    <t>D-1000 X HOS 1500</t>
  </si>
  <si>
    <t xml:space="preserve">FILTER PRESS FEED PUMPS </t>
  </si>
  <si>
    <t>Pls see design</t>
  </si>
  <si>
    <t xml:space="preserve">sludge pumps </t>
  </si>
  <si>
    <t>1.5 m3/hr 40 m head</t>
  </si>
  <si>
    <t xml:space="preserve">Roto </t>
  </si>
  <si>
    <t>Pharmatech  (Manual type)</t>
  </si>
  <si>
    <t>Edose</t>
  </si>
  <si>
    <t>ICPW PLUS AIR LINE</t>
  </si>
  <si>
    <t>MSEP</t>
  </si>
  <si>
    <t>size of tank</t>
  </si>
  <si>
    <t>area</t>
  </si>
  <si>
    <t xml:space="preserve"> total vol of cct cum fft</t>
  </si>
  <si>
    <t>CI casing, CI impeller&amp; shaft(KSB)</t>
  </si>
  <si>
    <t xml:space="preserve"> 100LTS HDPE</t>
  </si>
  <si>
    <t>MBBR MEDIA</t>
  </si>
  <si>
    <t>12 ii</t>
  </si>
  <si>
    <t>12 iii</t>
  </si>
  <si>
    <t>12 vi</t>
  </si>
  <si>
    <t>12 ix</t>
  </si>
  <si>
    <t>x</t>
  </si>
  <si>
    <t>xi</t>
  </si>
  <si>
    <t>xii</t>
  </si>
  <si>
    <t>xiii</t>
  </si>
  <si>
    <t>xiv</t>
  </si>
  <si>
    <t>xv</t>
  </si>
  <si>
    <t>v</t>
  </si>
  <si>
    <t>vii</t>
  </si>
  <si>
    <t>BOQ FOR 350KLD STP</t>
  </si>
  <si>
    <r>
      <t>60</t>
    </r>
    <r>
      <rPr>
        <vertAlign val="superscript"/>
        <sz val="10"/>
        <color theme="1"/>
        <rFont val="Cambria"/>
        <family val="1"/>
        <scheme val="major"/>
      </rPr>
      <t>o</t>
    </r>
    <r>
      <rPr>
        <sz val="10"/>
        <color theme="1"/>
        <rFont val="Cambria"/>
        <family val="1"/>
        <scheme val="major"/>
      </rPr>
      <t>INCLINED</t>
    </r>
  </si>
  <si>
    <t>Submersible 13.13 m3/hr 19 m head kirloskar 2200CW</t>
  </si>
  <si>
    <t>D-1100 X HOS 1500</t>
  </si>
  <si>
    <t>POSITIVE DISPLACEMENT TWIN LOBE ROOT TYPE,  7.5KW 56 AC KAY</t>
  </si>
  <si>
    <t>7.5 KW</t>
  </si>
  <si>
    <t>250CUMPH@4MWC</t>
  </si>
  <si>
    <t xml:space="preserve">1.5m3/hr 40m head </t>
  </si>
  <si>
    <t>10 FFEDERS</t>
  </si>
  <si>
    <t>MBBR WIDTH</t>
  </si>
  <si>
    <t>24" X 24"size  20 PLATE</t>
  </si>
  <si>
    <t>EQT WIDTH</t>
  </si>
  <si>
    <t>MBBR LENGTH</t>
  </si>
  <si>
    <t>TS LENGTH</t>
  </si>
  <si>
    <t>FFT LENGTH</t>
  </si>
  <si>
    <t>SHT WIDTH</t>
  </si>
  <si>
    <t>SHT LENGTH</t>
  </si>
  <si>
    <t xml:space="preserve">DIFFUSERS </t>
  </si>
  <si>
    <t>acf dia</t>
  </si>
  <si>
    <t>dmf dia</t>
  </si>
  <si>
    <t xml:space="preserve">STP DESIGN </t>
  </si>
  <si>
    <t>LPS</t>
  </si>
  <si>
    <t>LPM</t>
  </si>
  <si>
    <t>pipe</t>
  </si>
  <si>
    <t>EQT length</t>
  </si>
  <si>
    <t>FT</t>
  </si>
  <si>
    <t>IN</t>
  </si>
  <si>
    <t>mm</t>
  </si>
  <si>
    <t>OPRATION HR.</t>
  </si>
  <si>
    <t>Hr.</t>
  </si>
  <si>
    <t>AIR LINE</t>
  </si>
  <si>
    <t>NB</t>
  </si>
  <si>
    <t>BY</t>
  </si>
  <si>
    <t>M3/HR</t>
  </si>
  <si>
    <t xml:space="preserve"> @ 15 M HEAD</t>
  </si>
  <si>
    <t>FLOW IN TANK</t>
  </si>
  <si>
    <t xml:space="preserve"> @1.5 V</t>
  </si>
  <si>
    <t xml:space="preserve">   </t>
  </si>
  <si>
    <t>250 LPM@19MWC</t>
  </si>
  <si>
    <t>3.64 LPS@ 30 MWC</t>
  </si>
  <si>
    <t>BOQ  RELEASE BY ENGINEERING</t>
  </si>
  <si>
    <t>CUSTOMER NAME</t>
  </si>
  <si>
    <t>SOA</t>
  </si>
  <si>
    <t>BOQ RELEASED ON</t>
  </si>
  <si>
    <t>27.12.16</t>
  </si>
  <si>
    <t>PRODUCT</t>
  </si>
  <si>
    <t>BMB</t>
  </si>
  <si>
    <t>BOQ REVISION &amp; DATE</t>
  </si>
  <si>
    <t>MODEL</t>
  </si>
  <si>
    <t>BMB-300</t>
  </si>
  <si>
    <t>PMS/OTS NO. &amp; DATE</t>
  </si>
  <si>
    <t>XXXXXX</t>
  </si>
  <si>
    <t>CAPACITY</t>
  </si>
  <si>
    <t>BD-300 BASIC WITOUT TTP</t>
  </si>
  <si>
    <t>DELIVERY COMMITMENT</t>
  </si>
  <si>
    <t>ORDER NO: &amp; DATE:</t>
  </si>
  <si>
    <t>XXXXXXX</t>
  </si>
  <si>
    <t>RELEASED BY( ENGG NAME)</t>
  </si>
  <si>
    <t>N.K NISHANT</t>
  </si>
  <si>
    <t>PART A: UNDER CST PURCHASE</t>
  </si>
  <si>
    <t>ITEM DESCRIPTION</t>
  </si>
  <si>
    <t>MOC</t>
  </si>
  <si>
    <t>SIZE</t>
  </si>
  <si>
    <t>PREFERED VENDOR / MAKE</t>
  </si>
  <si>
    <t>UOM</t>
  </si>
  <si>
    <t>REMARK</t>
  </si>
  <si>
    <t>PP</t>
  </si>
  <si>
    <t>STD</t>
  </si>
  <si>
    <t xml:space="preserve">400 M2/M3 </t>
  </si>
  <si>
    <t>JAY ENGINEERING</t>
  </si>
  <si>
    <t>500 MM LONG</t>
  </si>
  <si>
    <t>AIR BLOWER</t>
  </si>
  <si>
    <t>CI</t>
  </si>
  <si>
    <t>80 NB</t>
  </si>
  <si>
    <t xml:space="preserve">MODEL: 59AC-KAY , FLOW: 513M^3/hr@4 MWC </t>
  </si>
  <si>
    <t>KAY</t>
  </si>
  <si>
    <t>AIR DIFFUSER</t>
  </si>
  <si>
    <t>1020 MM</t>
  </si>
  <si>
    <t>DIA. 90 X 1020 MM LONG, END CONNECTION- 20 NB</t>
  </si>
  <si>
    <t>PART B: UNDER LOCAL/VAT PURCHASE</t>
  </si>
  <si>
    <t>FLOATY TYPE LEVEL SWITCH</t>
  </si>
  <si>
    <t>PVC</t>
  </si>
  <si>
    <t>MOC: PVC, CABLE: 5 MTR LONG</t>
  </si>
  <si>
    <t>DK INSTRUMENT</t>
  </si>
  <si>
    <t>AIR ROTAMETER</t>
  </si>
  <si>
    <t>65 NB</t>
  </si>
  <si>
    <t>FLOW :  200-300 M3/HR,  BYPASS TYPE, 65 NB LINE SIZE</t>
  </si>
  <si>
    <t>ROTH BS</t>
  </si>
  <si>
    <t>2 FEEDER</t>
  </si>
  <si>
    <t>2 FEEDER + 1 EXTRA MCB</t>
  </si>
  <si>
    <t>HEC</t>
  </si>
  <si>
    <t>PAC DOSING PUMP</t>
  </si>
  <si>
    <t>0-6LPH @ 4KG/CM2</t>
  </si>
  <si>
    <t>Edose-NEO</t>
  </si>
  <si>
    <t>PAC DOSING TANK</t>
  </si>
  <si>
    <t>100 LTRS</t>
  </si>
  <si>
    <t>CHLORINE DOSING PUMP</t>
  </si>
  <si>
    <t>CHLORINE DOSING TANK</t>
  </si>
  <si>
    <t>-</t>
  </si>
  <si>
    <t>POLY DOSING PUMP</t>
  </si>
  <si>
    <t>POLY DOSING TANK</t>
  </si>
  <si>
    <t>BLACK TAPE</t>
  </si>
  <si>
    <t>1/2"</t>
  </si>
  <si>
    <t>TEFLON TAPE</t>
  </si>
  <si>
    <t>1"</t>
  </si>
  <si>
    <t>1" X 12 MTR LONG</t>
  </si>
  <si>
    <t>GASKET-WATER</t>
  </si>
  <si>
    <t>RUBBER</t>
  </si>
  <si>
    <t>3 MM THK</t>
  </si>
  <si>
    <t>2000 x 2000 x 3mm thk</t>
  </si>
  <si>
    <t>CHAMPION</t>
  </si>
  <si>
    <t>CABLE - GLAND PVC</t>
  </si>
  <si>
    <t xml:space="preserve">PVC </t>
  </si>
  <si>
    <t>16MM</t>
  </si>
  <si>
    <t>CABLE TRAY</t>
  </si>
  <si>
    <t>GI</t>
  </si>
  <si>
    <t>2" WIDTH X 2.5MTR LNG</t>
  </si>
  <si>
    <t>MTR</t>
  </si>
  <si>
    <t>EARTHING PLATE</t>
  </si>
  <si>
    <t>25 MM WIDTH</t>
  </si>
  <si>
    <t>ELECTRIC CABLE</t>
  </si>
  <si>
    <t xml:space="preserve">1.5 SQ MM 3CORE-FLEXIBLE </t>
  </si>
  <si>
    <t>CABLE TIE</t>
  </si>
  <si>
    <t>150 MM LONG</t>
  </si>
  <si>
    <t>PKT</t>
  </si>
  <si>
    <t>PART C: UNDER LOCAL/VAT PURCHASE</t>
  </si>
  <si>
    <t>PIPE</t>
  </si>
  <si>
    <t>150 NB</t>
  </si>
  <si>
    <t>AJAY /ASHIRWAD/EQUV.</t>
  </si>
  <si>
    <t>40 NB</t>
  </si>
  <si>
    <t>FLEXIBLE HOSE PIPE</t>
  </si>
  <si>
    <t xml:space="preserve">40 NB </t>
  </si>
  <si>
    <t>METRE</t>
  </si>
  <si>
    <t>PIPE BLACK</t>
  </si>
  <si>
    <t>MS</t>
  </si>
  <si>
    <t>40 NB CLASS-B</t>
  </si>
  <si>
    <t>TATA/JINDAL/EQUV.</t>
  </si>
  <si>
    <t>65 NB CLASS-B</t>
  </si>
  <si>
    <t>80 NB CLASS-B</t>
  </si>
  <si>
    <t>PVC RIGID RED TPYE</t>
  </si>
  <si>
    <t>100 NB</t>
  </si>
  <si>
    <t>CHECK DRAWINGS</t>
  </si>
  <si>
    <t>BALL VALVE</t>
  </si>
  <si>
    <t>BUSH</t>
  </si>
  <si>
    <t>40 X 20 NB</t>
  </si>
  <si>
    <t>40 X 25 NB</t>
  </si>
  <si>
    <t>ELBOW</t>
  </si>
  <si>
    <t>END CAP</t>
  </si>
  <si>
    <t>25 NB</t>
  </si>
  <si>
    <t>FABT</t>
  </si>
  <si>
    <t>20 NB</t>
  </si>
  <si>
    <t>FLANGE</t>
  </si>
  <si>
    <t>SOCKET</t>
  </si>
  <si>
    <t>SOLVANT</t>
  </si>
  <si>
    <t>473 ML</t>
  </si>
  <si>
    <t>TEE</t>
  </si>
  <si>
    <t>UNION</t>
  </si>
  <si>
    <t>25 NB SCREW TYPE</t>
  </si>
  <si>
    <t>40 NB SCREW TYPE</t>
  </si>
  <si>
    <t>65 NB SCREW TYPE</t>
  </si>
  <si>
    <t>80 NB FLANGE  TYPE</t>
  </si>
  <si>
    <t>BEND</t>
  </si>
  <si>
    <t>BLIND FLANGE</t>
  </si>
  <si>
    <t>BUTTERFLY VALVE</t>
  </si>
  <si>
    <t>15 NB ASA</t>
  </si>
  <si>
    <t>150 MM TABLE D</t>
  </si>
  <si>
    <t>65 NB TABLE-D</t>
  </si>
  <si>
    <t xml:space="preserve">80 NB TABLE-D </t>
  </si>
  <si>
    <t>FLNAGE</t>
  </si>
  <si>
    <t>GLOVE VALVE</t>
  </si>
  <si>
    <t>15 NB SCREW TYPE</t>
  </si>
  <si>
    <t>LONG NIPPLE</t>
  </si>
  <si>
    <t>15 X 200 NB</t>
  </si>
  <si>
    <t>NIPPILE</t>
  </si>
  <si>
    <t>40 NB AND 200 MM LONG</t>
  </si>
  <si>
    <t>65 NB AND 200 MM LONG</t>
  </si>
  <si>
    <t>REDUCER</t>
  </si>
  <si>
    <t>65 X 40 NB</t>
  </si>
  <si>
    <t>HOSE CLAMP</t>
  </si>
  <si>
    <t>50 NB</t>
  </si>
  <si>
    <t>HOSE NIPPLE</t>
  </si>
  <si>
    <t>SS/CI/BRASS</t>
  </si>
  <si>
    <t>40 NB MALE THREAD TYPE</t>
  </si>
  <si>
    <t>NUT BOLT WITH DUBLE WASHER</t>
  </si>
  <si>
    <t>5/8" X 2" LONG</t>
  </si>
  <si>
    <t>5/8" X 4" LONG</t>
  </si>
  <si>
    <t>U-BOLT</t>
  </si>
  <si>
    <t>ANCHOR FASTENER</t>
  </si>
  <si>
    <t>M10 X 4" LONG</t>
  </si>
  <si>
    <t>ISMC 100</t>
  </si>
  <si>
    <t>ISA 30</t>
  </si>
  <si>
    <t>PART D: FABRICATED ITEMS</t>
  </si>
  <si>
    <t>PR.  TS LAUNDER</t>
  </si>
  <si>
    <t>MS-FRP</t>
  </si>
  <si>
    <t>2.0M length X 0.2M breadth X 0.2M Height</t>
  </si>
  <si>
    <t>XXXXX</t>
  </si>
  <si>
    <t>SECONDARY  TS LAUNDER</t>
  </si>
  <si>
    <t>2.8M length X 0.2M breadth X 0.2M Height</t>
  </si>
  <si>
    <t xml:space="preserve">AIR DIFFUSER FRAME </t>
  </si>
  <si>
    <t>2.048 X 0.62 X 0.2 H</t>
  </si>
  <si>
    <t>2.616 X 0.62 X 0.2 H</t>
  </si>
  <si>
    <t>MBBR OUTLET MESH BOX</t>
  </si>
  <si>
    <t>ø 0.15 X 0.5 H WITH 150 NB FLANGE</t>
  </si>
  <si>
    <t>MBBR OVER FLOW MESH BOX</t>
  </si>
  <si>
    <t>ø 0.1 X 0.35 H WITH 100 NB FLANGE</t>
  </si>
  <si>
    <t>MBBR DRAIN MESH BOX</t>
  </si>
  <si>
    <t>200 X 200 X200 MM</t>
  </si>
  <si>
    <t>PR. TS HEADER</t>
  </si>
  <si>
    <t>1.6 LENGTH x 150 DIA.</t>
  </si>
  <si>
    <t>SECONDARY TS HEADER</t>
  </si>
  <si>
    <t>2.5 LENGTH x 150 DIA.</t>
  </si>
  <si>
    <t>PR. FLC TEE PIPE</t>
  </si>
  <si>
    <t>PVC RIGID RED PIPE</t>
  </si>
  <si>
    <t>3.1 LENGTH x 150 DIA</t>
  </si>
  <si>
    <t>SQ. PLATE</t>
  </si>
  <si>
    <t>500MM X 500 MM X 10MM THK</t>
  </si>
  <si>
    <t xml:space="preserve">FLOCCULATOR IMPELLER </t>
  </si>
  <si>
    <t>BOQ RELEASE BY ENGINEERING</t>
  </si>
  <si>
    <t>REV-0</t>
  </si>
  <si>
    <t>300 KLD</t>
  </si>
  <si>
    <t xml:space="preserve">400 M3/M2 </t>
  </si>
  <si>
    <t>80 NB OUTLET</t>
  </si>
  <si>
    <t>KAY BLOWER/EQUV.</t>
  </si>
  <si>
    <t>EFFLUENT FEED PUMP</t>
  </si>
  <si>
    <t>SUC/DEL- 40 X 40 NB, FLOW: 15 M3/HR @14 MWC, 1.5KW</t>
  </si>
  <si>
    <t>FILTER FEED PUMP</t>
  </si>
  <si>
    <t>SUC/DEL- 65 x 50 NB, FLOW:- 15 M3/HR@30 MWC , 0.75KW</t>
  </si>
  <si>
    <t>PEBBLES</t>
  </si>
  <si>
    <t>1 1/2" - 1"</t>
  </si>
  <si>
    <t>GLOBAL</t>
  </si>
  <si>
    <t>KG</t>
  </si>
  <si>
    <t>1" - 3/4"</t>
  </si>
  <si>
    <t>3/4" - 1/2"</t>
  </si>
  <si>
    <t>1/2" - 1/4"</t>
  </si>
  <si>
    <t>GRAVEL</t>
  </si>
  <si>
    <t>1/4" - 1/10"</t>
  </si>
  <si>
    <t>FILTERING SAND</t>
  </si>
  <si>
    <t>16/32 mesh</t>
  </si>
  <si>
    <t>ANTHASIDE</t>
  </si>
  <si>
    <t>ACTIVATED CARBON</t>
  </si>
  <si>
    <t>850 IV</t>
  </si>
  <si>
    <t>MOC: PVC, CABLE: 3 MTR LONG</t>
  </si>
  <si>
    <t>D.K. INSTRUMENTS</t>
  </si>
  <si>
    <t>2 NOS. FLOATS, 5 MTRS</t>
  </si>
  <si>
    <t>ACTUAL FLOW : 148 M3/HR, BYPASS TYPE, 50 NB LINE SIZE</t>
  </si>
  <si>
    <t>DWG WILL BE GEVEN LATER</t>
  </si>
  <si>
    <t>DOSING PUMP</t>
  </si>
  <si>
    <t>DOSING TANK</t>
  </si>
  <si>
    <t>PRESSURE GAUGE</t>
  </si>
  <si>
    <t>0-4 KG/CM2</t>
  </si>
  <si>
    <t>3/8" INLET DIA WATER LINE,  DIA 100 MM DIAL</t>
  </si>
  <si>
    <t>0-7 KG/CM2</t>
  </si>
  <si>
    <t>FILTER VESSLE</t>
  </si>
  <si>
    <t>1100X 1500 HOS</t>
  </si>
  <si>
    <t>1000X 1500 HOS</t>
  </si>
  <si>
    <t>AIR DIFFUSER FRAME</t>
  </si>
  <si>
    <t>O&amp;G T- PIPE</t>
  </si>
  <si>
    <t>1.5 MTR LONG</t>
  </si>
  <si>
    <t>1.5 MTR LONG ø150 NB DIA PIPE WITH ø150 NB FLANGE</t>
  </si>
  <si>
    <t>Lot</t>
  </si>
  <si>
    <t>SL</t>
  </si>
  <si>
    <t>Drawings</t>
  </si>
  <si>
    <t>Qty</t>
  </si>
  <si>
    <t>Layout</t>
  </si>
  <si>
    <t>Sectional</t>
  </si>
  <si>
    <t>P&amp;ID</t>
  </si>
  <si>
    <t>Filter Fabrication Drawings</t>
  </si>
  <si>
    <t>Filter Frontal</t>
  </si>
  <si>
    <t>Filter Media arangment drawings</t>
  </si>
  <si>
    <t>Air Grid Fabrication drawing</t>
  </si>
  <si>
    <t>BS Fabrication Drawing</t>
  </si>
  <si>
    <t>O&amp;G T-Pipe Fabrication Drawing</t>
  </si>
  <si>
    <t>TS Launder Fabrication Drawing</t>
  </si>
  <si>
    <t>O&amp;M Manual</t>
  </si>
  <si>
    <t>Electrical SLD</t>
  </si>
  <si>
    <t>BOQ Long Lead</t>
  </si>
  <si>
    <t>BOQ Short Lead</t>
  </si>
  <si>
    <t>Completed</t>
  </si>
  <si>
    <t>Drawing Status</t>
  </si>
  <si>
    <t>Send Status</t>
  </si>
  <si>
    <t>Pending</t>
  </si>
  <si>
    <t>Sand Filter Media Calculation</t>
  </si>
  <si>
    <t>Dia Of Filter:</t>
  </si>
  <si>
    <t>HOS of Filter:</t>
  </si>
  <si>
    <t>Type of Media</t>
  </si>
  <si>
    <t>Media Height</t>
  </si>
  <si>
    <t>Qty.</t>
  </si>
  <si>
    <t>Pebbles:</t>
  </si>
  <si>
    <t>Gravels:</t>
  </si>
  <si>
    <t>Sand:</t>
  </si>
  <si>
    <t>MNO2:</t>
  </si>
  <si>
    <t>Total Weight Of Media</t>
  </si>
  <si>
    <t>ACF Media Calculation</t>
  </si>
  <si>
    <t>CARBON</t>
  </si>
  <si>
    <t>1200X 1500 HOS</t>
  </si>
  <si>
    <t>BGR Minining Ltd</t>
  </si>
  <si>
    <t>SCRUE PUMP FOR FILTER PRESS FEED PUMP</t>
  </si>
  <si>
    <t>PART A: LONG LEAD</t>
  </si>
  <si>
    <t>PART B: SHORT LEAD</t>
  </si>
  <si>
    <t>JAY ENGINEERING/EQUV.</t>
  </si>
  <si>
    <t>KIRLOSKAR/EQUV.</t>
  </si>
  <si>
    <t>ROTO/EQUV.</t>
  </si>
  <si>
    <t>8 FEEDER</t>
  </si>
  <si>
    <t>8 FEEDERS,</t>
  </si>
  <si>
    <t>H-GURU/EQUV</t>
  </si>
  <si>
    <t>15 M3/HR@30 MWC</t>
  </si>
  <si>
    <t>15 M3/HR @14 MWC</t>
  </si>
  <si>
    <t>FLOW: 1M3/HR @ 12MWC, 0.75 KW</t>
  </si>
  <si>
    <t>1M3/HR @ 12MWC</t>
  </si>
  <si>
    <t>130 Litter Solid capacity</t>
  </si>
  <si>
    <t>Order Number</t>
  </si>
  <si>
    <t>Andritz / Equv.</t>
  </si>
  <si>
    <t>EBIO-STP</t>
  </si>
  <si>
    <t>300 KLD WITH TTP</t>
  </si>
  <si>
    <t>MBBR Outlet Mesh Box</t>
  </si>
  <si>
    <t>MBBR Drain Mesh Box</t>
  </si>
  <si>
    <t>As per The Drawing</t>
  </si>
  <si>
    <t>Filter Frontal Piping</t>
  </si>
  <si>
    <t>SIZE/MODEL</t>
  </si>
  <si>
    <t>ITEM CATEGORY</t>
  </si>
  <si>
    <t>POSITION</t>
  </si>
  <si>
    <t>BS-10 T-D</t>
  </si>
  <si>
    <t>NOS.</t>
  </si>
  <si>
    <t>FITTINGS</t>
  </si>
  <si>
    <t>AIR BLOWER DELIVERY TO BLOWER HEADER(2 NOS.)</t>
  </si>
  <si>
    <t>NIPPLE</t>
  </si>
  <si>
    <t xml:space="preserve">MS </t>
  </si>
  <si>
    <t>100MM LONG</t>
  </si>
  <si>
    <t>IS:1239 PART-1</t>
  </si>
  <si>
    <t>MTR.</t>
  </si>
  <si>
    <t>EXPANDER</t>
  </si>
  <si>
    <t>80 X 100 NB</t>
  </si>
  <si>
    <t>IS:1239 PART-2</t>
  </si>
  <si>
    <t>NUT,BOLTS &amp; WASHER</t>
  </si>
  <si>
    <t>M16</t>
  </si>
  <si>
    <t>FASTNERS</t>
  </si>
  <si>
    <t>GASKET</t>
  </si>
  <si>
    <t>NON-ASBESTOS</t>
  </si>
  <si>
    <t>3 MM THK.</t>
  </si>
  <si>
    <t>SEALING MATERIAL</t>
  </si>
  <si>
    <t>BLOWER HEADER</t>
  </si>
  <si>
    <t>NUT, BOLT &amp; WASHER</t>
  </si>
  <si>
    <t>100 MM LONG</t>
  </si>
  <si>
    <t xml:space="preserve">25 NB </t>
  </si>
  <si>
    <t>BLOWER HEADER TO AIR VENT</t>
  </si>
  <si>
    <t>BLOWER HEADER TO EQT AERATION HEADER</t>
  </si>
  <si>
    <t>PIPING</t>
  </si>
  <si>
    <t>BS-10, T-D</t>
  </si>
  <si>
    <t>3MM THK.</t>
  </si>
  <si>
    <t>NUT, BOLTS &amp; WASHERS</t>
  </si>
  <si>
    <t>75MM LONG</t>
  </si>
  <si>
    <t>SS-304</t>
  </si>
  <si>
    <t>BLOWER HEADER TO MBBR-1</t>
  </si>
  <si>
    <t xml:space="preserve">80 NB </t>
  </si>
  <si>
    <t xml:space="preserve">100 NB </t>
  </si>
  <si>
    <t>HOSE PIPE</t>
  </si>
  <si>
    <t>BRAIDED</t>
  </si>
  <si>
    <t>BLOWER HEADER TO MBBR-2</t>
  </si>
  <si>
    <t>BLOWER HEADER TO SHT</t>
  </si>
  <si>
    <t>DIFFUSER MATERIAL</t>
  </si>
  <si>
    <t>40S</t>
  </si>
  <si>
    <t>EQT TO STP 1&amp;2 SUC</t>
  </si>
  <si>
    <t>ECCENTRIC BUSH</t>
  </si>
  <si>
    <t>80 X 40 NB</t>
  </si>
  <si>
    <t>80S</t>
  </si>
  <si>
    <t>MABT</t>
  </si>
  <si>
    <t>UPVC (BRASS THREADED)</t>
  </si>
  <si>
    <t>STP 1&amp;2 DELIVERY TO HEADER</t>
  </si>
  <si>
    <t>CONCENTRIC BUSH</t>
  </si>
  <si>
    <t>40 X 65 NB</t>
  </si>
  <si>
    <t>STP HEADER TO MBBR1</t>
  </si>
  <si>
    <t>SFP RECIRCULATION LINE</t>
  </si>
  <si>
    <t>REDUCING BUSH</t>
  </si>
  <si>
    <t>65X25 NB</t>
  </si>
  <si>
    <t>STP PG LINE 1&amp;2</t>
  </si>
  <si>
    <t>65X40 NB</t>
  </si>
  <si>
    <t>40X15 NB</t>
  </si>
  <si>
    <t>15 NB</t>
  </si>
  <si>
    <t>FFP 1&amp;2 SUCTION FROM CCT</t>
  </si>
  <si>
    <t>150MM LONG</t>
  </si>
  <si>
    <t>80 X 65 NB</t>
  </si>
  <si>
    <t>FFP DELIVERY HEADER</t>
  </si>
  <si>
    <t>50 X 65 NB</t>
  </si>
  <si>
    <t>FFP RECIRCULATION LINE</t>
  </si>
  <si>
    <t>FFP 1&amp;2 PG LINE</t>
  </si>
  <si>
    <t>FFP HEADER TO DMF</t>
  </si>
  <si>
    <t>DMF FRONTAL LINE</t>
  </si>
  <si>
    <t>ACF FRONTAL LINE</t>
  </si>
  <si>
    <t>DMF &amp; ACF DRAIN LINE</t>
  </si>
  <si>
    <t>ACF TO TWT</t>
  </si>
  <si>
    <t>MBBR-1 &amp; MBBR-2 OUTLET MESHBOX CONNECTION</t>
  </si>
  <si>
    <t>MBBR-1&amp;2 OVERFLOW MESHBOX</t>
  </si>
  <si>
    <t>MBBR-1 &amp; MBBR-2 DRAIN MESHBOX CONNECTION</t>
  </si>
  <si>
    <t>ALL DRAIN VALVES FITTINGS</t>
  </si>
  <si>
    <t>IS1239; PART-2</t>
  </si>
  <si>
    <t>IS1239; PART-1</t>
  </si>
  <si>
    <t>SOLVENT CEMENT</t>
  </si>
  <si>
    <t>475 ML</t>
  </si>
  <si>
    <t>MISC. ITEMS</t>
  </si>
  <si>
    <t xml:space="preserve">FOUNDATION BOLT </t>
  </si>
  <si>
    <t>M12</t>
  </si>
  <si>
    <t>FOUNDATION OF AB(2) STP(2),FFP(2)&amp; FPFP(2)</t>
  </si>
  <si>
    <t>80X40 NB</t>
  </si>
  <si>
    <t>MBBR 1+2 ROTAMETER CONNECTION</t>
  </si>
  <si>
    <t>BS-10,T-D</t>
  </si>
  <si>
    <t>THREADED</t>
  </si>
  <si>
    <t>FPFP 1&amp;2 SUCTION FROM SHT</t>
  </si>
  <si>
    <t>FPFP 1&amp;2 DELIVERY FROM SHT</t>
  </si>
  <si>
    <t>FPFP 1&amp;2 PG LINE</t>
  </si>
  <si>
    <t>50X15 NB</t>
  </si>
  <si>
    <t>FPFP HEADER TO FILTER PRESS</t>
  </si>
  <si>
    <t>50 X 40 NB</t>
  </si>
  <si>
    <t>VALVE SCHEDULE OF 300KLD STP</t>
  </si>
  <si>
    <t>SL. NO</t>
  </si>
  <si>
    <t>TAG NO</t>
  </si>
  <si>
    <t>NAME</t>
  </si>
  <si>
    <t>DESCRIPTION</t>
  </si>
  <si>
    <t>NRV-01-WW</t>
  </si>
  <si>
    <t>NON-RETURN VALVE</t>
  </si>
  <si>
    <t>65NB</t>
  </si>
  <si>
    <t>FLAP TYPE NON RETURN VALVE</t>
  </si>
  <si>
    <t>STP-01 DELIVERY</t>
  </si>
  <si>
    <t>NRV-02-WW</t>
  </si>
  <si>
    <t>STP-02 DELIVERY</t>
  </si>
  <si>
    <t>NRV-03-CWL</t>
  </si>
  <si>
    <t>FFP-01 DELIVERY</t>
  </si>
  <si>
    <t>NRV-04-CWL</t>
  </si>
  <si>
    <t>FFP-02 DELIVERY</t>
  </si>
  <si>
    <t>GV01-04</t>
  </si>
  <si>
    <t>GLOBE VALVE</t>
  </si>
  <si>
    <t>40NB</t>
  </si>
  <si>
    <t>SCREW TYPE</t>
  </si>
  <si>
    <t>MBBR1&amp;2(ROTAMETER 1 &amp; 2)</t>
  </si>
  <si>
    <t>BFV-01-AL &amp; 02</t>
  </si>
  <si>
    <t>100NB</t>
  </si>
  <si>
    <t>WAFER TYPE</t>
  </si>
  <si>
    <t>AB-01&amp;02 DELIVERY</t>
  </si>
  <si>
    <t>BFV-03-SLDG &amp; 04</t>
  </si>
  <si>
    <t>150NB</t>
  </si>
  <si>
    <t>MBBR1&amp;2 DRAIN</t>
  </si>
  <si>
    <t>BFV-05-SLDG &amp; 06</t>
  </si>
  <si>
    <t>TS 1&amp;2 DRAIN</t>
  </si>
  <si>
    <t>BFV-07-SLDG &amp; 08</t>
  </si>
  <si>
    <t>CCT &amp; TWT DRAIN</t>
  </si>
  <si>
    <t>BFV-09-WW _x000D_&amp; 10</t>
  </si>
  <si>
    <t>80NB</t>
  </si>
  <si>
    <t>STP1&amp;2 SUC.</t>
  </si>
  <si>
    <t>BFV-11-WW _x000D_
_x000D_&amp; 12</t>
  </si>
  <si>
    <t>STP1&amp;2 DEL.</t>
  </si>
  <si>
    <t>BFV-13-CWL _x000D_
_x000D_
&amp; 14</t>
  </si>
  <si>
    <t>FFP1&amp;2 SUC.</t>
  </si>
  <si>
    <t>BFV-15-CWL _x000D_
_x000D_
&amp; 16</t>
  </si>
  <si>
    <t>FFP1&amp;2 DEL.</t>
  </si>
  <si>
    <t>BFV-17-FWL _x000D_
_x000D_
&amp; 21</t>
  </si>
  <si>
    <t>DMF FRONTAL</t>
  </si>
  <si>
    <t>BFV-22-FWL _x000D_
_x000D_
&amp; 26</t>
  </si>
  <si>
    <t>ACF FRONTAL</t>
  </si>
  <si>
    <t xml:space="preserve">BFV-27-FWL </t>
  </si>
  <si>
    <t>TWT INLET</t>
  </si>
  <si>
    <t>BFV-28-FWL _x000D_
_x000D_
&amp;29</t>
  </si>
  <si>
    <t>50NB</t>
  </si>
  <si>
    <t>FPFP SUC.</t>
  </si>
  <si>
    <t>BV-01-AL</t>
  </si>
  <si>
    <t>25NB</t>
  </si>
  <si>
    <t>AB HEADER AIR VENT LINE</t>
  </si>
  <si>
    <t>BV-02-AL</t>
  </si>
  <si>
    <t xml:space="preserve">AB HEADER TO EQT </t>
  </si>
  <si>
    <t>BV-03-AL</t>
  </si>
  <si>
    <t>AB HEADER TO MBBR1 HEADER</t>
  </si>
  <si>
    <t>BV-04-AL &amp; 05</t>
  </si>
  <si>
    <t>MBBR1 HEADER TO DIFFUSER</t>
  </si>
  <si>
    <t xml:space="preserve">BV-06-AL </t>
  </si>
  <si>
    <t>AB HEADER TO MBBR2 HEADER</t>
  </si>
  <si>
    <t>BV-07-AL &amp; 08</t>
  </si>
  <si>
    <t>MBBR2 HEADER TO DIFFUSER</t>
  </si>
  <si>
    <t>BV-09-AL</t>
  </si>
  <si>
    <t>AB HEADER TO SHT</t>
  </si>
  <si>
    <t>BV-10-WW</t>
  </si>
  <si>
    <t>PUSH FIT TYPE</t>
  </si>
  <si>
    <t>STP RECIRCULATION LINE</t>
  </si>
  <si>
    <t>BV-11-WW</t>
  </si>
  <si>
    <t>STP HEADER TO MBBR</t>
  </si>
  <si>
    <t>BV-12-CWL</t>
  </si>
  <si>
    <t>BV-13-CWL</t>
  </si>
  <si>
    <t>BV-14-FWL&amp;15</t>
  </si>
  <si>
    <t>DMF&amp;ACF AIR VENT LINE</t>
  </si>
  <si>
    <t>BV-16-SLDG&amp;17</t>
  </si>
  <si>
    <t>FPFP1&amp;2 DEL.</t>
  </si>
  <si>
    <t>BV-18-SLDG</t>
  </si>
  <si>
    <t>FPFP HEADER TO FP</t>
  </si>
  <si>
    <t xml:space="preserve">NV-01-WW &amp; 02
</t>
  </si>
  <si>
    <t>NEEDLE VALVE</t>
  </si>
  <si>
    <t>SS304</t>
  </si>
  <si>
    <t>15NB</t>
  </si>
  <si>
    <t>BSPP FEMALE THREAD</t>
  </si>
  <si>
    <t xml:space="preserve">STP-1 &amp; 2 DEL. </t>
  </si>
  <si>
    <t xml:space="preserve">NV-03-CWL &amp; 04
</t>
  </si>
  <si>
    <t xml:space="preserve">FFP-1 &amp; 2 DEL. </t>
  </si>
  <si>
    <t xml:space="preserve">NV-05 TO 08
</t>
  </si>
  <si>
    <t>DMF &amp; ACF FRONTAL</t>
  </si>
  <si>
    <t xml:space="preserve">NV-09-SLDG &amp; 10
</t>
  </si>
  <si>
    <t xml:space="preserve">FPFP-1 &amp; 2 DEL. </t>
  </si>
  <si>
    <t>FV</t>
  </si>
  <si>
    <t>FOOT VALVE</t>
  </si>
  <si>
    <t xml:space="preserve">PP </t>
  </si>
  <si>
    <t>BSPP FEMALE THREADED</t>
  </si>
  <si>
    <t>FFP 1&amp;2 SUCTION</t>
  </si>
  <si>
    <t>ELECTRICAL ITEMS OF 300 KLD STP</t>
  </si>
  <si>
    <t>REMARKS</t>
  </si>
  <si>
    <t>CABLE</t>
  </si>
  <si>
    <t>CU</t>
  </si>
  <si>
    <t>2.5 SQMM</t>
  </si>
  <si>
    <t>3 CORE, ARMOURED CABLE</t>
  </si>
  <si>
    <t>MTRS.</t>
  </si>
  <si>
    <t>ELECTRICAL</t>
  </si>
  <si>
    <t>AB(2),EFP(2),FFP(2),FPFP(2),FP(1)</t>
  </si>
  <si>
    <t>QTY OF WIRE</t>
  </si>
  <si>
    <t>1.5 SQMM</t>
  </si>
  <si>
    <t>3 CORE,FLEXIBLE CABLE</t>
  </si>
  <si>
    <t>HDP(1),LS(3)</t>
  </si>
  <si>
    <t>AB</t>
  </si>
  <si>
    <t>6"</t>
  </si>
  <si>
    <t>6" WIDTH, 2" HEIGHT, 18SWG</t>
  </si>
  <si>
    <t>ELECTRICAL ROUTING</t>
  </si>
  <si>
    <t>EFP</t>
  </si>
  <si>
    <t>3"</t>
  </si>
  <si>
    <t>3" WIDTH, 2" HEIGHT, 18SWG</t>
  </si>
  <si>
    <t>FFP</t>
  </si>
  <si>
    <t>2"</t>
  </si>
  <si>
    <t>2" WIDTH, 2" HEIGHT, 18SWG</t>
  </si>
  <si>
    <t>CABLE GLAND</t>
  </si>
  <si>
    <t>20MM</t>
  </si>
  <si>
    <t>FOR 2.5SQMM CABLE</t>
  </si>
  <si>
    <t>FPFP</t>
  </si>
  <si>
    <t>FOR 1.5SQMM CABLE</t>
  </si>
  <si>
    <t>FP</t>
  </si>
  <si>
    <t>CABLE TEI</t>
  </si>
  <si>
    <t>150X4.8</t>
  </si>
  <si>
    <t>PKT.</t>
  </si>
  <si>
    <t>1P</t>
  </si>
  <si>
    <t>CABLE LUGS</t>
  </si>
  <si>
    <t>2.5SQMM</t>
  </si>
  <si>
    <t>EYE TYPE</t>
  </si>
  <si>
    <t>HDP</t>
  </si>
  <si>
    <t>15+20 = 35</t>
  </si>
  <si>
    <t>PIN TYPE</t>
  </si>
  <si>
    <t>1.5SQMM</t>
  </si>
  <si>
    <t>LS</t>
  </si>
  <si>
    <t>23+20+20 = 65</t>
  </si>
  <si>
    <t>EARTHING WIRE</t>
  </si>
  <si>
    <t>8SWG</t>
  </si>
  <si>
    <t>EARTHING STRIP</t>
  </si>
  <si>
    <t>25X6MM</t>
  </si>
  <si>
    <t>ISA 40</t>
  </si>
  <si>
    <t>40X40X5</t>
  </si>
  <si>
    <t>AS PER IS 808</t>
  </si>
  <si>
    <t>SUPPORT STRUCTURE</t>
  </si>
  <si>
    <t>INSERT PLATE</t>
  </si>
  <si>
    <t>200X200X5</t>
  </si>
  <si>
    <t>ANCHOR FASNER</t>
  </si>
  <si>
    <t>100 MM</t>
  </si>
  <si>
    <t>M10</t>
  </si>
  <si>
    <t>50 MM</t>
  </si>
  <si>
    <t>1.5"</t>
  </si>
  <si>
    <t>1.5" 30 MTR. ROLL</t>
  </si>
  <si>
    <t>FOUNDATION BOLT</t>
  </si>
  <si>
    <t>TATA/ZINDAL/EQV.</t>
  </si>
  <si>
    <t>AJAY/ASHIRBAD/EQV.</t>
  </si>
  <si>
    <t>PART C: Electrical Iteam</t>
  </si>
  <si>
    <r>
      <t>MODEL:57</t>
    </r>
    <r>
      <rPr>
        <b/>
        <sz val="12"/>
        <rFont val="Cambria"/>
        <family val="1"/>
        <scheme val="major"/>
      </rPr>
      <t xml:space="preserve"> AC</t>
    </r>
    <r>
      <rPr>
        <sz val="12"/>
        <rFont val="Cambria"/>
        <family val="1"/>
        <scheme val="major"/>
      </rPr>
      <t xml:space="preserve">-AIRVAC, FLOW: 300M^3/hr@0.4 MWC </t>
    </r>
  </si>
  <si>
    <t>MBBR Overflow Mesh Box</t>
  </si>
  <si>
    <t>MSEP Puddel Pipe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</si>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</sst>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0000"/>
    <numFmt numFmtId="165" formatCode="0.000"/>
    <numFmt numFmtId="166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28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10"/>
      <color theme="0"/>
      <name val="Cambria"/>
      <family val="1"/>
      <scheme val="major"/>
    </font>
    <font>
      <vertAlign val="superscript"/>
      <sz val="10"/>
      <color theme="1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4"/>
      <color indexed="8"/>
      <name val="Arial Narrow"/>
      <family val="2"/>
    </font>
    <font>
      <b/>
      <sz val="11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3" fillId="0" borderId="0" applyFont="0" applyFill="0" applyBorder="0" applyAlignment="0" applyProtection="0"/>
    <xf numFmtId="0" fontId="19" fillId="0" borderId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3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 applyAlignment="1">
      <alignment horizontal="right"/>
    </xf>
    <xf numFmtId="2" fontId="1" fillId="0" borderId="0" xfId="0" applyNumberFormat="1" applyFont="1"/>
    <xf numFmtId="0" fontId="1" fillId="2" borderId="0" xfId="0" applyFont="1" applyFill="1"/>
    <xf numFmtId="1" fontId="1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wrapText="1"/>
    </xf>
    <xf numFmtId="0" fontId="2" fillId="0" borderId="4" xfId="0" applyFont="1" applyBorder="1"/>
    <xf numFmtId="0" fontId="3" fillId="0" borderId="1" xfId="0" applyFont="1" applyBorder="1"/>
    <xf numFmtId="1" fontId="3" fillId="0" borderId="1" xfId="0" applyNumberFormat="1" applyFont="1" applyBorder="1"/>
    <xf numFmtId="9" fontId="2" fillId="0" borderId="1" xfId="0" applyNumberFormat="1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2" borderId="1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/>
    <xf numFmtId="1" fontId="2" fillId="2" borderId="1" xfId="0" applyNumberFormat="1" applyFont="1" applyFill="1" applyBorder="1"/>
    <xf numFmtId="0" fontId="2" fillId="2" borderId="0" xfId="0" applyFont="1" applyFill="1" applyAlignment="1">
      <alignment horizontal="right"/>
    </xf>
    <xf numFmtId="0" fontId="0" fillId="2" borderId="1" xfId="0" applyFill="1" applyBorder="1"/>
    <xf numFmtId="1" fontId="2" fillId="2" borderId="3" xfId="0" applyNumberFormat="1" applyFont="1" applyFill="1" applyBorder="1"/>
    <xf numFmtId="2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0" applyFont="1"/>
    <xf numFmtId="0" fontId="3" fillId="0" borderId="0" xfId="0" applyFont="1"/>
    <xf numFmtId="1" fontId="3" fillId="0" borderId="0" xfId="0" applyNumberFormat="1" applyFont="1"/>
    <xf numFmtId="9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2" fillId="0" borderId="0" xfId="0" applyFont="1" applyAlignment="1">
      <alignment horizontal="center"/>
    </xf>
    <xf numFmtId="2" fontId="2" fillId="0" borderId="3" xfId="0" applyNumberFormat="1" applyFont="1" applyBorder="1"/>
    <xf numFmtId="0" fontId="2" fillId="4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3" xfId="0" applyFont="1" applyFill="1" applyBorder="1"/>
    <xf numFmtId="1" fontId="2" fillId="6" borderId="1" xfId="0" applyNumberFormat="1" applyFont="1" applyFill="1" applyBorder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7" borderId="1" xfId="0" applyFont="1" applyFill="1" applyBorder="1"/>
    <xf numFmtId="0" fontId="0" fillId="8" borderId="0" xfId="0" applyFill="1"/>
    <xf numFmtId="0" fontId="0" fillId="9" borderId="7" xfId="0" applyFill="1" applyBorder="1"/>
    <xf numFmtId="0" fontId="0" fillId="8" borderId="1" xfId="0" applyFill="1" applyBorder="1"/>
    <xf numFmtId="0" fontId="2" fillId="7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/>
    <xf numFmtId="1" fontId="2" fillId="3" borderId="1" xfId="0" applyNumberFormat="1" applyFont="1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2" fontId="2" fillId="2" borderId="1" xfId="0" applyNumberFormat="1" applyFont="1" applyFill="1" applyBorder="1"/>
    <xf numFmtId="0" fontId="10" fillId="0" borderId="0" xfId="0" applyFont="1"/>
    <xf numFmtId="0" fontId="0" fillId="8" borderId="11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7" xfId="0" applyFill="1" applyBorder="1"/>
    <xf numFmtId="0" fontId="0" fillId="8" borderId="14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/>
    <xf numFmtId="165" fontId="11" fillId="8" borderId="0" xfId="0" applyNumberFormat="1" applyFont="1" applyFill="1"/>
    <xf numFmtId="0" fontId="11" fillId="8" borderId="8" xfId="0" applyFont="1" applyFill="1" applyBorder="1"/>
    <xf numFmtId="2" fontId="11" fillId="8" borderId="0" xfId="0" applyNumberFormat="1" applyFont="1" applyFill="1"/>
    <xf numFmtId="0" fontId="11" fillId="8" borderId="0" xfId="0" applyFont="1" applyFill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16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31" xfId="0" applyFont="1" applyBorder="1" applyAlignment="1">
      <alignment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0" fontId="17" fillId="0" borderId="37" xfId="0" applyFont="1" applyBorder="1" applyAlignment="1">
      <alignment vertical="center" wrapText="1"/>
    </xf>
    <xf numFmtId="0" fontId="17" fillId="0" borderId="38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9" fontId="17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166" fontId="18" fillId="0" borderId="6" xfId="3" applyFont="1" applyFill="1" applyBorder="1" applyAlignment="1">
      <alignment horizontal="center" vertical="center" wrapText="1"/>
    </xf>
    <xf numFmtId="0" fontId="17" fillId="13" borderId="25" xfId="0" applyFont="1" applyFill="1" applyBorder="1" applyAlignment="1">
      <alignment vertical="center" wrapText="1"/>
    </xf>
    <xf numFmtId="166" fontId="18" fillId="0" borderId="1" xfId="3" applyFont="1" applyFill="1" applyBorder="1" applyAlignment="1">
      <alignment horizontal="center" vertical="center" wrapText="1"/>
    </xf>
    <xf numFmtId="9" fontId="17" fillId="0" borderId="1" xfId="1" applyFont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13" borderId="3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2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32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7" fillId="4" borderId="1" xfId="0" applyFont="1" applyFill="1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12" borderId="25" xfId="0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0" borderId="43" xfId="0" applyBorder="1"/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7" xfId="0" applyBorder="1"/>
    <xf numFmtId="0" fontId="0" fillId="0" borderId="8" xfId="0" applyBorder="1"/>
    <xf numFmtId="0" fontId="27" fillId="16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7" fillId="0" borderId="1" xfId="0" applyFon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3" fontId="27" fillId="0" borderId="1" xfId="0" applyNumberFormat="1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1" fontId="21" fillId="0" borderId="1" xfId="0" applyNumberFormat="1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" fontId="0" fillId="2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21" fillId="4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1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29" fillId="18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0" fillId="11" borderId="1" xfId="0" applyFill="1" applyBorder="1"/>
    <xf numFmtId="0" fontId="0" fillId="18" borderId="1" xfId="0" applyFill="1" applyBorder="1" applyAlignment="1">
      <alignment horizontal="center"/>
    </xf>
    <xf numFmtId="0" fontId="31" fillId="19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left"/>
    </xf>
    <xf numFmtId="0" fontId="12" fillId="18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31" fillId="18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16" fontId="0" fillId="4" borderId="1" xfId="0" applyNumberFormat="1" applyFill="1" applyBorder="1" applyAlignment="1">
      <alignment horizontal="center" vertical="center"/>
    </xf>
    <xf numFmtId="0" fontId="0" fillId="12" borderId="37" xfId="0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4" fontId="16" fillId="0" borderId="25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14" fontId="16" fillId="0" borderId="18" xfId="0" applyNumberFormat="1" applyFont="1" applyBorder="1" applyAlignment="1">
      <alignment horizontal="center" vertical="center" wrapText="1"/>
    </xf>
    <xf numFmtId="14" fontId="16" fillId="0" borderId="22" xfId="0" applyNumberFormat="1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23" fillId="0" borderId="40" xfId="0" applyFont="1" applyBorder="1" applyAlignment="1">
      <alignment horizontal="left" vertical="center" wrapText="1"/>
    </xf>
    <xf numFmtId="0" fontId="23" fillId="0" borderId="39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27" fillId="16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5" xfId="0" applyFont="1" applyFill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1" fillId="18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">
    <cellStyle name="Comma 2" xfId="3" xr:uid="{AE47A04F-29D0-4A00-9A88-51183E7A316E}"/>
    <cellStyle name="Comma 2 2" xfId="4" xr:uid="{97780DE9-A820-41B5-A37C-D913B926C1F4}"/>
    <cellStyle name="Normal" xfId="0" builtinId="0"/>
    <cellStyle name="Normal 2" xfId="2" xr:uid="{C197670B-05B2-41AC-95B8-AB05B561FC5F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CB8-25C5-45AD-9BA1-C2D7F97D461A}">
  <dimension ref="A1:F18"/>
  <sheetViews>
    <sheetView topLeftCell="A6" zoomScale="130" zoomScaleNormal="130" workbookViewId="0">
      <selection activeCell="E7" sqref="E7"/>
    </sheetView>
  </sheetViews>
  <sheetFormatPr defaultRowHeight="15" x14ac:dyDescent="0.25"/>
  <cols>
    <col min="1" max="1" width="9.140625" style="191"/>
    <col min="2" max="2" width="30.85546875" style="191" bestFit="1" customWidth="1"/>
    <col min="3" max="3" width="9.140625" style="191"/>
    <col min="4" max="5" width="14.28515625" style="191" bestFit="1" customWidth="1"/>
    <col min="6" max="16384" width="9.140625" style="191"/>
  </cols>
  <sheetData>
    <row r="1" spans="1:6" ht="21" customHeight="1" x14ac:dyDescent="0.25">
      <c r="A1" s="214" t="s">
        <v>396</v>
      </c>
      <c r="B1" s="214" t="s">
        <v>397</v>
      </c>
      <c r="C1" s="214" t="s">
        <v>398</v>
      </c>
      <c r="D1" s="214" t="s">
        <v>414</v>
      </c>
      <c r="E1" s="214" t="s">
        <v>415</v>
      </c>
      <c r="F1" s="214" t="s">
        <v>708</v>
      </c>
    </row>
    <row r="2" spans="1:6" x14ac:dyDescent="0.25">
      <c r="A2" s="122">
        <v>1</v>
      </c>
      <c r="B2" s="195" t="s">
        <v>399</v>
      </c>
      <c r="C2" s="122">
        <v>1</v>
      </c>
      <c r="D2" s="220" t="s">
        <v>413</v>
      </c>
      <c r="E2" s="216">
        <v>45697</v>
      </c>
      <c r="F2" s="220">
        <v>2000</v>
      </c>
    </row>
    <row r="3" spans="1:6" x14ac:dyDescent="0.25">
      <c r="A3" s="122">
        <v>2</v>
      </c>
      <c r="B3" s="195" t="s">
        <v>400</v>
      </c>
      <c r="C3" s="122">
        <v>1</v>
      </c>
      <c r="D3" s="220" t="s">
        <v>413</v>
      </c>
      <c r="E3" s="216">
        <v>45706</v>
      </c>
      <c r="F3" s="220">
        <v>10000</v>
      </c>
    </row>
    <row r="4" spans="1:6" x14ac:dyDescent="0.25">
      <c r="A4" s="122">
        <v>3</v>
      </c>
      <c r="B4" s="195" t="s">
        <v>401</v>
      </c>
      <c r="C4" s="122">
        <v>1</v>
      </c>
      <c r="D4" s="220" t="s">
        <v>413</v>
      </c>
      <c r="E4" s="216">
        <v>45715</v>
      </c>
      <c r="F4" s="220">
        <v>3000</v>
      </c>
    </row>
    <row r="5" spans="1:6" x14ac:dyDescent="0.25">
      <c r="A5" s="122">
        <v>4</v>
      </c>
      <c r="B5" s="215" t="s">
        <v>402</v>
      </c>
      <c r="C5" s="122">
        <v>2</v>
      </c>
      <c r="D5" s="220" t="s">
        <v>413</v>
      </c>
      <c r="E5" s="216">
        <v>45707</v>
      </c>
      <c r="F5" s="220">
        <v>6000</v>
      </c>
    </row>
    <row r="6" spans="1:6" x14ac:dyDescent="0.25">
      <c r="A6" s="122">
        <v>5</v>
      </c>
      <c r="B6" s="215" t="s">
        <v>403</v>
      </c>
      <c r="C6" s="122">
        <v>1</v>
      </c>
      <c r="D6" s="220" t="s">
        <v>413</v>
      </c>
      <c r="E6" s="216">
        <v>45707</v>
      </c>
      <c r="F6" s="220">
        <v>3500</v>
      </c>
    </row>
    <row r="7" spans="1:6" x14ac:dyDescent="0.25">
      <c r="A7" s="122">
        <v>6</v>
      </c>
      <c r="B7" s="215" t="s">
        <v>404</v>
      </c>
      <c r="C7" s="122">
        <v>2</v>
      </c>
      <c r="D7" s="220" t="s">
        <v>413</v>
      </c>
      <c r="E7" s="261">
        <v>45728</v>
      </c>
      <c r="F7" s="220">
        <v>1500</v>
      </c>
    </row>
    <row r="8" spans="1:6" x14ac:dyDescent="0.25">
      <c r="A8" s="122">
        <v>7</v>
      </c>
      <c r="B8" s="215" t="s">
        <v>405</v>
      </c>
      <c r="C8" s="122">
        <v>1</v>
      </c>
      <c r="D8" s="220" t="s">
        <v>413</v>
      </c>
      <c r="E8" s="216">
        <v>45707</v>
      </c>
      <c r="F8" s="220">
        <v>1500</v>
      </c>
    </row>
    <row r="9" spans="1:6" x14ac:dyDescent="0.25">
      <c r="A9" s="122">
        <v>8</v>
      </c>
      <c r="B9" s="215" t="s">
        <v>406</v>
      </c>
      <c r="C9" s="122">
        <v>1</v>
      </c>
      <c r="D9" s="220" t="s">
        <v>413</v>
      </c>
      <c r="E9" s="261">
        <v>45728</v>
      </c>
      <c r="F9" s="220">
        <v>1500</v>
      </c>
    </row>
    <row r="10" spans="1:6" x14ac:dyDescent="0.25">
      <c r="A10" s="122">
        <v>9</v>
      </c>
      <c r="B10" s="215" t="s">
        <v>407</v>
      </c>
      <c r="C10" s="122">
        <v>1</v>
      </c>
      <c r="D10" s="220" t="s">
        <v>413</v>
      </c>
      <c r="E10" s="261">
        <v>45728</v>
      </c>
      <c r="F10" s="220">
        <v>1500</v>
      </c>
    </row>
    <row r="11" spans="1:6" x14ac:dyDescent="0.25">
      <c r="A11" s="122">
        <v>10</v>
      </c>
      <c r="B11" s="215" t="s">
        <v>450</v>
      </c>
      <c r="C11" s="122">
        <v>1</v>
      </c>
      <c r="D11" s="220" t="s">
        <v>413</v>
      </c>
      <c r="E11" s="261">
        <v>45728</v>
      </c>
      <c r="F11" s="220">
        <v>1500</v>
      </c>
    </row>
    <row r="12" spans="1:6" x14ac:dyDescent="0.25">
      <c r="A12" s="122">
        <v>11</v>
      </c>
      <c r="B12" s="215" t="s">
        <v>451</v>
      </c>
      <c r="C12" s="122">
        <v>1</v>
      </c>
      <c r="D12" s="220" t="s">
        <v>413</v>
      </c>
      <c r="E12" s="261">
        <v>45728</v>
      </c>
      <c r="F12" s="220">
        <v>1500</v>
      </c>
    </row>
    <row r="13" spans="1:6" x14ac:dyDescent="0.25">
      <c r="A13" s="122">
        <v>12</v>
      </c>
      <c r="B13" s="215" t="s">
        <v>408</v>
      </c>
      <c r="C13" s="122">
        <v>1</v>
      </c>
      <c r="D13" s="220" t="s">
        <v>413</v>
      </c>
      <c r="E13" s="216">
        <v>45707</v>
      </c>
      <c r="F13" s="220">
        <v>1500</v>
      </c>
    </row>
    <row r="14" spans="1:6" x14ac:dyDescent="0.25">
      <c r="A14" s="122">
        <v>13</v>
      </c>
      <c r="B14" s="195" t="s">
        <v>411</v>
      </c>
      <c r="C14" s="122">
        <v>1</v>
      </c>
      <c r="D14" s="220" t="s">
        <v>413</v>
      </c>
      <c r="E14" s="216">
        <v>45697</v>
      </c>
      <c r="F14" s="220">
        <v>5000</v>
      </c>
    </row>
    <row r="15" spans="1:6" x14ac:dyDescent="0.25">
      <c r="A15" s="122">
        <v>14</v>
      </c>
      <c r="B15" s="215" t="s">
        <v>410</v>
      </c>
      <c r="C15" s="122">
        <v>1</v>
      </c>
      <c r="D15" s="220" t="s">
        <v>413</v>
      </c>
      <c r="E15" s="216">
        <v>45726</v>
      </c>
      <c r="F15" s="220">
        <v>5000</v>
      </c>
    </row>
    <row r="16" spans="1:6" x14ac:dyDescent="0.25">
      <c r="A16" s="122">
        <v>15</v>
      </c>
      <c r="B16" s="195" t="s">
        <v>412</v>
      </c>
      <c r="C16" s="122">
        <v>1</v>
      </c>
      <c r="D16" s="220" t="s">
        <v>413</v>
      </c>
      <c r="E16" s="216">
        <v>45726</v>
      </c>
      <c r="F16" s="220">
        <v>10000</v>
      </c>
    </row>
    <row r="17" spans="1:6" x14ac:dyDescent="0.25">
      <c r="A17" s="122">
        <v>16</v>
      </c>
      <c r="B17" s="195" t="s">
        <v>409</v>
      </c>
      <c r="C17" s="122">
        <v>1</v>
      </c>
      <c r="D17" s="122" t="s">
        <v>416</v>
      </c>
      <c r="E17" s="122" t="s">
        <v>416</v>
      </c>
      <c r="F17" s="220">
        <v>5000</v>
      </c>
    </row>
    <row r="18" spans="1:6" x14ac:dyDescent="0.25">
      <c r="E18" s="122" t="s">
        <v>709</v>
      </c>
      <c r="F18" s="122">
        <f>SUM(F2:F17)</f>
        <v>60000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6FCC-D794-4A4A-881E-53FBD544040D}">
  <dimension ref="A1:N20"/>
  <sheetViews>
    <sheetView tabSelected="1" workbookViewId="0">
      <pane ySplit="1" topLeftCell="A2" activePane="bottomLeft" state="frozen"/>
      <selection activeCell="N19" sqref="N19"/>
      <selection pane="bottomLeft" activeCell="F3" sqref="F3:H20"/>
    </sheetView>
  </sheetViews>
  <sheetFormatPr defaultRowHeight="15" x14ac:dyDescent="0.25"/>
  <cols>
    <col min="1" max="1" width="7.42578125" bestFit="1" customWidth="1"/>
    <col min="2" max="2" width="22.42578125" bestFit="1" customWidth="1"/>
    <col min="3" max="3" width="5.7109375" bestFit="1" customWidth="1"/>
    <col min="4" max="4" width="10.28515625" bestFit="1" customWidth="1"/>
    <col min="5" max="5" width="26.7109375" bestFit="1" customWidth="1"/>
    <col min="6" max="6" width="5.5703125" customWidth="1"/>
    <col min="7" max="7" width="7.28515625" customWidth="1"/>
    <col min="8" max="8" width="19.85546875" bestFit="1" customWidth="1"/>
    <col min="9" max="9" width="33.42578125" bestFit="1" customWidth="1"/>
    <col min="13" max="13" width="12.85546875" bestFit="1" customWidth="1"/>
  </cols>
  <sheetData>
    <row r="1" spans="1:14" ht="23.25" x14ac:dyDescent="0.25">
      <c r="A1" s="323" t="s">
        <v>643</v>
      </c>
      <c r="B1" s="323"/>
      <c r="C1" s="323"/>
      <c r="D1" s="323"/>
      <c r="E1" s="323"/>
      <c r="F1" s="323"/>
      <c r="G1" s="323"/>
      <c r="H1" s="323"/>
      <c r="I1" s="323"/>
    </row>
    <row r="2" spans="1:14" ht="31.5" x14ac:dyDescent="0.25">
      <c r="A2" s="246" t="s">
        <v>0</v>
      </c>
      <c r="B2" s="246" t="s">
        <v>196</v>
      </c>
      <c r="C2" s="246" t="s">
        <v>197</v>
      </c>
      <c r="D2" s="246" t="s">
        <v>454</v>
      </c>
      <c r="E2" s="246" t="s">
        <v>3</v>
      </c>
      <c r="F2" s="246" t="s">
        <v>4</v>
      </c>
      <c r="G2" s="246" t="s">
        <v>200</v>
      </c>
      <c r="H2" s="246" t="s">
        <v>455</v>
      </c>
      <c r="I2" s="246" t="s">
        <v>644</v>
      </c>
    </row>
    <row r="3" spans="1:14" x14ac:dyDescent="0.25">
      <c r="A3" s="247">
        <v>1</v>
      </c>
      <c r="B3" s="247" t="s">
        <v>645</v>
      </c>
      <c r="C3" s="247" t="s">
        <v>646</v>
      </c>
      <c r="D3" s="247" t="s">
        <v>647</v>
      </c>
      <c r="E3" s="247" t="s">
        <v>648</v>
      </c>
      <c r="F3" s="247">
        <v>170</v>
      </c>
      <c r="G3" s="247" t="s">
        <v>649</v>
      </c>
      <c r="H3" s="247" t="s">
        <v>650</v>
      </c>
      <c r="I3" s="247" t="s">
        <v>651</v>
      </c>
      <c r="L3" s="324" t="s">
        <v>652</v>
      </c>
      <c r="M3" s="324"/>
    </row>
    <row r="4" spans="1:14" x14ac:dyDescent="0.25">
      <c r="A4" s="247">
        <v>2</v>
      </c>
      <c r="B4" s="247" t="s">
        <v>645</v>
      </c>
      <c r="C4" s="247" t="s">
        <v>646</v>
      </c>
      <c r="D4" s="247" t="s">
        <v>653</v>
      </c>
      <c r="E4" s="247" t="s">
        <v>654</v>
      </c>
      <c r="F4" s="247">
        <v>100</v>
      </c>
      <c r="G4" s="247" t="s">
        <v>649</v>
      </c>
      <c r="H4" s="247" t="s">
        <v>650</v>
      </c>
      <c r="I4" s="247" t="s">
        <v>655</v>
      </c>
      <c r="L4" s="194" t="s">
        <v>656</v>
      </c>
      <c r="M4" s="192">
        <v>44</v>
      </c>
    </row>
    <row r="5" spans="1:14" x14ac:dyDescent="0.25">
      <c r="A5" s="247">
        <v>3</v>
      </c>
      <c r="B5" s="247" t="s">
        <v>250</v>
      </c>
      <c r="C5" s="247" t="s">
        <v>251</v>
      </c>
      <c r="D5" s="247" t="s">
        <v>657</v>
      </c>
      <c r="E5" s="247" t="s">
        <v>658</v>
      </c>
      <c r="F5" s="247">
        <v>30</v>
      </c>
      <c r="G5" s="247" t="s">
        <v>649</v>
      </c>
      <c r="H5" s="247" t="s">
        <v>659</v>
      </c>
      <c r="I5" s="247"/>
      <c r="L5" s="192" t="s">
        <v>660</v>
      </c>
      <c r="M5" s="192">
        <v>48</v>
      </c>
    </row>
    <row r="6" spans="1:14" x14ac:dyDescent="0.25">
      <c r="A6" s="247">
        <v>4</v>
      </c>
      <c r="B6" s="247" t="s">
        <v>250</v>
      </c>
      <c r="C6" s="247" t="s">
        <v>251</v>
      </c>
      <c r="D6" s="247" t="s">
        <v>661</v>
      </c>
      <c r="E6" s="247" t="s">
        <v>662</v>
      </c>
      <c r="F6" s="247">
        <v>15</v>
      </c>
      <c r="G6" s="247" t="s">
        <v>649</v>
      </c>
      <c r="H6" s="247" t="s">
        <v>659</v>
      </c>
      <c r="I6" s="247"/>
      <c r="L6" s="192" t="s">
        <v>663</v>
      </c>
      <c r="M6" s="192">
        <v>36</v>
      </c>
      <c r="N6" s="204">
        <f>SUM(M4:M9)</f>
        <v>169</v>
      </c>
    </row>
    <row r="7" spans="1:14" x14ac:dyDescent="0.25">
      <c r="A7" s="247">
        <v>5</v>
      </c>
      <c r="B7" s="247" t="s">
        <v>250</v>
      </c>
      <c r="C7" s="247" t="s">
        <v>251</v>
      </c>
      <c r="D7" s="247" t="s">
        <v>664</v>
      </c>
      <c r="E7" s="247" t="s">
        <v>665</v>
      </c>
      <c r="F7" s="247">
        <v>6</v>
      </c>
      <c r="G7" s="247" t="s">
        <v>649</v>
      </c>
      <c r="H7" s="247" t="s">
        <v>659</v>
      </c>
      <c r="I7" s="247"/>
      <c r="L7" s="192"/>
      <c r="M7" s="192"/>
    </row>
    <row r="8" spans="1:14" x14ac:dyDescent="0.25">
      <c r="A8" s="247">
        <v>6</v>
      </c>
      <c r="B8" s="247" t="s">
        <v>666</v>
      </c>
      <c r="C8" s="247" t="s">
        <v>106</v>
      </c>
      <c r="D8" s="247" t="s">
        <v>667</v>
      </c>
      <c r="E8" s="247" t="s">
        <v>668</v>
      </c>
      <c r="F8" s="247">
        <v>18</v>
      </c>
      <c r="G8" s="247" t="s">
        <v>458</v>
      </c>
      <c r="H8" s="247" t="s">
        <v>650</v>
      </c>
      <c r="I8" s="247" t="s">
        <v>651</v>
      </c>
      <c r="L8" s="194" t="s">
        <v>669</v>
      </c>
      <c r="M8" s="192">
        <v>36</v>
      </c>
    </row>
    <row r="9" spans="1:14" x14ac:dyDescent="0.25">
      <c r="A9" s="247">
        <v>7</v>
      </c>
      <c r="B9" s="247" t="s">
        <v>666</v>
      </c>
      <c r="C9" s="247" t="s">
        <v>217</v>
      </c>
      <c r="D9" s="247" t="s">
        <v>249</v>
      </c>
      <c r="E9" s="247" t="s">
        <v>670</v>
      </c>
      <c r="F9" s="247">
        <v>8</v>
      </c>
      <c r="G9" s="247" t="s">
        <v>458</v>
      </c>
      <c r="H9" s="247" t="s">
        <v>650</v>
      </c>
      <c r="I9" s="247" t="s">
        <v>655</v>
      </c>
      <c r="L9" s="194" t="s">
        <v>671</v>
      </c>
      <c r="M9" s="192">
        <v>5</v>
      </c>
    </row>
    <row r="10" spans="1:14" x14ac:dyDescent="0.25">
      <c r="A10" s="247">
        <v>8</v>
      </c>
      <c r="B10" s="247" t="s">
        <v>672</v>
      </c>
      <c r="C10" s="247" t="s">
        <v>217</v>
      </c>
      <c r="D10" s="247" t="s">
        <v>673</v>
      </c>
      <c r="E10" s="247"/>
      <c r="F10" s="247">
        <v>3</v>
      </c>
      <c r="G10" s="247" t="s">
        <v>674</v>
      </c>
      <c r="H10" s="247" t="s">
        <v>650</v>
      </c>
      <c r="I10" s="247"/>
      <c r="L10" s="325" t="s">
        <v>675</v>
      </c>
      <c r="M10" s="326"/>
    </row>
    <row r="11" spans="1:14" x14ac:dyDescent="0.25">
      <c r="A11" s="247">
        <v>9</v>
      </c>
      <c r="B11" s="247" t="s">
        <v>676</v>
      </c>
      <c r="C11" s="247" t="s">
        <v>646</v>
      </c>
      <c r="D11" s="247" t="s">
        <v>677</v>
      </c>
      <c r="E11" s="247" t="s">
        <v>678</v>
      </c>
      <c r="F11" s="247">
        <v>27</v>
      </c>
      <c r="G11" s="247" t="s">
        <v>458</v>
      </c>
      <c r="H11" s="247" t="s">
        <v>650</v>
      </c>
      <c r="I11" s="247"/>
      <c r="L11" s="192" t="s">
        <v>679</v>
      </c>
      <c r="M11" s="192" t="s">
        <v>680</v>
      </c>
      <c r="N11" s="204">
        <f>35+65</f>
        <v>100</v>
      </c>
    </row>
    <row r="12" spans="1:14" x14ac:dyDescent="0.25">
      <c r="A12" s="247">
        <v>10</v>
      </c>
      <c r="B12" s="247" t="s">
        <v>676</v>
      </c>
      <c r="C12" s="247" t="s">
        <v>646</v>
      </c>
      <c r="D12" s="247" t="s">
        <v>677</v>
      </c>
      <c r="E12" s="247" t="s">
        <v>681</v>
      </c>
      <c r="F12" s="247">
        <v>27</v>
      </c>
      <c r="G12" s="247" t="s">
        <v>458</v>
      </c>
      <c r="H12" s="247" t="s">
        <v>650</v>
      </c>
      <c r="I12" s="247"/>
      <c r="L12" s="192"/>
      <c r="M12" s="192"/>
    </row>
    <row r="13" spans="1:14" x14ac:dyDescent="0.25">
      <c r="A13" s="247">
        <v>11</v>
      </c>
      <c r="B13" s="247" t="s">
        <v>676</v>
      </c>
      <c r="C13" s="247" t="s">
        <v>646</v>
      </c>
      <c r="D13" s="247" t="s">
        <v>682</v>
      </c>
      <c r="E13" s="247" t="s">
        <v>681</v>
      </c>
      <c r="F13" s="247">
        <v>4</v>
      </c>
      <c r="G13" s="247" t="s">
        <v>458</v>
      </c>
      <c r="H13" s="247" t="s">
        <v>650</v>
      </c>
      <c r="I13" s="247"/>
      <c r="L13" s="192" t="s">
        <v>683</v>
      </c>
      <c r="M13" s="192" t="s">
        <v>684</v>
      </c>
    </row>
    <row r="14" spans="1:14" x14ac:dyDescent="0.25">
      <c r="A14" s="247">
        <v>12</v>
      </c>
      <c r="B14" s="247" t="s">
        <v>685</v>
      </c>
      <c r="C14" s="247" t="s">
        <v>251</v>
      </c>
      <c r="D14" s="247" t="s">
        <v>686</v>
      </c>
      <c r="E14" s="247" t="s">
        <v>686</v>
      </c>
      <c r="F14" s="247">
        <v>20</v>
      </c>
      <c r="G14" s="247" t="s">
        <v>649</v>
      </c>
      <c r="H14" s="247" t="s">
        <v>650</v>
      </c>
      <c r="I14" s="247"/>
    </row>
    <row r="15" spans="1:14" x14ac:dyDescent="0.25">
      <c r="A15" s="247">
        <v>13</v>
      </c>
      <c r="B15" s="247" t="s">
        <v>687</v>
      </c>
      <c r="C15" s="247" t="s">
        <v>251</v>
      </c>
      <c r="D15" s="247" t="s">
        <v>688</v>
      </c>
      <c r="E15" s="247" t="s">
        <v>688</v>
      </c>
      <c r="F15" s="247">
        <v>25</v>
      </c>
      <c r="G15" s="247" t="s">
        <v>649</v>
      </c>
      <c r="H15" s="247" t="s">
        <v>650</v>
      </c>
      <c r="I15" s="247"/>
    </row>
    <row r="16" spans="1:14" x14ac:dyDescent="0.25">
      <c r="A16" s="247">
        <v>14</v>
      </c>
      <c r="B16" s="247" t="s">
        <v>689</v>
      </c>
      <c r="C16" s="247" t="s">
        <v>270</v>
      </c>
      <c r="D16" s="247" t="s">
        <v>690</v>
      </c>
      <c r="E16" s="247" t="s">
        <v>691</v>
      </c>
      <c r="F16" s="247">
        <v>30</v>
      </c>
      <c r="G16" s="247" t="s">
        <v>649</v>
      </c>
      <c r="H16" s="247" t="s">
        <v>692</v>
      </c>
      <c r="I16" s="247"/>
    </row>
    <row r="17" spans="1:9" x14ac:dyDescent="0.25">
      <c r="A17" s="247">
        <v>15</v>
      </c>
      <c r="B17" s="247" t="s">
        <v>693</v>
      </c>
      <c r="C17" s="247" t="s">
        <v>270</v>
      </c>
      <c r="D17" s="247" t="s">
        <v>694</v>
      </c>
      <c r="E17" s="247"/>
      <c r="F17" s="247">
        <v>18</v>
      </c>
      <c r="G17" s="247" t="s">
        <v>458</v>
      </c>
      <c r="H17" s="247" t="s">
        <v>692</v>
      </c>
      <c r="I17" s="247"/>
    </row>
    <row r="18" spans="1:9" x14ac:dyDescent="0.25">
      <c r="A18" s="247">
        <v>16</v>
      </c>
      <c r="B18" s="247" t="s">
        <v>695</v>
      </c>
      <c r="C18" s="247" t="s">
        <v>251</v>
      </c>
      <c r="D18" s="247" t="s">
        <v>696</v>
      </c>
      <c r="E18" s="247" t="s">
        <v>697</v>
      </c>
      <c r="F18" s="247">
        <v>72</v>
      </c>
      <c r="G18" s="247" t="s">
        <v>458</v>
      </c>
      <c r="H18" s="247" t="s">
        <v>692</v>
      </c>
      <c r="I18" s="248"/>
    </row>
    <row r="19" spans="1:9" x14ac:dyDescent="0.25">
      <c r="A19" s="247">
        <v>17</v>
      </c>
      <c r="B19" s="247" t="s">
        <v>485</v>
      </c>
      <c r="C19" s="247" t="s">
        <v>251</v>
      </c>
      <c r="D19" s="247" t="s">
        <v>698</v>
      </c>
      <c r="E19" s="247" t="s">
        <v>697</v>
      </c>
      <c r="F19" s="247">
        <v>72</v>
      </c>
      <c r="G19" s="247" t="s">
        <v>458</v>
      </c>
      <c r="H19" s="247" t="s">
        <v>692</v>
      </c>
      <c r="I19" s="248"/>
    </row>
    <row r="20" spans="1:9" x14ac:dyDescent="0.25">
      <c r="A20" s="247">
        <v>18</v>
      </c>
      <c r="B20" s="247" t="s">
        <v>237</v>
      </c>
      <c r="C20" s="247" t="s">
        <v>234</v>
      </c>
      <c r="D20" s="247" t="s">
        <v>699</v>
      </c>
      <c r="E20" s="247" t="s">
        <v>700</v>
      </c>
      <c r="F20" s="247">
        <v>5</v>
      </c>
      <c r="G20" s="247" t="s">
        <v>458</v>
      </c>
      <c r="H20" s="247"/>
      <c r="I20" s="248"/>
    </row>
  </sheetData>
  <mergeCells count="3">
    <mergeCell ref="A1:I1"/>
    <mergeCell ref="L3:M3"/>
    <mergeCell ref="L10:M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4489-CAC6-4CF6-AC62-DBF10BACA8E6}">
  <dimension ref="A1"/>
  <sheetViews>
    <sheetView workbookViewId="0">
      <selection activeCell="M10" sqref="M10"/>
    </sheetView>
  </sheetViews>
  <sheetFormatPr defaultRowHeight="15" x14ac:dyDescent="0.25"/>
  <cols>
    <col min="2" max="2" width="12.8554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topLeftCell="A18" zoomScaleNormal="100" workbookViewId="0">
      <selection activeCell="B36" sqref="B36"/>
    </sheetView>
  </sheetViews>
  <sheetFormatPr defaultColWidth="9.140625" defaultRowHeight="12.75" x14ac:dyDescent="0.2"/>
  <cols>
    <col min="1" max="1" width="6.42578125" style="1" bestFit="1" customWidth="1"/>
    <col min="2" max="2" width="40.5703125" style="1" customWidth="1"/>
    <col min="3" max="3" width="22.140625" style="1" customWidth="1"/>
    <col min="4" max="4" width="24.5703125" style="4" customWidth="1"/>
    <col min="5" max="5" width="7.5703125" style="1" bestFit="1" customWidth="1"/>
    <col min="6" max="6" width="9.85546875" style="1" customWidth="1"/>
    <col min="7" max="7" width="12" style="1" customWidth="1"/>
    <col min="8" max="8" width="11.5703125" style="1" customWidth="1"/>
    <col min="9" max="9" width="8.85546875" style="1" bestFit="1" customWidth="1"/>
    <col min="10" max="10" width="7" style="1" bestFit="1" customWidth="1"/>
    <col min="11" max="11" width="9" style="1" bestFit="1" customWidth="1"/>
    <col min="12" max="12" width="14.7109375" style="1" customWidth="1"/>
    <col min="13" max="13" width="9.140625" style="1"/>
    <col min="14" max="14" width="18" style="1" bestFit="1" customWidth="1"/>
    <col min="15" max="16384" width="9.140625" style="1"/>
  </cols>
  <sheetData>
    <row r="1" spans="1:15" x14ac:dyDescent="0.2">
      <c r="A1" s="263" t="s">
        <v>136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15" x14ac:dyDescent="0.2">
      <c r="A2" s="27" t="s">
        <v>0</v>
      </c>
      <c r="B2" s="28" t="s">
        <v>1</v>
      </c>
      <c r="C2" s="29" t="s">
        <v>2</v>
      </c>
      <c r="D2" s="29" t="s">
        <v>3</v>
      </c>
      <c r="E2" s="28" t="s">
        <v>4</v>
      </c>
      <c r="F2" s="27" t="s">
        <v>5</v>
      </c>
      <c r="G2" s="27" t="s">
        <v>6</v>
      </c>
      <c r="H2" s="27" t="s">
        <v>7</v>
      </c>
      <c r="I2" s="27" t="s">
        <v>8</v>
      </c>
      <c r="J2" s="27" t="s">
        <v>9</v>
      </c>
      <c r="K2" s="27" t="s">
        <v>64</v>
      </c>
      <c r="L2" s="27" t="s">
        <v>10</v>
      </c>
    </row>
    <row r="3" spans="1:15" x14ac:dyDescent="0.2">
      <c r="A3" s="2">
        <v>1</v>
      </c>
      <c r="B3" s="2" t="s">
        <v>11</v>
      </c>
      <c r="C3" s="264" t="s">
        <v>110</v>
      </c>
      <c r="D3" s="15" t="s">
        <v>12</v>
      </c>
      <c r="E3" s="2">
        <v>1</v>
      </c>
      <c r="F3" s="2" t="s">
        <v>13</v>
      </c>
      <c r="G3" s="16"/>
      <c r="H3" s="16"/>
      <c r="I3" s="16"/>
      <c r="J3" s="16"/>
      <c r="K3" s="16"/>
      <c r="L3" s="16"/>
    </row>
    <row r="4" spans="1:15" x14ac:dyDescent="0.2">
      <c r="A4" s="2">
        <v>2</v>
      </c>
      <c r="B4" s="2" t="s">
        <v>14</v>
      </c>
      <c r="C4" s="265"/>
      <c r="D4" s="15" t="s">
        <v>12</v>
      </c>
      <c r="E4" s="2">
        <v>1</v>
      </c>
      <c r="F4" s="2" t="s">
        <v>13</v>
      </c>
      <c r="G4" s="16"/>
      <c r="H4" s="16"/>
      <c r="I4" s="16"/>
      <c r="J4" s="16"/>
      <c r="K4" s="16"/>
      <c r="L4" s="16"/>
    </row>
    <row r="5" spans="1:15" x14ac:dyDescent="0.2">
      <c r="A5" s="2">
        <v>3</v>
      </c>
      <c r="B5" s="2" t="s">
        <v>15</v>
      </c>
      <c r="C5" s="265"/>
      <c r="D5" s="15" t="s">
        <v>12</v>
      </c>
      <c r="E5" s="2">
        <v>1</v>
      </c>
      <c r="F5" s="2" t="s">
        <v>13</v>
      </c>
      <c r="G5" s="16"/>
      <c r="H5" s="16"/>
      <c r="I5" s="16"/>
      <c r="J5" s="16"/>
      <c r="K5" s="16"/>
      <c r="L5" s="16"/>
    </row>
    <row r="6" spans="1:15" x14ac:dyDescent="0.2">
      <c r="A6" s="2">
        <v>4</v>
      </c>
      <c r="B6" s="2" t="s">
        <v>16</v>
      </c>
      <c r="C6" s="265"/>
      <c r="D6" s="15" t="s">
        <v>12</v>
      </c>
      <c r="E6" s="17">
        <v>1</v>
      </c>
      <c r="F6" s="2" t="s">
        <v>13</v>
      </c>
      <c r="G6" s="18"/>
      <c r="H6" s="18"/>
      <c r="I6" s="18"/>
      <c r="J6" s="18"/>
      <c r="K6" s="18"/>
      <c r="L6" s="18"/>
    </row>
    <row r="7" spans="1:15" x14ac:dyDescent="0.2">
      <c r="A7" s="2">
        <v>5</v>
      </c>
      <c r="B7" s="2" t="s">
        <v>17</v>
      </c>
      <c r="C7" s="265"/>
      <c r="D7" s="15" t="s">
        <v>12</v>
      </c>
      <c r="E7" s="17">
        <v>1</v>
      </c>
      <c r="F7" s="2" t="s">
        <v>13</v>
      </c>
      <c r="G7" s="18"/>
      <c r="H7" s="18"/>
      <c r="I7" s="18"/>
      <c r="J7" s="18"/>
      <c r="K7" s="18"/>
      <c r="L7" s="18"/>
    </row>
    <row r="8" spans="1:15" x14ac:dyDescent="0.2">
      <c r="A8" s="2">
        <v>6</v>
      </c>
      <c r="B8" s="2" t="s">
        <v>18</v>
      </c>
      <c r="C8" s="265"/>
      <c r="D8" s="15" t="s">
        <v>12</v>
      </c>
      <c r="E8" s="17">
        <v>1</v>
      </c>
      <c r="F8" s="2" t="s">
        <v>13</v>
      </c>
      <c r="G8" s="18"/>
      <c r="H8" s="18"/>
      <c r="I8" s="18"/>
      <c r="J8" s="18"/>
      <c r="K8" s="18"/>
      <c r="L8" s="18"/>
    </row>
    <row r="9" spans="1:15" x14ac:dyDescent="0.2">
      <c r="A9" s="2">
        <v>7</v>
      </c>
      <c r="B9" s="2" t="s">
        <v>59</v>
      </c>
      <c r="C9" s="265"/>
      <c r="D9" s="15" t="s">
        <v>12</v>
      </c>
      <c r="E9" s="17">
        <v>1</v>
      </c>
      <c r="F9" s="2" t="s">
        <v>13</v>
      </c>
      <c r="G9" s="18"/>
      <c r="H9" s="18"/>
      <c r="I9" s="18"/>
      <c r="J9" s="18"/>
      <c r="K9" s="18"/>
      <c r="L9" s="18"/>
    </row>
    <row r="10" spans="1:15" x14ac:dyDescent="0.2">
      <c r="A10" s="2">
        <v>8</v>
      </c>
      <c r="B10" s="2" t="s">
        <v>60</v>
      </c>
      <c r="C10" s="265"/>
      <c r="D10" s="19" t="s">
        <v>12</v>
      </c>
      <c r="E10" s="17">
        <v>1</v>
      </c>
      <c r="F10" s="2" t="s">
        <v>13</v>
      </c>
      <c r="G10" s="18"/>
      <c r="H10" s="18"/>
      <c r="I10" s="18"/>
      <c r="J10" s="18"/>
      <c r="K10" s="18"/>
      <c r="L10" s="18"/>
    </row>
    <row r="11" spans="1:15" x14ac:dyDescent="0.2">
      <c r="A11" s="2">
        <v>9</v>
      </c>
      <c r="B11" s="2" t="s">
        <v>19</v>
      </c>
      <c r="C11" s="266"/>
      <c r="D11" s="19" t="s">
        <v>12</v>
      </c>
      <c r="E11" s="17">
        <v>1</v>
      </c>
      <c r="F11" s="2" t="s">
        <v>13</v>
      </c>
      <c r="G11" s="18"/>
      <c r="H11" s="18"/>
      <c r="I11" s="18"/>
      <c r="J11" s="18"/>
      <c r="K11" s="18"/>
      <c r="L11" s="18"/>
    </row>
    <row r="12" spans="1:15" s="56" customFormat="1" x14ac:dyDescent="0.2">
      <c r="A12" s="26">
        <v>10</v>
      </c>
      <c r="B12" s="26" t="s">
        <v>20</v>
      </c>
      <c r="C12" s="33" t="s">
        <v>21</v>
      </c>
      <c r="D12" s="33" t="s">
        <v>106</v>
      </c>
      <c r="E12" s="26">
        <v>2</v>
      </c>
      <c r="F12" s="26" t="s">
        <v>13</v>
      </c>
      <c r="G12" s="26">
        <v>6000</v>
      </c>
      <c r="H12" s="26">
        <f t="shared" ref="H12:H17" si="0">G12*E12</f>
        <v>12000</v>
      </c>
      <c r="I12" s="26">
        <v>0</v>
      </c>
      <c r="J12" s="26">
        <v>0</v>
      </c>
      <c r="K12" s="26">
        <v>0</v>
      </c>
      <c r="L12" s="34">
        <f t="shared" ref="L12:L17" si="1">SUM(H12:K12)</f>
        <v>12000</v>
      </c>
      <c r="M12" s="26">
        <v>0</v>
      </c>
      <c r="N12" s="35">
        <f>M12/0.75/0.9</f>
        <v>0</v>
      </c>
      <c r="O12" s="36" t="s">
        <v>124</v>
      </c>
    </row>
    <row r="13" spans="1:15" s="56" customFormat="1" ht="26.25" x14ac:dyDescent="0.25">
      <c r="A13" s="26">
        <v>11</v>
      </c>
      <c r="B13" s="26" t="s">
        <v>22</v>
      </c>
      <c r="C13" s="37" t="s">
        <v>174</v>
      </c>
      <c r="D13" s="33" t="s">
        <v>138</v>
      </c>
      <c r="E13" s="26">
        <v>2</v>
      </c>
      <c r="F13" s="26" t="s">
        <v>13</v>
      </c>
      <c r="G13" s="26">
        <v>27300</v>
      </c>
      <c r="H13" s="26">
        <f t="shared" si="0"/>
        <v>54600</v>
      </c>
      <c r="I13" s="26">
        <v>0</v>
      </c>
      <c r="J13" s="26">
        <v>0</v>
      </c>
      <c r="K13" s="26">
        <v>1000</v>
      </c>
      <c r="L13" s="34">
        <f t="shared" si="1"/>
        <v>55600</v>
      </c>
      <c r="M13" s="26">
        <v>0</v>
      </c>
      <c r="N13" s="35">
        <f>M13/0.75/0.9</f>
        <v>0</v>
      </c>
      <c r="O13" s="36" t="s">
        <v>125</v>
      </c>
    </row>
    <row r="14" spans="1:15" s="56" customFormat="1" ht="25.5" customHeight="1" x14ac:dyDescent="0.25">
      <c r="A14" s="26">
        <v>12</v>
      </c>
      <c r="B14" s="26" t="s">
        <v>58</v>
      </c>
      <c r="C14" s="37" t="s">
        <v>175</v>
      </c>
      <c r="D14" s="33" t="s">
        <v>121</v>
      </c>
      <c r="E14" s="26">
        <v>2</v>
      </c>
      <c r="F14" s="26" t="s">
        <v>13</v>
      </c>
      <c r="G14" s="26">
        <v>17500</v>
      </c>
      <c r="H14" s="26">
        <f t="shared" si="0"/>
        <v>35000</v>
      </c>
      <c r="I14" s="26">
        <v>0</v>
      </c>
      <c r="J14" s="26">
        <v>0</v>
      </c>
      <c r="K14" s="26">
        <v>0</v>
      </c>
      <c r="L14" s="34">
        <f t="shared" si="1"/>
        <v>35000</v>
      </c>
      <c r="M14" s="26">
        <v>0</v>
      </c>
      <c r="N14" s="35">
        <f t="shared" ref="N14:N39" si="2">M14/0.75/0.9</f>
        <v>0</v>
      </c>
      <c r="O14" s="36" t="s">
        <v>127</v>
      </c>
    </row>
    <row r="15" spans="1:15" s="56" customFormat="1" ht="15" x14ac:dyDescent="0.25">
      <c r="A15" s="26">
        <v>14</v>
      </c>
      <c r="B15" s="26" t="s">
        <v>111</v>
      </c>
      <c r="C15" s="37" t="s">
        <v>143</v>
      </c>
      <c r="D15" s="33" t="s">
        <v>113</v>
      </c>
      <c r="E15" s="26">
        <v>2</v>
      </c>
      <c r="F15" s="26" t="s">
        <v>13</v>
      </c>
      <c r="G15" s="26">
        <v>35000</v>
      </c>
      <c r="H15" s="26">
        <f t="shared" si="0"/>
        <v>70000</v>
      </c>
      <c r="I15" s="26">
        <v>0</v>
      </c>
      <c r="J15" s="26">
        <v>0</v>
      </c>
      <c r="K15" s="26">
        <v>0</v>
      </c>
      <c r="L15" s="34">
        <f t="shared" si="1"/>
        <v>70000</v>
      </c>
      <c r="M15" s="26">
        <v>0</v>
      </c>
      <c r="N15" s="35">
        <f t="shared" si="2"/>
        <v>0</v>
      </c>
      <c r="O15" s="36" t="s">
        <v>130</v>
      </c>
    </row>
    <row r="16" spans="1:15" s="56" customFormat="1" x14ac:dyDescent="0.2">
      <c r="A16" s="26">
        <v>15</v>
      </c>
      <c r="B16" s="26" t="s">
        <v>109</v>
      </c>
      <c r="C16" s="33" t="s">
        <v>112</v>
      </c>
      <c r="D16" s="33" t="s">
        <v>113</v>
      </c>
      <c r="E16" s="26">
        <v>2</v>
      </c>
      <c r="F16" s="26" t="s">
        <v>13</v>
      </c>
      <c r="G16" s="26">
        <v>35000</v>
      </c>
      <c r="H16" s="26">
        <f t="shared" si="0"/>
        <v>70000</v>
      </c>
      <c r="I16" s="26"/>
      <c r="J16" s="26">
        <f>SUM(H16:I16)*2%</f>
        <v>1400</v>
      </c>
      <c r="K16" s="26">
        <v>0</v>
      </c>
      <c r="L16" s="34">
        <f t="shared" si="1"/>
        <v>71400</v>
      </c>
      <c r="M16" s="26">
        <v>0</v>
      </c>
      <c r="N16" s="35">
        <f t="shared" si="2"/>
        <v>0</v>
      </c>
      <c r="O16" s="36"/>
    </row>
    <row r="17" spans="1:16" s="63" customFormat="1" x14ac:dyDescent="0.2">
      <c r="A17" s="58">
        <v>16</v>
      </c>
      <c r="B17" s="58" t="s">
        <v>61</v>
      </c>
      <c r="C17" s="59" t="s">
        <v>146</v>
      </c>
      <c r="D17" s="59" t="s">
        <v>114</v>
      </c>
      <c r="E17" s="58">
        <v>1</v>
      </c>
      <c r="F17" s="58" t="s">
        <v>13</v>
      </c>
      <c r="G17" s="58">
        <v>200000</v>
      </c>
      <c r="H17" s="58">
        <f t="shared" si="0"/>
        <v>200000</v>
      </c>
      <c r="I17" s="58"/>
      <c r="J17" s="58">
        <f>SUM(H17:I17)*2%</f>
        <v>4000</v>
      </c>
      <c r="K17" s="58">
        <v>8500</v>
      </c>
      <c r="L17" s="60">
        <f t="shared" si="1"/>
        <v>212500</v>
      </c>
      <c r="M17" s="58">
        <v>0</v>
      </c>
      <c r="N17" s="61">
        <f t="shared" si="2"/>
        <v>0</v>
      </c>
      <c r="O17" s="62" t="s">
        <v>131</v>
      </c>
    </row>
    <row r="18" spans="1:16" s="56" customFormat="1" ht="39" x14ac:dyDescent="0.25">
      <c r="A18" s="26">
        <v>18</v>
      </c>
      <c r="B18" s="26" t="s">
        <v>23</v>
      </c>
      <c r="C18" s="6" t="s">
        <v>142</v>
      </c>
      <c r="D18" s="33" t="s">
        <v>140</v>
      </c>
      <c r="E18" s="26">
        <v>2</v>
      </c>
      <c r="F18" s="26" t="s">
        <v>13</v>
      </c>
      <c r="G18" s="26">
        <v>63000</v>
      </c>
      <c r="H18" s="26">
        <f t="shared" ref="H18:H39" si="3">G18*E18</f>
        <v>126000</v>
      </c>
      <c r="I18" s="26">
        <f>H18*12.36%</f>
        <v>15573.599999999999</v>
      </c>
      <c r="J18" s="26">
        <f>SUM(H18:I18)*2%</f>
        <v>2831.4720000000002</v>
      </c>
      <c r="K18" s="26">
        <v>12000</v>
      </c>
      <c r="L18" s="38">
        <f t="shared" ref="L18:L39" si="4">SUM(H18:K18)</f>
        <v>156405.07200000001</v>
      </c>
      <c r="M18" s="26">
        <v>0</v>
      </c>
      <c r="N18" s="35">
        <f t="shared" si="2"/>
        <v>0</v>
      </c>
      <c r="O18" s="36" t="s">
        <v>126</v>
      </c>
      <c r="P18" s="57"/>
    </row>
    <row r="19" spans="1:16" s="56" customFormat="1" ht="15" x14ac:dyDescent="0.25">
      <c r="A19" s="26">
        <v>19</v>
      </c>
      <c r="B19" s="26" t="s">
        <v>57</v>
      </c>
      <c r="C19" s="37"/>
      <c r="D19" s="33" t="s">
        <v>141</v>
      </c>
      <c r="E19" s="26">
        <v>2</v>
      </c>
      <c r="F19" s="26" t="s">
        <v>13</v>
      </c>
      <c r="G19" s="26">
        <v>40100</v>
      </c>
      <c r="H19" s="26">
        <f t="shared" si="3"/>
        <v>80200</v>
      </c>
      <c r="I19" s="26">
        <f>1836*2</f>
        <v>3672</v>
      </c>
      <c r="J19" s="26"/>
      <c r="K19" s="26"/>
      <c r="L19" s="34">
        <f t="shared" si="4"/>
        <v>83872</v>
      </c>
      <c r="M19" s="26">
        <v>0</v>
      </c>
      <c r="N19" s="35">
        <f t="shared" si="2"/>
        <v>0</v>
      </c>
      <c r="O19" s="36"/>
    </row>
    <row r="20" spans="1:16" s="56" customFormat="1" x14ac:dyDescent="0.2">
      <c r="A20" s="26">
        <v>20</v>
      </c>
      <c r="B20" s="26" t="s">
        <v>24</v>
      </c>
      <c r="C20" s="33" t="s">
        <v>25</v>
      </c>
      <c r="D20" s="33" t="s">
        <v>115</v>
      </c>
      <c r="E20" s="26">
        <v>1</v>
      </c>
      <c r="F20" s="26" t="s">
        <v>13</v>
      </c>
      <c r="G20" s="26">
        <v>8500</v>
      </c>
      <c r="H20" s="26">
        <f t="shared" si="3"/>
        <v>8500</v>
      </c>
      <c r="I20" s="26">
        <v>0</v>
      </c>
      <c r="J20" s="26">
        <v>0</v>
      </c>
      <c r="K20" s="26">
        <v>0</v>
      </c>
      <c r="L20" s="34">
        <f t="shared" si="4"/>
        <v>8500</v>
      </c>
      <c r="M20" s="26">
        <v>0</v>
      </c>
      <c r="N20" s="35">
        <f t="shared" si="2"/>
        <v>0</v>
      </c>
      <c r="O20" s="36"/>
    </row>
    <row r="21" spans="1:16" s="56" customFormat="1" x14ac:dyDescent="0.2">
      <c r="A21" s="26">
        <v>21</v>
      </c>
      <c r="B21" s="26" t="s">
        <v>26</v>
      </c>
      <c r="C21" s="33" t="s">
        <v>122</v>
      </c>
      <c r="D21" s="33"/>
      <c r="E21" s="26">
        <v>1</v>
      </c>
      <c r="F21" s="26" t="s">
        <v>13</v>
      </c>
      <c r="G21" s="26">
        <v>1000</v>
      </c>
      <c r="H21" s="26">
        <f t="shared" si="3"/>
        <v>1000</v>
      </c>
      <c r="I21" s="26">
        <v>0</v>
      </c>
      <c r="J21" s="26">
        <v>0</v>
      </c>
      <c r="K21" s="26">
        <v>0</v>
      </c>
      <c r="L21" s="34">
        <f t="shared" si="4"/>
        <v>1000</v>
      </c>
      <c r="M21" s="26">
        <v>0</v>
      </c>
      <c r="N21" s="35">
        <f t="shared" si="2"/>
        <v>0</v>
      </c>
      <c r="O21" s="36"/>
    </row>
    <row r="22" spans="1:16" s="74" customFormat="1" x14ac:dyDescent="0.2">
      <c r="A22" s="69">
        <v>22</v>
      </c>
      <c r="B22" s="69" t="s">
        <v>27</v>
      </c>
      <c r="C22" s="68" t="s">
        <v>28</v>
      </c>
      <c r="D22" s="70"/>
      <c r="E22" s="69">
        <v>2</v>
      </c>
      <c r="F22" s="69" t="s">
        <v>13</v>
      </c>
      <c r="G22" s="69">
        <v>14000</v>
      </c>
      <c r="H22" s="69">
        <f t="shared" si="3"/>
        <v>28000</v>
      </c>
      <c r="I22" s="69">
        <v>0</v>
      </c>
      <c r="J22" s="69">
        <v>0</v>
      </c>
      <c r="K22" s="69">
        <v>0</v>
      </c>
      <c r="L22" s="71">
        <f t="shared" si="4"/>
        <v>28000</v>
      </c>
      <c r="M22" s="69">
        <v>0</v>
      </c>
      <c r="N22" s="72">
        <f t="shared" si="2"/>
        <v>0</v>
      </c>
      <c r="O22" s="73"/>
    </row>
    <row r="23" spans="1:16" s="56" customFormat="1" x14ac:dyDescent="0.2">
      <c r="A23" s="26">
        <v>23</v>
      </c>
      <c r="B23" s="26" t="s">
        <v>153</v>
      </c>
      <c r="C23" s="33" t="s">
        <v>107</v>
      </c>
      <c r="D23" s="33"/>
      <c r="E23" s="35">
        <f>Design!D81</f>
        <v>21.17208672086721</v>
      </c>
      <c r="F23" s="26" t="s">
        <v>13</v>
      </c>
      <c r="G23" s="26">
        <v>1300</v>
      </c>
      <c r="H23" s="26">
        <f t="shared" ref="H23" si="5">G23*E23</f>
        <v>27523.712737127371</v>
      </c>
      <c r="I23" s="26"/>
      <c r="J23" s="26">
        <f>SUM(H23:I23)*2%</f>
        <v>550.47425474254749</v>
      </c>
      <c r="K23" s="26">
        <v>1000</v>
      </c>
      <c r="L23" s="34">
        <f>SUM(H23:K23)</f>
        <v>29074.186991869919</v>
      </c>
      <c r="M23" s="26">
        <v>0</v>
      </c>
      <c r="N23" s="35">
        <f t="shared" si="2"/>
        <v>0</v>
      </c>
      <c r="O23" s="36"/>
    </row>
    <row r="24" spans="1:16" s="74" customFormat="1" x14ac:dyDescent="0.2">
      <c r="A24" s="69">
        <v>25</v>
      </c>
      <c r="B24" s="69" t="s">
        <v>29</v>
      </c>
      <c r="C24" s="70" t="s">
        <v>30</v>
      </c>
      <c r="D24" s="70"/>
      <c r="E24" s="69">
        <v>1</v>
      </c>
      <c r="F24" s="69" t="s">
        <v>31</v>
      </c>
      <c r="G24" s="64">
        <v>45000</v>
      </c>
      <c r="H24" s="69">
        <f t="shared" si="3"/>
        <v>45000</v>
      </c>
      <c r="I24" s="69">
        <v>0</v>
      </c>
      <c r="J24" s="69">
        <v>0</v>
      </c>
      <c r="K24" s="69">
        <v>0</v>
      </c>
      <c r="L24" s="71">
        <f t="shared" si="4"/>
        <v>45000</v>
      </c>
      <c r="M24" s="69">
        <v>0</v>
      </c>
      <c r="N24" s="72">
        <f t="shared" si="2"/>
        <v>0</v>
      </c>
      <c r="O24" s="73"/>
    </row>
    <row r="25" spans="1:16" s="74" customFormat="1" x14ac:dyDescent="0.2">
      <c r="A25" s="69">
        <v>26</v>
      </c>
      <c r="B25" s="69" t="s">
        <v>116</v>
      </c>
      <c r="C25" s="70" t="s">
        <v>117</v>
      </c>
      <c r="D25" s="70"/>
      <c r="E25" s="69">
        <v>1</v>
      </c>
      <c r="F25" s="69" t="s">
        <v>31</v>
      </c>
      <c r="G25" s="64">
        <v>40000</v>
      </c>
      <c r="H25" s="69">
        <f t="shared" si="3"/>
        <v>40000</v>
      </c>
      <c r="I25" s="69">
        <v>0</v>
      </c>
      <c r="J25" s="69">
        <v>0</v>
      </c>
      <c r="K25" s="69">
        <v>0</v>
      </c>
      <c r="L25" s="71">
        <f t="shared" si="4"/>
        <v>40000</v>
      </c>
      <c r="M25" s="69">
        <v>0</v>
      </c>
      <c r="N25" s="72">
        <f t="shared" si="2"/>
        <v>0</v>
      </c>
      <c r="O25" s="73"/>
    </row>
    <row r="26" spans="1:16" s="56" customFormat="1" x14ac:dyDescent="0.2">
      <c r="A26" s="26">
        <v>28</v>
      </c>
      <c r="B26" s="26" t="s">
        <v>123</v>
      </c>
      <c r="C26" s="33"/>
      <c r="D26" s="33"/>
      <c r="E26" s="75">
        <f>Design!D51</f>
        <v>14.850000000000001</v>
      </c>
      <c r="F26" s="26" t="s">
        <v>32</v>
      </c>
      <c r="G26" s="26">
        <v>9000</v>
      </c>
      <c r="H26" s="26">
        <f t="shared" si="3"/>
        <v>133650</v>
      </c>
      <c r="I26" s="26">
        <v>0</v>
      </c>
      <c r="J26" s="26">
        <f>SUM(H26:I26)*2%</f>
        <v>2673</v>
      </c>
      <c r="K26" s="26">
        <f>1300*E26</f>
        <v>19305.000000000004</v>
      </c>
      <c r="L26" s="34">
        <f t="shared" si="4"/>
        <v>155628</v>
      </c>
      <c r="M26" s="26">
        <v>0</v>
      </c>
      <c r="N26" s="35">
        <f t="shared" si="2"/>
        <v>0</v>
      </c>
      <c r="O26" s="36" t="s">
        <v>134</v>
      </c>
    </row>
    <row r="27" spans="1:16" s="63" customFormat="1" x14ac:dyDescent="0.2">
      <c r="A27" s="58">
        <v>29</v>
      </c>
      <c r="B27" s="58" t="s">
        <v>62</v>
      </c>
      <c r="C27" s="59" t="s">
        <v>117</v>
      </c>
      <c r="D27" s="59" t="s">
        <v>108</v>
      </c>
      <c r="E27" s="58">
        <v>1</v>
      </c>
      <c r="F27" s="58" t="s">
        <v>13</v>
      </c>
      <c r="G27" s="58">
        <v>65000</v>
      </c>
      <c r="H27" s="58">
        <f t="shared" si="3"/>
        <v>65000</v>
      </c>
      <c r="I27" s="58"/>
      <c r="J27" s="58"/>
      <c r="K27" s="58"/>
      <c r="L27" s="60">
        <f t="shared" si="4"/>
        <v>65000</v>
      </c>
      <c r="M27" s="58">
        <v>0</v>
      </c>
      <c r="N27" s="61">
        <f t="shared" si="2"/>
        <v>0</v>
      </c>
      <c r="O27" s="62" t="s">
        <v>128</v>
      </c>
    </row>
    <row r="28" spans="1:16" s="63" customFormat="1" x14ac:dyDescent="0.2">
      <c r="A28" s="58">
        <v>30</v>
      </c>
      <c r="B28" s="58" t="s">
        <v>63</v>
      </c>
      <c r="C28" s="59" t="s">
        <v>117</v>
      </c>
      <c r="D28" s="59" t="s">
        <v>139</v>
      </c>
      <c r="E28" s="58">
        <v>1</v>
      </c>
      <c r="F28" s="58" t="s">
        <v>13</v>
      </c>
      <c r="G28" s="58">
        <v>80000</v>
      </c>
      <c r="H28" s="58">
        <f t="shared" si="3"/>
        <v>80000</v>
      </c>
      <c r="I28" s="58"/>
      <c r="J28" s="58"/>
      <c r="K28" s="58"/>
      <c r="L28" s="60">
        <f t="shared" si="4"/>
        <v>80000</v>
      </c>
      <c r="M28" s="58">
        <v>0</v>
      </c>
      <c r="N28" s="61">
        <f t="shared" si="2"/>
        <v>0</v>
      </c>
      <c r="O28" s="62" t="s">
        <v>129</v>
      </c>
    </row>
    <row r="29" spans="1:16" s="56" customFormat="1" ht="15" x14ac:dyDescent="0.2">
      <c r="A29" s="26">
        <v>32</v>
      </c>
      <c r="B29" s="26" t="s">
        <v>33</v>
      </c>
      <c r="C29" s="33" t="s">
        <v>137</v>
      </c>
      <c r="D29" s="33" t="s">
        <v>34</v>
      </c>
      <c r="E29" s="75">
        <f>Design!D56</f>
        <v>5</v>
      </c>
      <c r="F29" s="26" t="s">
        <v>32</v>
      </c>
      <c r="G29" s="26">
        <v>6700</v>
      </c>
      <c r="H29" s="26">
        <f t="shared" si="3"/>
        <v>33500</v>
      </c>
      <c r="I29" s="26">
        <v>0</v>
      </c>
      <c r="J29" s="26">
        <f>SUM(H29:I29)*2%</f>
        <v>670</v>
      </c>
      <c r="K29" s="26">
        <v>0</v>
      </c>
      <c r="L29" s="34">
        <f t="shared" si="4"/>
        <v>34170</v>
      </c>
      <c r="M29" s="26">
        <v>0</v>
      </c>
      <c r="N29" s="35">
        <f t="shared" si="2"/>
        <v>0</v>
      </c>
      <c r="O29" s="36" t="s">
        <v>135</v>
      </c>
    </row>
    <row r="30" spans="1:16" s="56" customFormat="1" ht="25.5" x14ac:dyDescent="0.2">
      <c r="A30" s="26">
        <v>33</v>
      </c>
      <c r="B30" s="26" t="s">
        <v>35</v>
      </c>
      <c r="C30" s="33" t="s">
        <v>36</v>
      </c>
      <c r="D30" s="33"/>
      <c r="E30" s="26">
        <v>2</v>
      </c>
      <c r="F30" s="26" t="s">
        <v>37</v>
      </c>
      <c r="G30" s="26">
        <v>6000</v>
      </c>
      <c r="H30" s="26">
        <f t="shared" si="3"/>
        <v>12000</v>
      </c>
      <c r="I30" s="26">
        <v>0</v>
      </c>
      <c r="J30" s="26">
        <v>0</v>
      </c>
      <c r="K30" s="26">
        <v>0</v>
      </c>
      <c r="L30" s="34">
        <f t="shared" si="4"/>
        <v>12000</v>
      </c>
      <c r="M30" s="26">
        <v>0</v>
      </c>
      <c r="N30" s="35">
        <f t="shared" si="2"/>
        <v>0</v>
      </c>
      <c r="O30" s="36"/>
    </row>
    <row r="31" spans="1:16" s="56" customFormat="1" x14ac:dyDescent="0.2">
      <c r="A31" s="26">
        <v>34</v>
      </c>
      <c r="B31" s="26" t="s">
        <v>38</v>
      </c>
      <c r="C31" s="33" t="s">
        <v>144</v>
      </c>
      <c r="D31" s="33"/>
      <c r="E31" s="26">
        <v>1</v>
      </c>
      <c r="F31" s="26" t="s">
        <v>37</v>
      </c>
      <c r="G31" s="26">
        <v>78000</v>
      </c>
      <c r="H31" s="26">
        <f t="shared" si="3"/>
        <v>78000</v>
      </c>
      <c r="I31" s="26">
        <v>0</v>
      </c>
      <c r="J31" s="26">
        <v>0</v>
      </c>
      <c r="K31" s="26">
        <v>0</v>
      </c>
      <c r="L31" s="34">
        <f t="shared" si="4"/>
        <v>78000</v>
      </c>
      <c r="M31" s="26">
        <v>0</v>
      </c>
      <c r="N31" s="35">
        <f t="shared" si="2"/>
        <v>0</v>
      </c>
      <c r="O31" s="36" t="s">
        <v>132</v>
      </c>
    </row>
    <row r="32" spans="1:16" s="56" customFormat="1" x14ac:dyDescent="0.2">
      <c r="A32" s="26">
        <v>37</v>
      </c>
      <c r="B32" s="26" t="s">
        <v>39</v>
      </c>
      <c r="C32" s="33"/>
      <c r="D32" s="33"/>
      <c r="E32" s="26">
        <v>1</v>
      </c>
      <c r="F32" s="26" t="s">
        <v>31</v>
      </c>
      <c r="G32" s="64">
        <v>70000</v>
      </c>
      <c r="H32" s="26">
        <f t="shared" si="3"/>
        <v>70000</v>
      </c>
      <c r="I32" s="26">
        <v>0</v>
      </c>
      <c r="J32" s="26">
        <v>0</v>
      </c>
      <c r="K32" s="26">
        <v>0</v>
      </c>
      <c r="L32" s="34">
        <f t="shared" si="4"/>
        <v>70000</v>
      </c>
      <c r="M32" s="26">
        <v>0</v>
      </c>
      <c r="N32" s="35">
        <f t="shared" si="2"/>
        <v>0</v>
      </c>
      <c r="O32" s="36" t="s">
        <v>133</v>
      </c>
    </row>
    <row r="33" spans="1:15" s="56" customFormat="1" x14ac:dyDescent="0.2">
      <c r="A33" s="26">
        <v>38</v>
      </c>
      <c r="B33" s="26" t="s">
        <v>40</v>
      </c>
      <c r="C33" s="26"/>
      <c r="D33" s="33"/>
      <c r="E33" s="26">
        <v>2</v>
      </c>
      <c r="F33" s="26" t="s">
        <v>13</v>
      </c>
      <c r="G33" s="26">
        <v>1500</v>
      </c>
      <c r="H33" s="26">
        <f t="shared" si="3"/>
        <v>3000</v>
      </c>
      <c r="I33" s="26">
        <v>0</v>
      </c>
      <c r="J33" s="26">
        <v>0</v>
      </c>
      <c r="K33" s="26">
        <v>0</v>
      </c>
      <c r="L33" s="34">
        <f t="shared" si="4"/>
        <v>3000</v>
      </c>
      <c r="M33" s="26">
        <v>0</v>
      </c>
      <c r="N33" s="35">
        <f t="shared" si="2"/>
        <v>0</v>
      </c>
      <c r="O33" s="36"/>
    </row>
    <row r="34" spans="1:15" s="56" customFormat="1" x14ac:dyDescent="0.2">
      <c r="A34" s="26">
        <v>39</v>
      </c>
      <c r="B34" s="26" t="s">
        <v>41</v>
      </c>
      <c r="C34" s="26"/>
      <c r="D34" s="33"/>
      <c r="E34" s="26">
        <v>1</v>
      </c>
      <c r="F34" s="26" t="s">
        <v>31</v>
      </c>
      <c r="G34" s="26">
        <v>20000</v>
      </c>
      <c r="H34" s="26">
        <f t="shared" si="3"/>
        <v>20000</v>
      </c>
      <c r="I34" s="26">
        <v>0</v>
      </c>
      <c r="J34" s="26">
        <v>0</v>
      </c>
      <c r="K34" s="26">
        <v>0</v>
      </c>
      <c r="L34" s="34">
        <f t="shared" si="4"/>
        <v>20000</v>
      </c>
      <c r="M34" s="26">
        <v>0</v>
      </c>
      <c r="N34" s="35">
        <f t="shared" si="2"/>
        <v>0</v>
      </c>
      <c r="O34" s="36"/>
    </row>
    <row r="35" spans="1:15" s="56" customFormat="1" x14ac:dyDescent="0.2">
      <c r="A35" s="26">
        <v>41</v>
      </c>
      <c r="B35" s="26" t="s">
        <v>42</v>
      </c>
      <c r="C35" s="26"/>
      <c r="D35" s="33"/>
      <c r="E35" s="26">
        <v>1</v>
      </c>
      <c r="F35" s="26" t="s">
        <v>37</v>
      </c>
      <c r="G35" s="26">
        <v>500</v>
      </c>
      <c r="H35" s="26">
        <f t="shared" si="3"/>
        <v>500</v>
      </c>
      <c r="I35" s="26">
        <v>0</v>
      </c>
      <c r="J35" s="26">
        <v>0</v>
      </c>
      <c r="K35" s="26">
        <v>0</v>
      </c>
      <c r="L35" s="34">
        <f t="shared" si="4"/>
        <v>500</v>
      </c>
      <c r="M35" s="26">
        <v>0</v>
      </c>
      <c r="N35" s="35">
        <f t="shared" si="2"/>
        <v>0</v>
      </c>
      <c r="O35" s="36"/>
    </row>
    <row r="36" spans="1:15" s="56" customFormat="1" x14ac:dyDescent="0.2">
      <c r="A36" s="26">
        <v>42</v>
      </c>
      <c r="B36" s="26" t="s">
        <v>43</v>
      </c>
      <c r="C36" s="26"/>
      <c r="D36" s="33"/>
      <c r="E36" s="26">
        <v>1</v>
      </c>
      <c r="F36" s="26" t="s">
        <v>31</v>
      </c>
      <c r="G36" s="26">
        <v>10000</v>
      </c>
      <c r="H36" s="26">
        <f t="shared" si="3"/>
        <v>10000</v>
      </c>
      <c r="I36" s="26">
        <v>0</v>
      </c>
      <c r="J36" s="26">
        <v>0</v>
      </c>
      <c r="K36" s="26">
        <v>0</v>
      </c>
      <c r="L36" s="34">
        <f t="shared" si="4"/>
        <v>10000</v>
      </c>
      <c r="M36" s="26">
        <v>0</v>
      </c>
      <c r="N36" s="35">
        <f t="shared" si="2"/>
        <v>0</v>
      </c>
      <c r="O36" s="36"/>
    </row>
    <row r="37" spans="1:15" s="56" customFormat="1" x14ac:dyDescent="0.2">
      <c r="A37" s="26">
        <v>43</v>
      </c>
      <c r="B37" s="26" t="s">
        <v>44</v>
      </c>
      <c r="C37" s="26" t="s">
        <v>173</v>
      </c>
      <c r="D37" s="33"/>
      <c r="E37" s="26">
        <v>1</v>
      </c>
      <c r="F37" s="26" t="s">
        <v>31</v>
      </c>
      <c r="G37" s="26">
        <v>160000</v>
      </c>
      <c r="H37" s="26">
        <f t="shared" si="3"/>
        <v>160000</v>
      </c>
      <c r="I37" s="26">
        <v>0</v>
      </c>
      <c r="J37" s="26">
        <v>0</v>
      </c>
      <c r="K37" s="26">
        <v>0</v>
      </c>
      <c r="L37" s="34">
        <f t="shared" si="4"/>
        <v>160000</v>
      </c>
      <c r="M37" s="26">
        <v>0</v>
      </c>
      <c r="N37" s="35">
        <f t="shared" si="2"/>
        <v>0</v>
      </c>
      <c r="O37" s="36"/>
    </row>
    <row r="38" spans="1:15" s="56" customFormat="1" x14ac:dyDescent="0.2">
      <c r="A38" s="26">
        <v>44</v>
      </c>
      <c r="B38" s="26" t="s">
        <v>45</v>
      </c>
      <c r="C38" s="26"/>
      <c r="D38" s="33"/>
      <c r="E38" s="26">
        <v>1</v>
      </c>
      <c r="F38" s="26" t="s">
        <v>31</v>
      </c>
      <c r="G38" s="26">
        <v>10000</v>
      </c>
      <c r="H38" s="26">
        <f t="shared" si="3"/>
        <v>10000</v>
      </c>
      <c r="I38" s="26">
        <v>0</v>
      </c>
      <c r="J38" s="26">
        <v>0</v>
      </c>
      <c r="K38" s="26">
        <v>0</v>
      </c>
      <c r="L38" s="34">
        <f t="shared" si="4"/>
        <v>10000</v>
      </c>
      <c r="M38" s="26">
        <v>0</v>
      </c>
      <c r="N38" s="35">
        <f t="shared" si="2"/>
        <v>0</v>
      </c>
      <c r="O38" s="36"/>
    </row>
    <row r="39" spans="1:15" s="56" customFormat="1" x14ac:dyDescent="0.2">
      <c r="A39" s="26">
        <v>45</v>
      </c>
      <c r="B39" s="26" t="s">
        <v>46</v>
      </c>
      <c r="C39" s="26" t="s">
        <v>47</v>
      </c>
      <c r="D39" s="33"/>
      <c r="E39" s="26">
        <v>1</v>
      </c>
      <c r="F39" s="26" t="s">
        <v>31</v>
      </c>
      <c r="G39" s="26">
        <v>10000</v>
      </c>
      <c r="H39" s="26">
        <f t="shared" si="3"/>
        <v>10000</v>
      </c>
      <c r="I39" s="26">
        <v>0</v>
      </c>
      <c r="J39" s="26">
        <v>0</v>
      </c>
      <c r="K39" s="26">
        <v>0</v>
      </c>
      <c r="L39" s="34">
        <f t="shared" si="4"/>
        <v>10000</v>
      </c>
      <c r="M39" s="26">
        <v>0</v>
      </c>
      <c r="N39" s="35">
        <f t="shared" si="2"/>
        <v>0</v>
      </c>
      <c r="O39" s="36"/>
    </row>
    <row r="40" spans="1:15" x14ac:dyDescent="0.2">
      <c r="A40" s="3" t="s">
        <v>48</v>
      </c>
      <c r="B40" s="20"/>
      <c r="C40" s="20"/>
      <c r="D40" s="20"/>
      <c r="E40" s="20"/>
      <c r="F40" s="20"/>
      <c r="G40" s="20"/>
      <c r="H40" s="20"/>
      <c r="I40" s="20"/>
      <c r="J40" s="20"/>
      <c r="K40" s="2"/>
      <c r="L40" s="54">
        <f>SUM(L12:L39)</f>
        <v>1556649.2589918701</v>
      </c>
      <c r="M40" s="21">
        <f>SUM(M12:M39)</f>
        <v>0</v>
      </c>
      <c r="N40" s="22">
        <f>SUM(N12:N39)</f>
        <v>0</v>
      </c>
      <c r="O40" s="40"/>
    </row>
    <row r="41" spans="1:15" x14ac:dyDescent="0.2">
      <c r="A41" s="3" t="s">
        <v>49</v>
      </c>
      <c r="B41" s="20"/>
      <c r="C41" s="20"/>
      <c r="D41" s="20"/>
      <c r="E41" s="20"/>
      <c r="F41" s="20"/>
      <c r="G41" s="20"/>
      <c r="H41" s="20"/>
      <c r="I41" s="20"/>
      <c r="J41" s="20"/>
      <c r="K41" s="23">
        <v>0.01</v>
      </c>
      <c r="L41" s="24">
        <f>K41*L40</f>
        <v>15566.492589918702</v>
      </c>
      <c r="N41" s="32"/>
    </row>
    <row r="42" spans="1:15" x14ac:dyDescent="0.2">
      <c r="A42" s="3" t="s">
        <v>50</v>
      </c>
      <c r="B42" s="20"/>
      <c r="C42" s="20"/>
      <c r="D42" s="20"/>
      <c r="E42" s="20"/>
      <c r="F42" s="20"/>
      <c r="G42" s="20"/>
      <c r="H42" s="20"/>
      <c r="I42" s="20"/>
      <c r="J42" s="20"/>
      <c r="K42" s="2"/>
      <c r="L42" s="2">
        <v>5000</v>
      </c>
    </row>
    <row r="43" spans="1:15" x14ac:dyDescent="0.2">
      <c r="A43" s="3" t="s">
        <v>51</v>
      </c>
      <c r="B43" s="20"/>
      <c r="C43" s="20"/>
      <c r="D43" s="20" t="s">
        <v>52</v>
      </c>
      <c r="E43" s="20"/>
      <c r="F43" s="20"/>
      <c r="G43" s="20"/>
      <c r="H43" s="20"/>
      <c r="I43" s="20"/>
      <c r="J43" s="20"/>
      <c r="K43" s="2"/>
      <c r="L43" s="55">
        <v>30000</v>
      </c>
    </row>
    <row r="44" spans="1:15" x14ac:dyDescent="0.2">
      <c r="A44" s="3" t="s">
        <v>53</v>
      </c>
      <c r="B44" s="20"/>
      <c r="C44" s="20"/>
      <c r="D44" s="20"/>
      <c r="E44" s="20"/>
      <c r="F44" s="20"/>
      <c r="G44" s="20"/>
      <c r="H44" s="20"/>
      <c r="I44" s="20"/>
      <c r="J44" s="20"/>
      <c r="K44" s="2"/>
      <c r="L44" s="2">
        <v>50000</v>
      </c>
      <c r="N44" s="30"/>
    </row>
    <row r="45" spans="1:15" x14ac:dyDescent="0.2">
      <c r="A45" s="3" t="s">
        <v>54</v>
      </c>
      <c r="B45" s="20"/>
      <c r="C45" s="20"/>
      <c r="D45" s="20"/>
      <c r="E45" s="20"/>
      <c r="F45" s="20"/>
      <c r="G45" s="20"/>
      <c r="H45" s="20"/>
      <c r="I45" s="20"/>
      <c r="J45" s="20"/>
      <c r="K45" s="2"/>
      <c r="L45" s="25">
        <f>SUM(L40:L44)</f>
        <v>1657215.7515817888</v>
      </c>
      <c r="M45" s="30"/>
      <c r="N45" s="32"/>
    </row>
    <row r="46" spans="1:15" x14ac:dyDescent="0.2">
      <c r="A46" s="3" t="s">
        <v>55</v>
      </c>
      <c r="B46" s="20"/>
      <c r="C46" s="20"/>
      <c r="D46" s="20"/>
      <c r="E46" s="20"/>
      <c r="F46" s="20"/>
      <c r="G46" s="20"/>
      <c r="H46" s="20"/>
      <c r="I46" s="20"/>
      <c r="J46" s="20"/>
      <c r="K46" s="2">
        <v>0.75</v>
      </c>
      <c r="L46" s="24">
        <f>L45/K46</f>
        <v>2209621.0021090517</v>
      </c>
      <c r="N46" s="31"/>
    </row>
    <row r="47" spans="1:15" x14ac:dyDescent="0.2">
      <c r="A47" s="3" t="s">
        <v>56</v>
      </c>
      <c r="B47" s="20"/>
      <c r="C47" s="20"/>
      <c r="D47" s="20"/>
      <c r="E47" s="20"/>
      <c r="F47" s="20"/>
      <c r="G47" s="20"/>
      <c r="H47" s="20"/>
      <c r="I47" s="20"/>
      <c r="J47" s="20"/>
      <c r="K47" s="2">
        <v>0.9</v>
      </c>
      <c r="L47" s="25">
        <f>L46/K47</f>
        <v>2455134.4467878351</v>
      </c>
      <c r="N47" s="32"/>
    </row>
    <row r="48" spans="1:15" x14ac:dyDescent="0.2">
      <c r="D48" s="1"/>
      <c r="L48" s="39"/>
      <c r="N48" s="32"/>
    </row>
    <row r="49" spans="1:15" x14ac:dyDescent="0.2">
      <c r="D49" s="1"/>
      <c r="L49" s="39"/>
      <c r="N49" s="32"/>
    </row>
    <row r="50" spans="1:15" x14ac:dyDescent="0.2">
      <c r="D50" s="1"/>
      <c r="L50" s="39"/>
      <c r="N50" s="32"/>
    </row>
    <row r="51" spans="1:15" x14ac:dyDescent="0.2">
      <c r="D51" s="1"/>
      <c r="L51" s="39"/>
      <c r="N51" s="32"/>
    </row>
    <row r="52" spans="1:15" x14ac:dyDescent="0.2">
      <c r="D52" s="1"/>
      <c r="L52" s="39"/>
      <c r="N52" s="32"/>
    </row>
    <row r="53" spans="1:15" x14ac:dyDescent="0.2">
      <c r="D53" s="1"/>
      <c r="L53" s="39"/>
      <c r="N53" s="32"/>
    </row>
    <row r="56" spans="1:15" x14ac:dyDescent="0.2">
      <c r="N56" s="32"/>
    </row>
    <row r="60" spans="1:15" x14ac:dyDescent="0.2">
      <c r="D60" s="41"/>
    </row>
    <row r="61" spans="1:15" x14ac:dyDescent="0.2">
      <c r="A61" s="42"/>
      <c r="B61" s="43"/>
      <c r="C61" s="41"/>
      <c r="D61" s="41"/>
      <c r="E61" s="43"/>
      <c r="F61" s="42"/>
      <c r="G61" s="42"/>
      <c r="H61" s="42"/>
      <c r="I61" s="42"/>
      <c r="J61" s="42"/>
      <c r="K61" s="42"/>
      <c r="L61" s="42"/>
    </row>
    <row r="63" spans="1:15" x14ac:dyDescent="0.2">
      <c r="L63" s="32"/>
      <c r="M63" s="32"/>
      <c r="N63" s="32"/>
      <c r="O63" s="40"/>
    </row>
    <row r="64" spans="1:15" ht="69" customHeight="1" x14ac:dyDescent="0.2">
      <c r="B64" s="4"/>
      <c r="N64" s="44"/>
      <c r="O64" s="40"/>
    </row>
    <row r="65" spans="12:15" x14ac:dyDescent="0.2">
      <c r="N65" s="32"/>
      <c r="O65" s="40"/>
    </row>
    <row r="66" spans="12:15" x14ac:dyDescent="0.2">
      <c r="N66" s="32"/>
      <c r="O66" s="40"/>
    </row>
    <row r="67" spans="12:15" x14ac:dyDescent="0.2">
      <c r="N67" s="32"/>
    </row>
    <row r="68" spans="12:15" x14ac:dyDescent="0.2">
      <c r="N68" s="32"/>
      <c r="O68" s="40"/>
    </row>
    <row r="69" spans="12:15" x14ac:dyDescent="0.2">
      <c r="N69" s="32"/>
      <c r="O69" s="45"/>
    </row>
    <row r="70" spans="12:15" x14ac:dyDescent="0.2">
      <c r="N70" s="32"/>
      <c r="O70" s="45"/>
    </row>
    <row r="71" spans="12:15" x14ac:dyDescent="0.2">
      <c r="L71" s="32"/>
      <c r="M71" s="32"/>
      <c r="N71" s="32"/>
      <c r="O71" s="40"/>
    </row>
    <row r="72" spans="12:15" x14ac:dyDescent="0.2">
      <c r="N72" s="32"/>
      <c r="O72" s="40"/>
    </row>
    <row r="73" spans="12:15" x14ac:dyDescent="0.2">
      <c r="N73" s="32"/>
      <c r="O73" s="40"/>
    </row>
    <row r="74" spans="12:15" x14ac:dyDescent="0.2">
      <c r="N74" s="32"/>
      <c r="O74" s="40"/>
    </row>
    <row r="75" spans="12:15" x14ac:dyDescent="0.2">
      <c r="N75" s="32"/>
      <c r="O75" s="40"/>
    </row>
    <row r="76" spans="12:15" x14ac:dyDescent="0.2">
      <c r="N76" s="32"/>
      <c r="O76" s="40"/>
    </row>
    <row r="77" spans="12:15" x14ac:dyDescent="0.2">
      <c r="N77" s="32"/>
      <c r="O77" s="40"/>
    </row>
    <row r="78" spans="12:15" x14ac:dyDescent="0.2">
      <c r="N78" s="32"/>
      <c r="O78" s="40"/>
    </row>
    <row r="79" spans="12:15" x14ac:dyDescent="0.2">
      <c r="N79" s="32"/>
      <c r="O79" s="40"/>
    </row>
    <row r="80" spans="12:15" x14ac:dyDescent="0.2">
      <c r="N80" s="32"/>
      <c r="O80" s="40"/>
    </row>
    <row r="81" spans="2:15" x14ac:dyDescent="0.2">
      <c r="N81" s="32"/>
      <c r="O81" s="40"/>
    </row>
    <row r="82" spans="2:15" x14ac:dyDescent="0.2">
      <c r="N82" s="32"/>
      <c r="O82" s="40"/>
    </row>
    <row r="83" spans="2:15" x14ac:dyDescent="0.2">
      <c r="N83" s="32"/>
      <c r="O83" s="40"/>
    </row>
    <row r="84" spans="2:15" x14ac:dyDescent="0.2">
      <c r="N84" s="32"/>
    </row>
    <row r="85" spans="2:15" x14ac:dyDescent="0.2">
      <c r="N85" s="32"/>
    </row>
    <row r="86" spans="2:15" x14ac:dyDescent="0.2">
      <c r="N86" s="32"/>
    </row>
    <row r="87" spans="2:15" x14ac:dyDescent="0.2">
      <c r="B87" s="4"/>
      <c r="N87" s="32"/>
      <c r="O87" s="40"/>
    </row>
    <row r="88" spans="2:15" x14ac:dyDescent="0.2">
      <c r="B88" s="46"/>
      <c r="N88" s="32"/>
    </row>
    <row r="89" spans="2:15" x14ac:dyDescent="0.2">
      <c r="B89" s="4"/>
      <c r="N89" s="32"/>
    </row>
    <row r="90" spans="2:15" x14ac:dyDescent="0.2">
      <c r="N90" s="32"/>
    </row>
    <row r="91" spans="2:15" x14ac:dyDescent="0.2">
      <c r="N91" s="32"/>
    </row>
    <row r="92" spans="2:15" x14ac:dyDescent="0.2">
      <c r="N92" s="32"/>
    </row>
    <row r="93" spans="2:15" x14ac:dyDescent="0.2">
      <c r="D93" s="1"/>
      <c r="L93" s="32"/>
      <c r="M93" s="47"/>
      <c r="N93" s="48"/>
    </row>
    <row r="94" spans="2:15" x14ac:dyDescent="0.2">
      <c r="D94" s="1"/>
      <c r="K94" s="49"/>
      <c r="L94" s="32"/>
      <c r="N94" s="32"/>
    </row>
    <row r="95" spans="2:15" x14ac:dyDescent="0.2">
      <c r="D95" s="1"/>
    </row>
    <row r="96" spans="2:15" x14ac:dyDescent="0.2">
      <c r="D96" s="1"/>
    </row>
    <row r="97" spans="4:15" x14ac:dyDescent="0.2">
      <c r="D97" s="1"/>
      <c r="N97" s="30"/>
    </row>
    <row r="98" spans="4:15" x14ac:dyDescent="0.2">
      <c r="D98" s="1"/>
      <c r="L98" s="48"/>
      <c r="M98" s="32"/>
      <c r="N98" s="32"/>
      <c r="O98" s="40"/>
    </row>
    <row r="99" spans="4:15" x14ac:dyDescent="0.2">
      <c r="D99" s="1"/>
      <c r="L99" s="32"/>
      <c r="N99" s="31"/>
      <c r="O99" s="40"/>
    </row>
    <row r="100" spans="4:15" x14ac:dyDescent="0.2">
      <c r="D100" s="1"/>
      <c r="L100" s="48"/>
      <c r="N100" s="32"/>
      <c r="O100" s="40"/>
    </row>
    <row r="101" spans="4:15" x14ac:dyDescent="0.2">
      <c r="O101" s="40"/>
    </row>
    <row r="102" spans="4:15" x14ac:dyDescent="0.2">
      <c r="O102" s="40"/>
    </row>
    <row r="103" spans="4:15" x14ac:dyDescent="0.2">
      <c r="O103" s="40"/>
    </row>
    <row r="104" spans="4:15" x14ac:dyDescent="0.2">
      <c r="O104" s="40"/>
    </row>
    <row r="105" spans="4:15" x14ac:dyDescent="0.2">
      <c r="O105" s="40"/>
    </row>
    <row r="108" spans="4:15" x14ac:dyDescent="0.2">
      <c r="D108" s="41"/>
    </row>
    <row r="109" spans="4:15" s="50" customFormat="1" x14ac:dyDescent="0.2">
      <c r="D109" s="51"/>
    </row>
    <row r="110" spans="4:15" x14ac:dyDescent="0.2">
      <c r="K110" s="32"/>
    </row>
    <row r="111" spans="4:15" x14ac:dyDescent="0.2">
      <c r="I111" s="32"/>
    </row>
    <row r="112" spans="4:15" x14ac:dyDescent="0.2">
      <c r="I112" s="32"/>
    </row>
    <row r="113" spans="1:14" x14ac:dyDescent="0.2">
      <c r="I113" s="32"/>
    </row>
    <row r="115" spans="1:14" x14ac:dyDescent="0.2">
      <c r="A115" s="52"/>
      <c r="B115" s="50"/>
      <c r="C115" s="50"/>
      <c r="D115" s="51"/>
      <c r="E115" s="50"/>
      <c r="F115" s="50"/>
      <c r="G115" s="50"/>
      <c r="H115" s="50"/>
      <c r="I115" s="50"/>
      <c r="J115" s="50"/>
      <c r="K115" s="53"/>
      <c r="L115" s="53"/>
      <c r="M115" s="53"/>
    </row>
    <row r="116" spans="1:14" x14ac:dyDescent="0.2">
      <c r="E116" s="49"/>
    </row>
    <row r="117" spans="1:14" x14ac:dyDescent="0.2">
      <c r="E117" s="49"/>
    </row>
    <row r="119" spans="1:14" x14ac:dyDescent="0.2">
      <c r="L119" s="32"/>
    </row>
    <row r="120" spans="1:14" x14ac:dyDescent="0.2">
      <c r="L120" s="32"/>
    </row>
    <row r="121" spans="1:14" x14ac:dyDescent="0.2">
      <c r="L121" s="32"/>
    </row>
    <row r="122" spans="1:14" x14ac:dyDescent="0.2">
      <c r="L122" s="32"/>
    </row>
    <row r="123" spans="1:14" x14ac:dyDescent="0.2">
      <c r="D123" s="41"/>
    </row>
    <row r="124" spans="1:14" x14ac:dyDescent="0.2">
      <c r="A124" s="42"/>
      <c r="B124" s="43"/>
      <c r="C124" s="41"/>
      <c r="D124" s="41"/>
      <c r="E124" s="43"/>
      <c r="F124" s="42"/>
      <c r="G124" s="42"/>
      <c r="H124" s="42"/>
      <c r="I124" s="42"/>
      <c r="J124" s="42"/>
      <c r="K124" s="42"/>
      <c r="L124" s="42"/>
    </row>
    <row r="125" spans="1:14" x14ac:dyDescent="0.2">
      <c r="N125" s="32"/>
    </row>
    <row r="126" spans="1:14" x14ac:dyDescent="0.2">
      <c r="N126" s="32"/>
    </row>
  </sheetData>
  <mergeCells count="2">
    <mergeCell ref="A1:L1"/>
    <mergeCell ref="C3:C1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81"/>
  <sheetViews>
    <sheetView workbookViewId="0">
      <selection activeCell="F19" sqref="F19"/>
    </sheetView>
  </sheetViews>
  <sheetFormatPr defaultRowHeight="15" x14ac:dyDescent="0.25"/>
  <cols>
    <col min="5" max="5" width="10" bestFit="1" customWidth="1"/>
    <col min="7" max="7" width="9.140625" customWidth="1"/>
    <col min="12" max="12" width="7.140625" customWidth="1"/>
    <col min="13" max="13" width="7" customWidth="1"/>
    <col min="14" max="14" width="4.140625" customWidth="1"/>
    <col min="16" max="16" width="3.85546875" customWidth="1"/>
    <col min="17" max="17" width="6" customWidth="1"/>
    <col min="18" max="18" width="4" bestFit="1" customWidth="1"/>
    <col min="19" max="19" width="4" customWidth="1"/>
    <col min="20" max="20" width="10.85546875" customWidth="1"/>
    <col min="21" max="21" width="4" customWidth="1"/>
    <col min="23" max="23" width="4.28515625" customWidth="1"/>
  </cols>
  <sheetData>
    <row r="2" spans="1:24" ht="36" x14ac:dyDescent="0.55000000000000004">
      <c r="B2" s="267" t="s">
        <v>156</v>
      </c>
      <c r="C2" s="267"/>
      <c r="D2" s="267"/>
      <c r="E2" s="5">
        <f>D4</f>
        <v>300</v>
      </c>
      <c r="F2" s="76" t="s">
        <v>66</v>
      </c>
    </row>
    <row r="3" spans="1:24" x14ac:dyDescent="0.25">
      <c r="X3">
        <f>D4</f>
        <v>300</v>
      </c>
    </row>
    <row r="4" spans="1:24" x14ac:dyDescent="0.25">
      <c r="B4" t="s">
        <v>65</v>
      </c>
      <c r="D4" s="6">
        <v>300</v>
      </c>
      <c r="E4" t="s">
        <v>66</v>
      </c>
      <c r="F4" s="268" t="s">
        <v>164</v>
      </c>
      <c r="G4" s="268"/>
      <c r="H4" s="6">
        <v>20</v>
      </c>
      <c r="I4" t="s">
        <v>165</v>
      </c>
      <c r="X4">
        <f>X3</f>
        <v>300</v>
      </c>
    </row>
    <row r="5" spans="1:24" x14ac:dyDescent="0.25">
      <c r="X5">
        <f>X4</f>
        <v>300</v>
      </c>
    </row>
    <row r="6" spans="1:24" x14ac:dyDescent="0.25">
      <c r="A6">
        <v>1</v>
      </c>
      <c r="B6" t="s">
        <v>67</v>
      </c>
      <c r="X6">
        <f t="shared" ref="X6:X53" si="0">X5</f>
        <v>300</v>
      </c>
    </row>
    <row r="7" spans="1:24" x14ac:dyDescent="0.25">
      <c r="B7" t="s">
        <v>68</v>
      </c>
      <c r="D7">
        <v>6</v>
      </c>
      <c r="E7" t="s">
        <v>69</v>
      </c>
      <c r="X7">
        <f t="shared" si="0"/>
        <v>300</v>
      </c>
    </row>
    <row r="8" spans="1:24" ht="15.75" x14ac:dyDescent="0.25">
      <c r="B8" t="s">
        <v>70</v>
      </c>
      <c r="D8" s="7">
        <f>D7*D4/24</f>
        <v>75</v>
      </c>
      <c r="E8" t="s">
        <v>71</v>
      </c>
      <c r="G8" s="271" t="s">
        <v>22</v>
      </c>
      <c r="H8" s="271"/>
      <c r="I8" s="65">
        <f>D4/H4</f>
        <v>15</v>
      </c>
      <c r="J8" s="65" t="s">
        <v>169</v>
      </c>
      <c r="K8" s="87">
        <f>(I8*1000)/3600</f>
        <v>4.166666666666667</v>
      </c>
      <c r="L8" s="88" t="s">
        <v>157</v>
      </c>
      <c r="M8" s="89">
        <f>K8*60</f>
        <v>250.00000000000003</v>
      </c>
      <c r="N8" s="90" t="s">
        <v>158</v>
      </c>
      <c r="O8" s="272" t="s">
        <v>170</v>
      </c>
      <c r="P8" s="272"/>
      <c r="X8">
        <f t="shared" si="0"/>
        <v>300</v>
      </c>
    </row>
    <row r="9" spans="1:24" x14ac:dyDescent="0.25">
      <c r="B9" t="s">
        <v>72</v>
      </c>
      <c r="D9">
        <v>2.5</v>
      </c>
      <c r="E9" t="s">
        <v>73</v>
      </c>
      <c r="X9">
        <f t="shared" si="0"/>
        <v>300</v>
      </c>
    </row>
    <row r="10" spans="1:24" x14ac:dyDescent="0.25">
      <c r="B10" t="s">
        <v>74</v>
      </c>
      <c r="D10" s="7">
        <f>D8/D9</f>
        <v>30</v>
      </c>
      <c r="E10" t="s">
        <v>75</v>
      </c>
      <c r="X10">
        <f t="shared" si="0"/>
        <v>300</v>
      </c>
    </row>
    <row r="11" spans="1:24" ht="15.75" thickBot="1" x14ac:dyDescent="0.3">
      <c r="B11" t="s">
        <v>76</v>
      </c>
      <c r="D11" s="7"/>
      <c r="E11" t="s">
        <v>73</v>
      </c>
      <c r="X11">
        <f t="shared" si="0"/>
        <v>300</v>
      </c>
    </row>
    <row r="12" spans="1:24" ht="15.75" thickBot="1" x14ac:dyDescent="0.3">
      <c r="B12" t="s">
        <v>118</v>
      </c>
      <c r="D12" s="6"/>
      <c r="K12">
        <f>D14/R13</f>
        <v>30</v>
      </c>
      <c r="O12" s="269" t="s">
        <v>159</v>
      </c>
      <c r="P12" s="86"/>
      <c r="Q12" s="85" t="s">
        <v>168</v>
      </c>
      <c r="R12" s="84">
        <v>2.5</v>
      </c>
      <c r="S12" s="77"/>
      <c r="T12" s="78">
        <f>(SQRT(I8/(R12*3600*0.785)))*1000</f>
        <v>46.077567758409138</v>
      </c>
      <c r="U12" t="s">
        <v>167</v>
      </c>
      <c r="X12">
        <f t="shared" si="0"/>
        <v>300</v>
      </c>
    </row>
    <row r="13" spans="1:24" ht="15.75" thickBot="1" x14ac:dyDescent="0.3">
      <c r="O13" s="270"/>
      <c r="P13" s="65"/>
      <c r="Q13" s="85" t="s">
        <v>168</v>
      </c>
      <c r="R13" s="83">
        <v>0.5</v>
      </c>
      <c r="S13" s="79"/>
      <c r="T13" s="80">
        <f>(SQRT(I8/(R13*3600*0.785)))*1000</f>
        <v>103.03257374565544</v>
      </c>
      <c r="U13" t="s">
        <v>167</v>
      </c>
      <c r="X13">
        <f t="shared" si="0"/>
        <v>300</v>
      </c>
    </row>
    <row r="14" spans="1:24" ht="15.75" thickBot="1" x14ac:dyDescent="0.3">
      <c r="A14">
        <v>2</v>
      </c>
      <c r="B14" t="s">
        <v>171</v>
      </c>
      <c r="D14" s="7">
        <f>D4/20</f>
        <v>15</v>
      </c>
      <c r="E14" s="8"/>
      <c r="O14" s="81" t="s">
        <v>166</v>
      </c>
      <c r="P14" s="77"/>
      <c r="Q14" s="85" t="s">
        <v>168</v>
      </c>
      <c r="R14" s="77">
        <v>15</v>
      </c>
      <c r="S14" s="77"/>
      <c r="T14" s="78">
        <f>(SQRT(D79/(R14*3600*0.785)))*1000</f>
        <v>89.797423538378013</v>
      </c>
      <c r="U14" t="s">
        <v>167</v>
      </c>
      <c r="X14">
        <f t="shared" si="0"/>
        <v>300</v>
      </c>
    </row>
    <row r="15" spans="1:24" x14ac:dyDescent="0.25">
      <c r="X15">
        <f t="shared" si="0"/>
        <v>300</v>
      </c>
    </row>
    <row r="16" spans="1:24" ht="15.75" thickBot="1" x14ac:dyDescent="0.3">
      <c r="A16">
        <v>3</v>
      </c>
      <c r="B16" t="s">
        <v>77</v>
      </c>
      <c r="J16" s="65" t="s">
        <v>147</v>
      </c>
      <c r="K16" s="65"/>
      <c r="L16" s="66">
        <v>5</v>
      </c>
      <c r="X16">
        <f t="shared" si="0"/>
        <v>300</v>
      </c>
    </row>
    <row r="17" spans="1:24" ht="15.75" thickBot="1" x14ac:dyDescent="0.3">
      <c r="B17" t="s">
        <v>68</v>
      </c>
      <c r="D17">
        <v>1.5</v>
      </c>
      <c r="E17" t="s">
        <v>69</v>
      </c>
      <c r="J17" s="65" t="s">
        <v>160</v>
      </c>
      <c r="K17" s="65"/>
      <c r="L17" s="66">
        <f>D10/L16</f>
        <v>6</v>
      </c>
      <c r="O17" s="81" t="s">
        <v>155</v>
      </c>
      <c r="P17" s="77"/>
      <c r="Q17" s="77">
        <f>SQRT(I8/(20*0.785))*1000</f>
        <v>977.45281867661186</v>
      </c>
      <c r="R17" s="77"/>
      <c r="S17" s="77" t="s">
        <v>163</v>
      </c>
      <c r="T17" s="77">
        <f>CONVERT(Q17, "mm", "ft")</f>
        <v>3.206866203007257</v>
      </c>
      <c r="U17" s="77" t="s">
        <v>161</v>
      </c>
      <c r="V17" s="77">
        <f>CONVERT(Q17, "mm", "in")</f>
        <v>38.482394436087084</v>
      </c>
      <c r="W17" s="78" t="s">
        <v>162</v>
      </c>
      <c r="X17">
        <f t="shared" si="0"/>
        <v>300</v>
      </c>
    </row>
    <row r="18" spans="1:24" ht="15.75" thickBot="1" x14ac:dyDescent="0.3">
      <c r="B18" t="s">
        <v>70</v>
      </c>
      <c r="D18" s="7">
        <f>D17*I8</f>
        <v>22.5</v>
      </c>
      <c r="E18" t="s">
        <v>71</v>
      </c>
      <c r="X18">
        <f t="shared" si="0"/>
        <v>300</v>
      </c>
    </row>
    <row r="19" spans="1:24" ht="15.75" thickBot="1" x14ac:dyDescent="0.3">
      <c r="B19" t="s">
        <v>72</v>
      </c>
      <c r="D19">
        <v>3</v>
      </c>
      <c r="E19" t="s">
        <v>73</v>
      </c>
      <c r="J19" s="65" t="s">
        <v>145</v>
      </c>
      <c r="K19" s="65"/>
      <c r="L19" s="66">
        <v>4.3600000000000003</v>
      </c>
      <c r="O19" s="81" t="s">
        <v>154</v>
      </c>
      <c r="P19" s="77"/>
      <c r="Q19" s="77">
        <f>SQRT(I8/(15*0.785))*1000</f>
        <v>1128.6652959662006</v>
      </c>
      <c r="R19" s="77"/>
      <c r="S19" s="77" t="s">
        <v>163</v>
      </c>
      <c r="T19" s="77">
        <f>CONVERT(Q19, "mm", "ft")</f>
        <v>3.7029701311227057</v>
      </c>
      <c r="U19" s="77" t="s">
        <v>161</v>
      </c>
      <c r="V19" s="77">
        <f>CONVERT(Q19, "mm", "in")</f>
        <v>44.435641573472466</v>
      </c>
      <c r="W19" s="78" t="s">
        <v>162</v>
      </c>
      <c r="X19">
        <f t="shared" si="0"/>
        <v>300</v>
      </c>
    </row>
    <row r="20" spans="1:24" x14ac:dyDescent="0.25">
      <c r="B20" t="s">
        <v>119</v>
      </c>
      <c r="D20" s="7">
        <f>D18/D19</f>
        <v>7.5</v>
      </c>
      <c r="E20" t="s">
        <v>75</v>
      </c>
      <c r="X20">
        <f t="shared" si="0"/>
        <v>300</v>
      </c>
    </row>
    <row r="21" spans="1:24" x14ac:dyDescent="0.25">
      <c r="B21" t="s">
        <v>76</v>
      </c>
      <c r="D21" s="7"/>
      <c r="E21" t="s">
        <v>73</v>
      </c>
      <c r="X21">
        <f t="shared" si="0"/>
        <v>300</v>
      </c>
    </row>
    <row r="22" spans="1:24" x14ac:dyDescent="0.25">
      <c r="B22" t="s">
        <v>118</v>
      </c>
      <c r="J22" s="65" t="s">
        <v>148</v>
      </c>
      <c r="K22" s="65"/>
      <c r="L22" s="82">
        <f>D20/L19</f>
        <v>1.7201834862385319</v>
      </c>
      <c r="X22">
        <f t="shared" si="0"/>
        <v>300</v>
      </c>
    </row>
    <row r="23" spans="1:24" x14ac:dyDescent="0.25">
      <c r="X23">
        <f t="shared" si="0"/>
        <v>300</v>
      </c>
    </row>
    <row r="24" spans="1:24" x14ac:dyDescent="0.25">
      <c r="A24">
        <v>4</v>
      </c>
      <c r="B24" t="s">
        <v>78</v>
      </c>
      <c r="E24" s="8" t="s">
        <v>172</v>
      </c>
      <c r="X24">
        <f t="shared" si="0"/>
        <v>300</v>
      </c>
    </row>
    <row r="25" spans="1:24" x14ac:dyDescent="0.25">
      <c r="B25" t="s">
        <v>74</v>
      </c>
      <c r="D25" s="7">
        <f>D14/1.5</f>
        <v>10</v>
      </c>
      <c r="E25" t="s">
        <v>75</v>
      </c>
      <c r="F25">
        <f>D25/L19</f>
        <v>2.2935779816513762</v>
      </c>
      <c r="G25">
        <v>0.75</v>
      </c>
      <c r="H25">
        <f>F25+G25</f>
        <v>3.0435779816513762</v>
      </c>
      <c r="P25">
        <f>L22+L22+L27+L40</f>
        <v>8.6341743119266035</v>
      </c>
      <c r="X25">
        <f t="shared" si="0"/>
        <v>300</v>
      </c>
    </row>
    <row r="26" spans="1:24" x14ac:dyDescent="0.25">
      <c r="B26" t="s">
        <v>118</v>
      </c>
      <c r="X26">
        <f t="shared" si="0"/>
        <v>300</v>
      </c>
    </row>
    <row r="27" spans="1:24" x14ac:dyDescent="0.25">
      <c r="J27" s="67" t="s">
        <v>149</v>
      </c>
      <c r="K27" s="67"/>
      <c r="L27" s="67">
        <f>F25+G25</f>
        <v>3.0435779816513762</v>
      </c>
      <c r="X27">
        <f t="shared" si="0"/>
        <v>300</v>
      </c>
    </row>
    <row r="28" spans="1:24" x14ac:dyDescent="0.25">
      <c r="A28" s="9">
        <v>5</v>
      </c>
      <c r="B28" s="9" t="s">
        <v>79</v>
      </c>
      <c r="C28" s="9"/>
      <c r="D28" s="9"/>
      <c r="E28" s="9"/>
      <c r="X28">
        <f t="shared" si="0"/>
        <v>300</v>
      </c>
    </row>
    <row r="29" spans="1:24" x14ac:dyDescent="0.25">
      <c r="A29" s="9"/>
      <c r="B29" s="9" t="s">
        <v>70</v>
      </c>
      <c r="C29" s="9"/>
      <c r="D29" s="10">
        <f>D14/4</f>
        <v>3.75</v>
      </c>
      <c r="E29" s="9" t="s">
        <v>71</v>
      </c>
      <c r="X29">
        <f t="shared" si="0"/>
        <v>300</v>
      </c>
    </row>
    <row r="30" spans="1:24" x14ac:dyDescent="0.25">
      <c r="A30" s="9"/>
      <c r="B30" s="9" t="s">
        <v>72</v>
      </c>
      <c r="C30" s="9"/>
      <c r="D30" s="9">
        <f>D37</f>
        <v>2</v>
      </c>
      <c r="E30" s="9" t="s">
        <v>73</v>
      </c>
      <c r="X30">
        <f t="shared" si="0"/>
        <v>300</v>
      </c>
    </row>
    <row r="31" spans="1:24" x14ac:dyDescent="0.25">
      <c r="A31" s="9"/>
      <c r="B31" s="9" t="s">
        <v>119</v>
      </c>
      <c r="C31" s="9"/>
      <c r="D31" s="10">
        <f>D29/D30</f>
        <v>1.875</v>
      </c>
      <c r="E31" s="9" t="s">
        <v>75</v>
      </c>
      <c r="X31">
        <f t="shared" si="0"/>
        <v>300</v>
      </c>
    </row>
    <row r="32" spans="1:24" x14ac:dyDescent="0.25">
      <c r="A32" s="9"/>
      <c r="B32" s="9" t="s">
        <v>118</v>
      </c>
      <c r="C32" s="9"/>
      <c r="D32" s="9"/>
      <c r="E32" s="9"/>
      <c r="X32">
        <f t="shared" si="0"/>
        <v>300</v>
      </c>
    </row>
    <row r="33" spans="1:24" x14ac:dyDescent="0.25">
      <c r="X33">
        <f t="shared" si="0"/>
        <v>300</v>
      </c>
    </row>
    <row r="34" spans="1:24" x14ac:dyDescent="0.25">
      <c r="A34">
        <v>6</v>
      </c>
      <c r="B34" t="s">
        <v>80</v>
      </c>
      <c r="X34">
        <f t="shared" si="0"/>
        <v>300</v>
      </c>
    </row>
    <row r="35" spans="1:24" x14ac:dyDescent="0.25">
      <c r="B35" t="s">
        <v>68</v>
      </c>
      <c r="D35">
        <v>1</v>
      </c>
      <c r="E35" t="s">
        <v>69</v>
      </c>
      <c r="X35">
        <f t="shared" si="0"/>
        <v>300</v>
      </c>
    </row>
    <row r="36" spans="1:24" x14ac:dyDescent="0.25">
      <c r="B36" t="s">
        <v>70</v>
      </c>
      <c r="D36" s="7">
        <f>D14*D35</f>
        <v>15</v>
      </c>
      <c r="E36" t="s">
        <v>71</v>
      </c>
      <c r="F36" s="7">
        <f>D36+D29</f>
        <v>18.75</v>
      </c>
      <c r="G36" t="s">
        <v>120</v>
      </c>
      <c r="X36">
        <f t="shared" si="0"/>
        <v>300</v>
      </c>
    </row>
    <row r="37" spans="1:24" x14ac:dyDescent="0.25">
      <c r="B37" t="s">
        <v>72</v>
      </c>
      <c r="D37">
        <v>2</v>
      </c>
      <c r="E37" t="s">
        <v>73</v>
      </c>
      <c r="X37">
        <f t="shared" si="0"/>
        <v>300</v>
      </c>
    </row>
    <row r="38" spans="1:24" x14ac:dyDescent="0.25">
      <c r="B38" t="s">
        <v>74</v>
      </c>
      <c r="D38" s="7">
        <f>D36/D37</f>
        <v>7.5</v>
      </c>
      <c r="E38" t="s">
        <v>75</v>
      </c>
      <c r="F38" s="7">
        <f>D38+D31</f>
        <v>9.375</v>
      </c>
      <c r="X38">
        <f t="shared" si="0"/>
        <v>300</v>
      </c>
    </row>
    <row r="39" spans="1:24" x14ac:dyDescent="0.25">
      <c r="B39" t="s">
        <v>81</v>
      </c>
      <c r="G39" t="s">
        <v>82</v>
      </c>
      <c r="X39">
        <f t="shared" si="0"/>
        <v>300</v>
      </c>
    </row>
    <row r="40" spans="1:24" x14ac:dyDescent="0.25">
      <c r="J40" s="67" t="s">
        <v>150</v>
      </c>
      <c r="K40" s="67"/>
      <c r="L40" s="67">
        <f>F38/L19</f>
        <v>2.1502293577981648</v>
      </c>
      <c r="X40">
        <f t="shared" si="0"/>
        <v>300</v>
      </c>
    </row>
    <row r="41" spans="1:24" x14ac:dyDescent="0.25">
      <c r="A41">
        <v>7</v>
      </c>
      <c r="B41" t="s">
        <v>83</v>
      </c>
      <c r="D41" t="s">
        <v>86</v>
      </c>
      <c r="X41">
        <f t="shared" si="0"/>
        <v>300</v>
      </c>
    </row>
    <row r="42" spans="1:24" x14ac:dyDescent="0.25">
      <c r="B42" t="s">
        <v>70</v>
      </c>
      <c r="D42">
        <f>D4*0.02*5</f>
        <v>30</v>
      </c>
      <c r="E42" t="s">
        <v>71</v>
      </c>
      <c r="X42">
        <f t="shared" si="0"/>
        <v>300</v>
      </c>
    </row>
    <row r="43" spans="1:24" x14ac:dyDescent="0.25">
      <c r="B43" t="s">
        <v>72</v>
      </c>
      <c r="D43">
        <v>2.5</v>
      </c>
      <c r="E43" t="s">
        <v>73</v>
      </c>
      <c r="X43">
        <f t="shared" si="0"/>
        <v>300</v>
      </c>
    </row>
    <row r="44" spans="1:24" x14ac:dyDescent="0.25">
      <c r="B44" t="s">
        <v>119</v>
      </c>
      <c r="D44" s="7">
        <f>D42/D43</f>
        <v>12</v>
      </c>
      <c r="E44" t="s">
        <v>75</v>
      </c>
      <c r="X44">
        <f t="shared" si="0"/>
        <v>300</v>
      </c>
    </row>
    <row r="45" spans="1:24" x14ac:dyDescent="0.25">
      <c r="B45" t="s">
        <v>118</v>
      </c>
      <c r="J45" s="67" t="s">
        <v>151</v>
      </c>
      <c r="K45" s="67"/>
      <c r="L45" s="67">
        <v>3</v>
      </c>
      <c r="X45">
        <f t="shared" si="0"/>
        <v>300</v>
      </c>
    </row>
    <row r="46" spans="1:24" x14ac:dyDescent="0.25">
      <c r="F46" t="s">
        <v>52</v>
      </c>
      <c r="J46" s="67" t="s">
        <v>152</v>
      </c>
      <c r="K46" s="67"/>
      <c r="L46" s="67">
        <f>D44/L45</f>
        <v>4</v>
      </c>
      <c r="X46">
        <f t="shared" si="0"/>
        <v>300</v>
      </c>
    </row>
    <row r="47" spans="1:24" x14ac:dyDescent="0.25">
      <c r="A47">
        <v>8</v>
      </c>
      <c r="B47" t="s">
        <v>84</v>
      </c>
      <c r="X47">
        <f t="shared" si="0"/>
        <v>300</v>
      </c>
    </row>
    <row r="48" spans="1:24" x14ac:dyDescent="0.25">
      <c r="B48" t="s">
        <v>85</v>
      </c>
      <c r="D48" s="11" t="s">
        <v>86</v>
      </c>
      <c r="E48" t="s">
        <v>73</v>
      </c>
      <c r="X48">
        <f t="shared" si="0"/>
        <v>300</v>
      </c>
    </row>
    <row r="49" spans="1:24" x14ac:dyDescent="0.25">
      <c r="B49" t="s">
        <v>87</v>
      </c>
      <c r="D49" s="11" t="s">
        <v>86</v>
      </c>
      <c r="E49" t="s">
        <v>73</v>
      </c>
      <c r="X49">
        <f t="shared" si="0"/>
        <v>300</v>
      </c>
    </row>
    <row r="50" spans="1:24" x14ac:dyDescent="0.25">
      <c r="B50" t="s">
        <v>88</v>
      </c>
      <c r="D50" s="12">
        <f>D18*0.33</f>
        <v>7.4250000000000007</v>
      </c>
      <c r="E50" t="s">
        <v>71</v>
      </c>
      <c r="X50">
        <f t="shared" si="0"/>
        <v>300</v>
      </c>
    </row>
    <row r="51" spans="1:24" x14ac:dyDescent="0.25">
      <c r="B51" t="s">
        <v>89</v>
      </c>
      <c r="D51" s="12">
        <f>D50*2</f>
        <v>14.850000000000001</v>
      </c>
      <c r="E51" t="s">
        <v>71</v>
      </c>
      <c r="X51">
        <f t="shared" si="0"/>
        <v>300</v>
      </c>
    </row>
    <row r="52" spans="1:24" x14ac:dyDescent="0.25">
      <c r="X52">
        <f t="shared" si="0"/>
        <v>300</v>
      </c>
    </row>
    <row r="53" spans="1:24" x14ac:dyDescent="0.25">
      <c r="A53">
        <v>9</v>
      </c>
      <c r="B53" t="s">
        <v>90</v>
      </c>
      <c r="X53">
        <f t="shared" si="0"/>
        <v>300</v>
      </c>
    </row>
    <row r="54" spans="1:24" x14ac:dyDescent="0.25">
      <c r="B54" t="s">
        <v>85</v>
      </c>
      <c r="D54" s="6"/>
      <c r="E54" t="s">
        <v>73</v>
      </c>
    </row>
    <row r="55" spans="1:24" x14ac:dyDescent="0.25">
      <c r="B55" t="s">
        <v>87</v>
      </c>
      <c r="D55" s="6"/>
      <c r="E55" t="s">
        <v>73</v>
      </c>
    </row>
    <row r="56" spans="1:24" x14ac:dyDescent="0.25">
      <c r="B56" t="s">
        <v>89</v>
      </c>
      <c r="D56" s="7">
        <f>D25*0.5</f>
        <v>5</v>
      </c>
      <c r="E56" t="s">
        <v>71</v>
      </c>
    </row>
    <row r="58" spans="1:24" x14ac:dyDescent="0.25">
      <c r="A58">
        <v>10</v>
      </c>
      <c r="B58" t="s">
        <v>91</v>
      </c>
    </row>
    <row r="59" spans="1:24" x14ac:dyDescent="0.25">
      <c r="B59" t="s">
        <v>92</v>
      </c>
      <c r="D59" s="6">
        <v>350</v>
      </c>
      <c r="E59" t="s">
        <v>93</v>
      </c>
    </row>
    <row r="60" spans="1:24" x14ac:dyDescent="0.25">
      <c r="B60" t="s">
        <v>94</v>
      </c>
      <c r="D60" s="7">
        <f>D14*D59/1000</f>
        <v>5.25</v>
      </c>
      <c r="E60" t="s">
        <v>95</v>
      </c>
    </row>
    <row r="61" spans="1:24" x14ac:dyDescent="0.25">
      <c r="B61" t="s">
        <v>96</v>
      </c>
      <c r="D61" s="12">
        <f>(D60*1.5)/(1.23*0.21*0.12)</f>
        <v>254.06504065040653</v>
      </c>
      <c r="E61" t="s">
        <v>97</v>
      </c>
    </row>
    <row r="62" spans="1:24" x14ac:dyDescent="0.25">
      <c r="B62" t="s">
        <v>98</v>
      </c>
      <c r="D62" s="13">
        <v>12</v>
      </c>
      <c r="E62" t="s">
        <v>97</v>
      </c>
      <c r="F62" s="8"/>
      <c r="G62" s="8"/>
      <c r="H62" s="8"/>
    </row>
    <row r="63" spans="1:24" x14ac:dyDescent="0.25">
      <c r="B63" t="s">
        <v>99</v>
      </c>
      <c r="D63" s="14">
        <f>D61/D62</f>
        <v>21.17208672086721</v>
      </c>
      <c r="E63" t="s">
        <v>100</v>
      </c>
    </row>
    <row r="65" spans="1:5" x14ac:dyDescent="0.25">
      <c r="A65">
        <v>11</v>
      </c>
      <c r="B65" t="s">
        <v>101</v>
      </c>
    </row>
    <row r="66" spans="1:5" x14ac:dyDescent="0.25">
      <c r="B66" t="s">
        <v>85</v>
      </c>
      <c r="D66" s="6"/>
      <c r="E66" t="s">
        <v>73</v>
      </c>
    </row>
    <row r="67" spans="1:5" x14ac:dyDescent="0.25">
      <c r="B67" t="s">
        <v>87</v>
      </c>
      <c r="D67" s="6"/>
      <c r="E67" t="s">
        <v>73</v>
      </c>
    </row>
    <row r="68" spans="1:5" x14ac:dyDescent="0.25">
      <c r="B68" t="s">
        <v>96</v>
      </c>
      <c r="D68" s="7">
        <f>D8*0.85</f>
        <v>63.75</v>
      </c>
      <c r="E68" t="s">
        <v>97</v>
      </c>
    </row>
    <row r="69" spans="1:5" x14ac:dyDescent="0.25">
      <c r="B69" t="s">
        <v>98</v>
      </c>
      <c r="D69" s="13">
        <v>13</v>
      </c>
      <c r="E69" t="s">
        <v>97</v>
      </c>
    </row>
    <row r="70" spans="1:5" x14ac:dyDescent="0.25">
      <c r="B70" t="s">
        <v>99</v>
      </c>
      <c r="D70" s="14">
        <f>D68/D69</f>
        <v>4.9038461538461542</v>
      </c>
      <c r="E70" t="s">
        <v>100</v>
      </c>
    </row>
    <row r="72" spans="1:5" x14ac:dyDescent="0.25">
      <c r="A72">
        <v>12</v>
      </c>
      <c r="B72" t="s">
        <v>102</v>
      </c>
    </row>
    <row r="73" spans="1:5" x14ac:dyDescent="0.25">
      <c r="B73" t="s">
        <v>85</v>
      </c>
      <c r="D73" s="6"/>
      <c r="E73" t="s">
        <v>73</v>
      </c>
    </row>
    <row r="74" spans="1:5" x14ac:dyDescent="0.25">
      <c r="B74" t="s">
        <v>87</v>
      </c>
      <c r="D74" s="6"/>
      <c r="E74" t="s">
        <v>73</v>
      </c>
    </row>
    <row r="75" spans="1:5" x14ac:dyDescent="0.25">
      <c r="B75" t="s">
        <v>96</v>
      </c>
      <c r="D75">
        <f>D42*0.8</f>
        <v>24</v>
      </c>
      <c r="E75" t="s">
        <v>97</v>
      </c>
    </row>
    <row r="76" spans="1:5" x14ac:dyDescent="0.25">
      <c r="B76" t="s">
        <v>98</v>
      </c>
      <c r="D76" s="13">
        <v>13</v>
      </c>
      <c r="E76" t="s">
        <v>97</v>
      </c>
    </row>
    <row r="77" spans="1:5" x14ac:dyDescent="0.25">
      <c r="B77" t="s">
        <v>99</v>
      </c>
      <c r="D77" s="14">
        <f>D75/D76</f>
        <v>1.8461538461538463</v>
      </c>
      <c r="E77" t="s">
        <v>100</v>
      </c>
    </row>
    <row r="79" spans="1:5" x14ac:dyDescent="0.25">
      <c r="A79">
        <v>13</v>
      </c>
      <c r="B79" t="s">
        <v>103</v>
      </c>
      <c r="D79" s="14">
        <f>D61+D68+D75</f>
        <v>341.81504065040656</v>
      </c>
      <c r="E79" t="s">
        <v>105</v>
      </c>
    </row>
    <row r="80" spans="1:5" x14ac:dyDescent="0.25">
      <c r="D80" s="8"/>
    </row>
    <row r="81" spans="1:4" x14ac:dyDescent="0.25">
      <c r="A81">
        <v>14</v>
      </c>
      <c r="B81" t="s">
        <v>104</v>
      </c>
      <c r="D81" s="14">
        <f>D63</f>
        <v>21.17208672086721</v>
      </c>
    </row>
  </sheetData>
  <mergeCells count="5">
    <mergeCell ref="B2:D2"/>
    <mergeCell ref="F4:G4"/>
    <mergeCell ref="O12:O13"/>
    <mergeCell ref="G8:H8"/>
    <mergeCell ref="O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DA9F-FE6F-4FE9-A4F3-17FF56C4AA60}">
  <dimension ref="A1:J301"/>
  <sheetViews>
    <sheetView topLeftCell="A29" workbookViewId="0">
      <selection activeCell="I143" sqref="A32:I143"/>
    </sheetView>
  </sheetViews>
  <sheetFormatPr defaultColWidth="36.7109375" defaultRowHeight="12.75" x14ac:dyDescent="0.25"/>
  <cols>
    <col min="1" max="1" width="8.42578125" style="160" customWidth="1"/>
    <col min="2" max="2" width="28.7109375" style="161" bestFit="1" customWidth="1"/>
    <col min="3" max="3" width="25.85546875" style="161" bestFit="1" customWidth="1"/>
    <col min="4" max="4" width="18.5703125" style="161" customWidth="1"/>
    <col min="5" max="5" width="44.140625" style="161" customWidth="1"/>
    <col min="6" max="6" width="31" style="161" customWidth="1"/>
    <col min="7" max="7" width="9.5703125" style="160" customWidth="1"/>
    <col min="8" max="8" width="9" style="160" customWidth="1"/>
    <col min="9" max="9" width="22.28515625" style="161" customWidth="1"/>
    <col min="10" max="10" width="19.140625" style="161" customWidth="1"/>
    <col min="11" max="16384" width="36.7109375" style="161"/>
  </cols>
  <sheetData>
    <row r="1" spans="1:10" s="104" customFormat="1" ht="25.5" customHeight="1" thickBot="1" x14ac:dyDescent="0.3">
      <c r="A1" s="276" t="s">
        <v>353</v>
      </c>
      <c r="B1" s="277"/>
      <c r="C1" s="277"/>
      <c r="D1" s="277"/>
      <c r="E1" s="277"/>
      <c r="F1" s="277"/>
      <c r="G1" s="277"/>
      <c r="H1" s="277"/>
      <c r="I1" s="278"/>
    </row>
    <row r="2" spans="1:10" s="92" customFormat="1" ht="34.5" customHeight="1" x14ac:dyDescent="0.25">
      <c r="A2" s="99"/>
      <c r="B2" s="162" t="s">
        <v>177</v>
      </c>
      <c r="C2" s="279" t="s">
        <v>431</v>
      </c>
      <c r="D2" s="279"/>
      <c r="E2" s="279"/>
      <c r="F2" s="162" t="s">
        <v>179</v>
      </c>
      <c r="G2" s="280" t="s">
        <v>331</v>
      </c>
      <c r="H2" s="280"/>
      <c r="I2" s="281"/>
    </row>
    <row r="3" spans="1:10" s="92" customFormat="1" ht="32.25" customHeight="1" x14ac:dyDescent="0.25">
      <c r="A3" s="105"/>
      <c r="B3" s="163" t="s">
        <v>181</v>
      </c>
      <c r="C3" s="273" t="s">
        <v>448</v>
      </c>
      <c r="D3" s="273"/>
      <c r="E3" s="273"/>
      <c r="F3" s="163" t="s">
        <v>183</v>
      </c>
      <c r="G3" s="273" t="s">
        <v>354</v>
      </c>
      <c r="H3" s="273"/>
      <c r="I3" s="282"/>
    </row>
    <row r="4" spans="1:10" s="92" customFormat="1" ht="27" customHeight="1" x14ac:dyDescent="0.25">
      <c r="A4" s="105"/>
      <c r="B4" s="163" t="s">
        <v>184</v>
      </c>
      <c r="C4" s="273" t="s">
        <v>449</v>
      </c>
      <c r="D4" s="273"/>
      <c r="E4" s="273"/>
      <c r="F4" s="163" t="s">
        <v>446</v>
      </c>
      <c r="G4" s="274"/>
      <c r="H4" s="274"/>
      <c r="I4" s="275"/>
    </row>
    <row r="5" spans="1:10" s="92" customFormat="1" ht="29.25" customHeight="1" thickBot="1" x14ac:dyDescent="0.3">
      <c r="A5" s="105"/>
      <c r="B5" s="163" t="s">
        <v>188</v>
      </c>
      <c r="C5" s="273" t="s">
        <v>355</v>
      </c>
      <c r="D5" s="273"/>
      <c r="E5" s="273"/>
      <c r="F5" s="164" t="s">
        <v>193</v>
      </c>
      <c r="G5" s="274" t="s">
        <v>331</v>
      </c>
      <c r="H5" s="274"/>
      <c r="I5" s="275"/>
    </row>
    <row r="6" spans="1:10" s="92" customFormat="1" ht="24.95" customHeight="1" thickBot="1" x14ac:dyDescent="0.3">
      <c r="A6" s="289" t="s">
        <v>433</v>
      </c>
      <c r="B6" s="290"/>
      <c r="C6" s="290"/>
      <c r="D6" s="291"/>
      <c r="E6" s="108"/>
      <c r="F6" s="108"/>
      <c r="G6" s="107"/>
      <c r="H6" s="107"/>
      <c r="I6" s="108"/>
    </row>
    <row r="7" spans="1:10" s="91" customFormat="1" ht="24.75" customHeight="1" x14ac:dyDescent="0.25">
      <c r="A7" s="99" t="s">
        <v>0</v>
      </c>
      <c r="B7" s="100" t="s">
        <v>196</v>
      </c>
      <c r="C7" s="100" t="s">
        <v>197</v>
      </c>
      <c r="D7" s="100" t="s">
        <v>198</v>
      </c>
      <c r="E7" s="100" t="s">
        <v>3</v>
      </c>
      <c r="F7" s="100" t="s">
        <v>199</v>
      </c>
      <c r="G7" s="100" t="s">
        <v>4</v>
      </c>
      <c r="H7" s="100" t="s">
        <v>200</v>
      </c>
      <c r="I7" s="109" t="s">
        <v>201</v>
      </c>
    </row>
    <row r="8" spans="1:10" s="92" customFormat="1" ht="35.1" customHeight="1" x14ac:dyDescent="0.25">
      <c r="A8" s="101">
        <v>1</v>
      </c>
      <c r="B8" s="170" t="s">
        <v>123</v>
      </c>
      <c r="C8" s="110" t="s">
        <v>202</v>
      </c>
      <c r="D8" s="170" t="s">
        <v>203</v>
      </c>
      <c r="E8" s="170" t="s">
        <v>356</v>
      </c>
      <c r="F8" s="170" t="s">
        <v>435</v>
      </c>
      <c r="G8" s="110">
        <v>15</v>
      </c>
      <c r="H8" s="110" t="s">
        <v>32</v>
      </c>
      <c r="I8" s="112"/>
    </row>
    <row r="9" spans="1:10" s="92" customFormat="1" ht="35.1" customHeight="1" x14ac:dyDescent="0.25">
      <c r="A9" s="101">
        <v>2</v>
      </c>
      <c r="B9" s="170" t="s">
        <v>33</v>
      </c>
      <c r="C9" s="110" t="s">
        <v>202</v>
      </c>
      <c r="D9" s="170" t="s">
        <v>203</v>
      </c>
      <c r="E9" s="170" t="s">
        <v>206</v>
      </c>
      <c r="F9" s="170" t="s">
        <v>435</v>
      </c>
      <c r="G9" s="110">
        <v>6</v>
      </c>
      <c r="H9" s="110" t="s">
        <v>32</v>
      </c>
      <c r="I9" s="112"/>
    </row>
    <row r="10" spans="1:10" s="178" customFormat="1" ht="42" customHeight="1" x14ac:dyDescent="0.25">
      <c r="A10" s="171">
        <v>3</v>
      </c>
      <c r="B10" s="172" t="s">
        <v>207</v>
      </c>
      <c r="C10" s="176" t="s">
        <v>208</v>
      </c>
      <c r="D10" s="173" t="s">
        <v>357</v>
      </c>
      <c r="E10" s="174" t="s">
        <v>705</v>
      </c>
      <c r="F10" s="219" t="s">
        <v>358</v>
      </c>
      <c r="G10" s="176">
        <v>2</v>
      </c>
      <c r="H10" s="176" t="s">
        <v>13</v>
      </c>
      <c r="I10" s="175"/>
      <c r="J10" s="177"/>
    </row>
    <row r="11" spans="1:10" s="92" customFormat="1" ht="35.1" customHeight="1" thickBot="1" x14ac:dyDescent="0.3">
      <c r="A11" s="101">
        <v>4</v>
      </c>
      <c r="B11" s="179" t="s">
        <v>212</v>
      </c>
      <c r="C11" s="118" t="s">
        <v>203</v>
      </c>
      <c r="D11" s="179" t="s">
        <v>213</v>
      </c>
      <c r="E11" s="180" t="s">
        <v>214</v>
      </c>
      <c r="F11" s="179" t="s">
        <v>435</v>
      </c>
      <c r="G11" s="118">
        <v>22</v>
      </c>
      <c r="H11" s="118" t="s">
        <v>13</v>
      </c>
      <c r="I11" s="119"/>
      <c r="J11" s="181"/>
    </row>
    <row r="12" spans="1:10" s="92" customFormat="1" ht="35.1" customHeight="1" thickBot="1" x14ac:dyDescent="0.3">
      <c r="A12" s="101">
        <v>5</v>
      </c>
      <c r="B12" s="170" t="s">
        <v>359</v>
      </c>
      <c r="C12" s="110" t="s">
        <v>208</v>
      </c>
      <c r="D12" s="170" t="s">
        <v>442</v>
      </c>
      <c r="E12" s="170" t="s">
        <v>360</v>
      </c>
      <c r="F12" s="185" t="s">
        <v>436</v>
      </c>
      <c r="G12" s="110">
        <v>2</v>
      </c>
      <c r="H12" s="110" t="s">
        <v>13</v>
      </c>
      <c r="I12" s="119"/>
    </row>
    <row r="13" spans="1:10" s="92" customFormat="1" ht="35.1" customHeight="1" thickBot="1" x14ac:dyDescent="0.3">
      <c r="A13" s="171">
        <v>6</v>
      </c>
      <c r="B13" s="182" t="s">
        <v>361</v>
      </c>
      <c r="C13" s="110" t="s">
        <v>208</v>
      </c>
      <c r="D13" s="170" t="s">
        <v>441</v>
      </c>
      <c r="E13" s="182" t="s">
        <v>362</v>
      </c>
      <c r="F13" s="189" t="s">
        <v>436</v>
      </c>
      <c r="G13" s="110">
        <v>2</v>
      </c>
      <c r="H13" s="110" t="s">
        <v>13</v>
      </c>
      <c r="I13" s="119"/>
    </row>
    <row r="14" spans="1:10" s="92" customFormat="1" ht="35.1" customHeight="1" x14ac:dyDescent="0.2">
      <c r="A14" s="101">
        <v>7</v>
      </c>
      <c r="B14" s="218" t="s">
        <v>432</v>
      </c>
      <c r="C14" s="110" t="s">
        <v>208</v>
      </c>
      <c r="D14" s="110" t="s">
        <v>444</v>
      </c>
      <c r="E14" s="182" t="s">
        <v>443</v>
      </c>
      <c r="F14" s="182" t="s">
        <v>437</v>
      </c>
      <c r="G14" s="110">
        <v>2</v>
      </c>
      <c r="H14" s="110" t="s">
        <v>13</v>
      </c>
      <c r="I14" s="217"/>
    </row>
    <row r="15" spans="1:10" s="92" customFormat="1" ht="35.1" customHeight="1" x14ac:dyDescent="0.2">
      <c r="A15" s="101">
        <v>8</v>
      </c>
      <c r="B15" s="170" t="s">
        <v>61</v>
      </c>
      <c r="C15" s="110" t="s">
        <v>208</v>
      </c>
      <c r="D15" s="170" t="s">
        <v>445</v>
      </c>
      <c r="E15" s="170" t="s">
        <v>445</v>
      </c>
      <c r="F15" s="170" t="s">
        <v>447</v>
      </c>
      <c r="G15" s="110">
        <v>1</v>
      </c>
      <c r="H15" s="110" t="s">
        <v>13</v>
      </c>
      <c r="I15" s="217"/>
    </row>
    <row r="16" spans="1:10" s="169" customFormat="1" ht="39.950000000000003" customHeight="1" x14ac:dyDescent="0.25">
      <c r="A16" s="101">
        <v>10</v>
      </c>
      <c r="B16" s="165" t="s">
        <v>363</v>
      </c>
      <c r="C16" s="150" t="s">
        <v>203</v>
      </c>
      <c r="D16" s="166" t="s">
        <v>364</v>
      </c>
      <c r="E16" s="166" t="s">
        <v>364</v>
      </c>
      <c r="F16" s="167" t="s">
        <v>365</v>
      </c>
      <c r="G16" s="213">
        <v>270</v>
      </c>
      <c r="H16" s="183" t="s">
        <v>366</v>
      </c>
      <c r="I16" s="168"/>
    </row>
    <row r="17" spans="1:10" s="169" customFormat="1" ht="39.950000000000003" customHeight="1" x14ac:dyDescent="0.25">
      <c r="A17" s="101">
        <v>11</v>
      </c>
      <c r="B17" s="165" t="s">
        <v>363</v>
      </c>
      <c r="C17" s="150" t="s">
        <v>203</v>
      </c>
      <c r="D17" s="166" t="s">
        <v>367</v>
      </c>
      <c r="E17" s="166" t="s">
        <v>367</v>
      </c>
      <c r="F17" s="167" t="s">
        <v>365</v>
      </c>
      <c r="G17" s="213">
        <v>270</v>
      </c>
      <c r="H17" s="183" t="s">
        <v>366</v>
      </c>
      <c r="I17" s="168"/>
    </row>
    <row r="18" spans="1:10" s="169" customFormat="1" ht="39.950000000000003" customHeight="1" x14ac:dyDescent="0.25">
      <c r="A18" s="171">
        <v>12</v>
      </c>
      <c r="B18" s="165" t="s">
        <v>363</v>
      </c>
      <c r="C18" s="150" t="s">
        <v>203</v>
      </c>
      <c r="D18" s="166" t="s">
        <v>368</v>
      </c>
      <c r="E18" s="166" t="s">
        <v>368</v>
      </c>
      <c r="F18" s="167" t="s">
        <v>365</v>
      </c>
      <c r="G18" s="213">
        <v>270</v>
      </c>
      <c r="H18" s="183" t="s">
        <v>366</v>
      </c>
      <c r="I18" s="168"/>
    </row>
    <row r="19" spans="1:10" s="169" customFormat="1" ht="39.950000000000003" customHeight="1" x14ac:dyDescent="0.25">
      <c r="A19" s="101">
        <v>13</v>
      </c>
      <c r="B19" s="165" t="s">
        <v>363</v>
      </c>
      <c r="C19" s="150" t="s">
        <v>203</v>
      </c>
      <c r="D19" s="166" t="s">
        <v>369</v>
      </c>
      <c r="E19" s="166" t="s">
        <v>369</v>
      </c>
      <c r="F19" s="167" t="s">
        <v>365</v>
      </c>
      <c r="G19" s="213">
        <v>270</v>
      </c>
      <c r="H19" s="183" t="s">
        <v>366</v>
      </c>
      <c r="I19" s="168"/>
    </row>
    <row r="20" spans="1:10" s="169" customFormat="1" ht="39.950000000000003" customHeight="1" x14ac:dyDescent="0.25">
      <c r="A20" s="101">
        <v>14</v>
      </c>
      <c r="B20" s="165" t="s">
        <v>370</v>
      </c>
      <c r="C20" s="150" t="s">
        <v>203</v>
      </c>
      <c r="D20" s="166" t="s">
        <v>371</v>
      </c>
      <c r="E20" s="166" t="s">
        <v>371</v>
      </c>
      <c r="F20" s="167" t="s">
        <v>365</v>
      </c>
      <c r="G20" s="213">
        <v>270</v>
      </c>
      <c r="H20" s="183" t="s">
        <v>366</v>
      </c>
      <c r="I20" s="168"/>
    </row>
    <row r="21" spans="1:10" s="169" customFormat="1" ht="39.950000000000003" customHeight="1" x14ac:dyDescent="0.25">
      <c r="A21" s="171">
        <v>15</v>
      </c>
      <c r="B21" s="165" t="s">
        <v>372</v>
      </c>
      <c r="C21" s="150" t="s">
        <v>203</v>
      </c>
      <c r="D21" s="166" t="s">
        <v>373</v>
      </c>
      <c r="E21" s="166" t="s">
        <v>373</v>
      </c>
      <c r="F21" s="167" t="s">
        <v>365</v>
      </c>
      <c r="G21" s="213">
        <v>400</v>
      </c>
      <c r="H21" s="183" t="s">
        <v>366</v>
      </c>
      <c r="I21" s="168"/>
    </row>
    <row r="22" spans="1:10" s="169" customFormat="1" ht="39.950000000000003" customHeight="1" x14ac:dyDescent="0.25">
      <c r="A22" s="101">
        <v>16</v>
      </c>
      <c r="B22" s="165" t="s">
        <v>374</v>
      </c>
      <c r="C22" s="150" t="s">
        <v>203</v>
      </c>
      <c r="D22" s="166" t="s">
        <v>374</v>
      </c>
      <c r="E22" s="166" t="s">
        <v>374</v>
      </c>
      <c r="F22" s="167" t="s">
        <v>365</v>
      </c>
      <c r="G22" s="213">
        <v>400</v>
      </c>
      <c r="H22" s="183" t="s">
        <v>366</v>
      </c>
      <c r="I22" s="168"/>
    </row>
    <row r="23" spans="1:10" s="169" customFormat="1" ht="39.950000000000003" customHeight="1" x14ac:dyDescent="0.25">
      <c r="A23" s="101">
        <v>17</v>
      </c>
      <c r="B23" s="165" t="s">
        <v>375</v>
      </c>
      <c r="C23" s="150" t="s">
        <v>203</v>
      </c>
      <c r="D23" s="166" t="s">
        <v>376</v>
      </c>
      <c r="E23" s="166" t="s">
        <v>376</v>
      </c>
      <c r="F23" s="167" t="s">
        <v>365</v>
      </c>
      <c r="G23" s="213">
        <v>380</v>
      </c>
      <c r="H23" s="183" t="s">
        <v>366</v>
      </c>
      <c r="I23" s="168"/>
    </row>
    <row r="24" spans="1:10" s="92" customFormat="1" ht="35.1" customHeight="1" x14ac:dyDescent="0.25">
      <c r="A24" s="171">
        <v>18</v>
      </c>
      <c r="B24" s="182" t="s">
        <v>216</v>
      </c>
      <c r="C24" s="110" t="s">
        <v>217</v>
      </c>
      <c r="D24" s="170" t="s">
        <v>203</v>
      </c>
      <c r="E24" s="182" t="s">
        <v>377</v>
      </c>
      <c r="F24" s="170" t="s">
        <v>378</v>
      </c>
      <c r="G24" s="110">
        <v>1</v>
      </c>
      <c r="H24" s="110" t="s">
        <v>13</v>
      </c>
      <c r="I24" s="112"/>
    </row>
    <row r="25" spans="1:10" s="92" customFormat="1" ht="35.1" customHeight="1" x14ac:dyDescent="0.25">
      <c r="A25" s="101">
        <v>19</v>
      </c>
      <c r="B25" s="170" t="s">
        <v>35</v>
      </c>
      <c r="C25" s="110" t="s">
        <v>106</v>
      </c>
      <c r="D25" s="170" t="s">
        <v>203</v>
      </c>
      <c r="E25" s="170" t="s">
        <v>379</v>
      </c>
      <c r="F25" s="170" t="s">
        <v>378</v>
      </c>
      <c r="G25" s="110">
        <v>2</v>
      </c>
      <c r="H25" s="110" t="s">
        <v>13</v>
      </c>
      <c r="I25" s="112"/>
    </row>
    <row r="26" spans="1:10" s="92" customFormat="1" ht="35.1" customHeight="1" x14ac:dyDescent="0.25">
      <c r="A26" s="101">
        <v>20</v>
      </c>
      <c r="B26" s="170" t="s">
        <v>220</v>
      </c>
      <c r="C26" s="110" t="s">
        <v>203</v>
      </c>
      <c r="D26" s="170" t="s">
        <v>315</v>
      </c>
      <c r="E26" s="170" t="s">
        <v>380</v>
      </c>
      <c r="F26" s="170" t="s">
        <v>223</v>
      </c>
      <c r="G26" s="110">
        <v>2</v>
      </c>
      <c r="H26" s="110" t="s">
        <v>13</v>
      </c>
      <c r="I26" s="112"/>
    </row>
    <row r="27" spans="1:10" s="92" customFormat="1" ht="35.1" customHeight="1" x14ac:dyDescent="0.25">
      <c r="A27" s="171">
        <v>21</v>
      </c>
      <c r="B27" s="170" t="s">
        <v>38</v>
      </c>
      <c r="C27" s="110" t="s">
        <v>203</v>
      </c>
      <c r="D27" s="170" t="s">
        <v>438</v>
      </c>
      <c r="E27" s="170" t="s">
        <v>439</v>
      </c>
      <c r="F27" s="170"/>
      <c r="G27" s="110">
        <v>1</v>
      </c>
      <c r="H27" s="110" t="s">
        <v>13</v>
      </c>
      <c r="I27" s="112" t="s">
        <v>381</v>
      </c>
    </row>
    <row r="28" spans="1:10" s="92" customFormat="1" ht="35.1" customHeight="1" x14ac:dyDescent="0.25">
      <c r="A28" s="101">
        <v>22</v>
      </c>
      <c r="B28" s="170" t="s">
        <v>382</v>
      </c>
      <c r="C28" s="110" t="s">
        <v>202</v>
      </c>
      <c r="D28" s="170" t="s">
        <v>25</v>
      </c>
      <c r="E28" s="184" t="s">
        <v>228</v>
      </c>
      <c r="F28" s="184" t="s">
        <v>229</v>
      </c>
      <c r="G28" s="110">
        <v>2</v>
      </c>
      <c r="H28" s="110" t="s">
        <v>13</v>
      </c>
      <c r="I28" s="112"/>
    </row>
    <row r="29" spans="1:10" s="92" customFormat="1" ht="35.1" customHeight="1" x14ac:dyDescent="0.25">
      <c r="A29" s="101">
        <v>23</v>
      </c>
      <c r="B29" s="170" t="s">
        <v>383</v>
      </c>
      <c r="C29" s="110" t="s">
        <v>217</v>
      </c>
      <c r="D29" s="170" t="s">
        <v>231</v>
      </c>
      <c r="E29" s="170" t="s">
        <v>231</v>
      </c>
      <c r="F29" s="170" t="s">
        <v>234</v>
      </c>
      <c r="G29" s="110">
        <v>2</v>
      </c>
      <c r="H29" s="110" t="s">
        <v>13</v>
      </c>
      <c r="I29" s="112"/>
    </row>
    <row r="30" spans="1:10" s="92" customFormat="1" ht="35.1" customHeight="1" x14ac:dyDescent="0.25">
      <c r="A30" s="171">
        <v>27</v>
      </c>
      <c r="B30" s="170" t="s">
        <v>384</v>
      </c>
      <c r="C30" s="110" t="s">
        <v>203</v>
      </c>
      <c r="D30" s="170" t="s">
        <v>385</v>
      </c>
      <c r="E30" s="170" t="s">
        <v>386</v>
      </c>
      <c r="F30" s="170" t="s">
        <v>440</v>
      </c>
      <c r="G30" s="110">
        <v>3</v>
      </c>
      <c r="H30" s="110" t="s">
        <v>37</v>
      </c>
      <c r="I30" s="112"/>
    </row>
    <row r="31" spans="1:10" s="92" customFormat="1" ht="35.1" customHeight="1" thickBot="1" x14ac:dyDescent="0.3">
      <c r="A31" s="101">
        <v>28</v>
      </c>
      <c r="B31" s="170" t="s">
        <v>384</v>
      </c>
      <c r="C31" s="110" t="s">
        <v>203</v>
      </c>
      <c r="D31" s="170" t="s">
        <v>387</v>
      </c>
      <c r="E31" s="170" t="s">
        <v>386</v>
      </c>
      <c r="F31" s="170" t="s">
        <v>440</v>
      </c>
      <c r="G31" s="110">
        <v>4</v>
      </c>
      <c r="H31" s="110" t="s">
        <v>37</v>
      </c>
      <c r="I31" s="112"/>
    </row>
    <row r="32" spans="1:10" s="92" customFormat="1" ht="23.25" customHeight="1" thickBot="1" x14ac:dyDescent="0.3">
      <c r="A32" s="283" t="s">
        <v>434</v>
      </c>
      <c r="B32" s="284"/>
      <c r="C32" s="284"/>
      <c r="D32" s="285"/>
      <c r="E32" s="108"/>
      <c r="F32" s="108"/>
      <c r="G32" s="107"/>
      <c r="H32" s="107"/>
      <c r="I32" s="108"/>
      <c r="J32" s="108"/>
    </row>
    <row r="33" spans="1:9" s="92" customFormat="1" ht="24.75" customHeight="1" x14ac:dyDescent="0.25">
      <c r="A33" s="99" t="s">
        <v>0</v>
      </c>
      <c r="B33" s="100" t="s">
        <v>196</v>
      </c>
      <c r="C33" s="100" t="s">
        <v>197</v>
      </c>
      <c r="D33" s="100" t="s">
        <v>198</v>
      </c>
      <c r="E33" s="100" t="s">
        <v>3</v>
      </c>
      <c r="F33" s="100" t="s">
        <v>199</v>
      </c>
      <c r="G33" s="100" t="s">
        <v>4</v>
      </c>
      <c r="H33" s="100" t="s">
        <v>200</v>
      </c>
      <c r="I33" s="109" t="s">
        <v>201</v>
      </c>
    </row>
    <row r="34" spans="1:9" s="131" customFormat="1" ht="39.950000000000003" customHeight="1" x14ac:dyDescent="0.25">
      <c r="A34" s="186">
        <v>1</v>
      </c>
      <c r="B34" s="251" t="s">
        <v>297</v>
      </c>
      <c r="C34" s="252" t="s">
        <v>270</v>
      </c>
      <c r="D34" s="253" t="s">
        <v>265</v>
      </c>
      <c r="E34" s="253" t="s">
        <v>541</v>
      </c>
      <c r="F34" s="253"/>
      <c r="G34" s="253">
        <v>8</v>
      </c>
      <c r="H34" s="253" t="s">
        <v>458</v>
      </c>
      <c r="I34" s="187"/>
    </row>
    <row r="35" spans="1:9" s="131" customFormat="1" ht="39.950000000000003" customHeight="1" x14ac:dyDescent="0.25">
      <c r="A35" s="186">
        <v>2</v>
      </c>
      <c r="B35" s="251" t="s">
        <v>298</v>
      </c>
      <c r="C35" s="252" t="s">
        <v>270</v>
      </c>
      <c r="D35" s="253" t="s">
        <v>263</v>
      </c>
      <c r="E35" s="253" t="s">
        <v>457</v>
      </c>
      <c r="F35" s="253"/>
      <c r="G35" s="253">
        <v>2</v>
      </c>
      <c r="H35" s="253" t="s">
        <v>458</v>
      </c>
      <c r="I35" s="187"/>
    </row>
    <row r="36" spans="1:9" s="131" customFormat="1" ht="39.950000000000003" customHeight="1" x14ac:dyDescent="0.25">
      <c r="A36" s="186">
        <v>3</v>
      </c>
      <c r="B36" s="251" t="s">
        <v>298</v>
      </c>
      <c r="C36" s="252" t="s">
        <v>270</v>
      </c>
      <c r="D36" s="253" t="s">
        <v>276</v>
      </c>
      <c r="E36" s="253" t="s">
        <v>483</v>
      </c>
      <c r="F36" s="253"/>
      <c r="G36" s="253">
        <v>4</v>
      </c>
      <c r="H36" s="253" t="s">
        <v>458</v>
      </c>
      <c r="I36" s="187"/>
    </row>
    <row r="37" spans="1:9" s="131" customFormat="1" ht="39.950000000000003" customHeight="1" x14ac:dyDescent="0.25">
      <c r="A37" s="186">
        <v>4</v>
      </c>
      <c r="B37" s="253" t="s">
        <v>504</v>
      </c>
      <c r="C37" s="253" t="s">
        <v>30</v>
      </c>
      <c r="D37" s="253" t="s">
        <v>505</v>
      </c>
      <c r="E37" s="253" t="s">
        <v>500</v>
      </c>
      <c r="F37" s="253" t="s">
        <v>703</v>
      </c>
      <c r="G37" s="253">
        <v>2</v>
      </c>
      <c r="H37" s="253" t="s">
        <v>458</v>
      </c>
      <c r="I37" s="187"/>
    </row>
    <row r="38" spans="1:9" s="131" customFormat="1" ht="39.950000000000003" customHeight="1" x14ac:dyDescent="0.25">
      <c r="A38" s="186">
        <v>5</v>
      </c>
      <c r="B38" s="251" t="s">
        <v>504</v>
      </c>
      <c r="C38" s="252" t="s">
        <v>30</v>
      </c>
      <c r="D38" s="253" t="s">
        <v>518</v>
      </c>
      <c r="E38" s="253" t="s">
        <v>500</v>
      </c>
      <c r="F38" s="253" t="s">
        <v>703</v>
      </c>
      <c r="G38" s="253">
        <v>2</v>
      </c>
      <c r="H38" s="253" t="s">
        <v>458</v>
      </c>
      <c r="I38" s="187"/>
    </row>
    <row r="39" spans="1:9" s="131" customFormat="1" ht="39.950000000000003" customHeight="1" x14ac:dyDescent="0.25">
      <c r="A39" s="186">
        <v>6</v>
      </c>
      <c r="B39" s="251" t="s">
        <v>498</v>
      </c>
      <c r="C39" s="252" t="s">
        <v>30</v>
      </c>
      <c r="D39" s="253" t="s">
        <v>499</v>
      </c>
      <c r="E39" s="253" t="s">
        <v>500</v>
      </c>
      <c r="F39" s="253" t="s">
        <v>703</v>
      </c>
      <c r="G39" s="253">
        <v>2</v>
      </c>
      <c r="H39" s="253" t="s">
        <v>458</v>
      </c>
      <c r="I39" s="187"/>
    </row>
    <row r="40" spans="1:9" s="131" customFormat="1" ht="39.950000000000003" customHeight="1" x14ac:dyDescent="0.25">
      <c r="A40" s="186">
        <v>7</v>
      </c>
      <c r="B40" s="251" t="s">
        <v>498</v>
      </c>
      <c r="C40" s="252" t="s">
        <v>30</v>
      </c>
      <c r="D40" s="253" t="s">
        <v>516</v>
      </c>
      <c r="E40" s="253" t="s">
        <v>500</v>
      </c>
      <c r="F40" s="253" t="s">
        <v>703</v>
      </c>
      <c r="G40" s="253">
        <v>2</v>
      </c>
      <c r="H40" s="253" t="s">
        <v>458</v>
      </c>
      <c r="I40" s="187"/>
    </row>
    <row r="41" spans="1:9" s="131" customFormat="1" ht="39.950000000000003" customHeight="1" x14ac:dyDescent="0.25">
      <c r="A41" s="186">
        <v>8</v>
      </c>
      <c r="B41" s="251" t="s">
        <v>282</v>
      </c>
      <c r="C41" s="252" t="s">
        <v>270</v>
      </c>
      <c r="D41" s="253" t="s">
        <v>315</v>
      </c>
      <c r="E41" s="253" t="s">
        <v>468</v>
      </c>
      <c r="F41" s="253"/>
      <c r="G41" s="253">
        <v>2</v>
      </c>
      <c r="H41" s="253" t="s">
        <v>458</v>
      </c>
      <c r="I41" s="187"/>
    </row>
    <row r="42" spans="1:9" s="131" customFormat="1" ht="39.950000000000003" customHeight="1" x14ac:dyDescent="0.25">
      <c r="A42" s="186">
        <v>9</v>
      </c>
      <c r="B42" s="253" t="s">
        <v>282</v>
      </c>
      <c r="C42" s="253" t="s">
        <v>270</v>
      </c>
      <c r="D42" s="253" t="s">
        <v>209</v>
      </c>
      <c r="E42" s="253" t="s">
        <v>468</v>
      </c>
      <c r="F42" s="253"/>
      <c r="G42" s="253">
        <v>6</v>
      </c>
      <c r="H42" s="253" t="s">
        <v>458</v>
      </c>
      <c r="I42" s="187"/>
    </row>
    <row r="43" spans="1:9" s="131" customFormat="1" ht="39.950000000000003" customHeight="1" x14ac:dyDescent="0.25">
      <c r="A43" s="186">
        <v>10</v>
      </c>
      <c r="B43" s="253" t="s">
        <v>282</v>
      </c>
      <c r="C43" s="253" t="s">
        <v>270</v>
      </c>
      <c r="D43" s="253" t="s">
        <v>265</v>
      </c>
      <c r="E43" s="253" t="s">
        <v>468</v>
      </c>
      <c r="F43" s="253"/>
      <c r="G43" s="253">
        <v>4</v>
      </c>
      <c r="H43" s="253" t="s">
        <v>458</v>
      </c>
      <c r="I43" s="187"/>
    </row>
    <row r="44" spans="1:9" s="131" customFormat="1" ht="39.950000000000003" customHeight="1" x14ac:dyDescent="0.25">
      <c r="A44" s="186">
        <v>11</v>
      </c>
      <c r="B44" s="253" t="s">
        <v>282</v>
      </c>
      <c r="C44" s="253" t="s">
        <v>270</v>
      </c>
      <c r="D44" s="253" t="s">
        <v>263</v>
      </c>
      <c r="E44" s="253" t="s">
        <v>530</v>
      </c>
      <c r="F44" s="253"/>
      <c r="G44" s="253">
        <v>6</v>
      </c>
      <c r="H44" s="253" t="s">
        <v>458</v>
      </c>
      <c r="I44" s="187"/>
    </row>
    <row r="45" spans="1:9" s="131" customFormat="1" ht="39.950000000000003" customHeight="1" x14ac:dyDescent="0.25">
      <c r="A45" s="186">
        <v>12</v>
      </c>
      <c r="B45" s="253" t="s">
        <v>282</v>
      </c>
      <c r="C45" s="253" t="s">
        <v>30</v>
      </c>
      <c r="D45" s="253" t="s">
        <v>265</v>
      </c>
      <c r="E45" s="253" t="s">
        <v>500</v>
      </c>
      <c r="F45" s="253" t="s">
        <v>703</v>
      </c>
      <c r="G45" s="253">
        <v>2</v>
      </c>
      <c r="H45" s="253" t="s">
        <v>458</v>
      </c>
      <c r="I45" s="187"/>
    </row>
    <row r="46" spans="1:9" s="131" customFormat="1" ht="39.950000000000003" customHeight="1" x14ac:dyDescent="0.25">
      <c r="A46" s="186">
        <v>13</v>
      </c>
      <c r="B46" s="253" t="s">
        <v>282</v>
      </c>
      <c r="C46" s="253" t="s">
        <v>30</v>
      </c>
      <c r="D46" s="253" t="s">
        <v>221</v>
      </c>
      <c r="E46" s="253" t="s">
        <v>500</v>
      </c>
      <c r="F46" s="253" t="s">
        <v>703</v>
      </c>
      <c r="G46" s="253">
        <v>26</v>
      </c>
      <c r="H46" s="253" t="s">
        <v>458</v>
      </c>
      <c r="I46" s="187"/>
    </row>
    <row r="47" spans="1:9" s="131" customFormat="1" ht="39.950000000000003" customHeight="1" x14ac:dyDescent="0.25">
      <c r="A47" s="186">
        <v>14</v>
      </c>
      <c r="B47" s="253" t="s">
        <v>282</v>
      </c>
      <c r="C47" s="253" t="s">
        <v>30</v>
      </c>
      <c r="D47" s="253" t="s">
        <v>284</v>
      </c>
      <c r="E47" s="253" t="s">
        <v>500</v>
      </c>
      <c r="F47" s="253" t="s">
        <v>703</v>
      </c>
      <c r="G47" s="253">
        <v>4</v>
      </c>
      <c r="H47" s="253" t="s">
        <v>458</v>
      </c>
      <c r="I47" s="187"/>
    </row>
    <row r="48" spans="1:9" s="131" customFormat="1" ht="39.950000000000003" customHeight="1" x14ac:dyDescent="0.25">
      <c r="A48" s="186">
        <v>15</v>
      </c>
      <c r="B48" s="253" t="s">
        <v>282</v>
      </c>
      <c r="C48" s="253" t="s">
        <v>30</v>
      </c>
      <c r="D48" s="253" t="s">
        <v>513</v>
      </c>
      <c r="E48" s="253" t="s">
        <v>500</v>
      </c>
      <c r="F48" s="253" t="s">
        <v>703</v>
      </c>
      <c r="G48" s="253">
        <v>10</v>
      </c>
      <c r="H48" s="253" t="s">
        <v>458</v>
      </c>
      <c r="I48" s="187"/>
    </row>
    <row r="49" spans="1:9" s="131" customFormat="1" ht="39.950000000000003" customHeight="1" x14ac:dyDescent="0.25">
      <c r="A49" s="186">
        <v>16</v>
      </c>
      <c r="B49" s="253" t="s">
        <v>282</v>
      </c>
      <c r="C49" s="253" t="s">
        <v>30</v>
      </c>
      <c r="D49" s="253" t="s">
        <v>209</v>
      </c>
      <c r="E49" s="253" t="s">
        <v>496</v>
      </c>
      <c r="F49" s="253" t="s">
        <v>703</v>
      </c>
      <c r="G49" s="253">
        <v>2</v>
      </c>
      <c r="H49" s="253" t="s">
        <v>458</v>
      </c>
      <c r="I49" s="187"/>
    </row>
    <row r="50" spans="1:9" s="131" customFormat="1" ht="39.950000000000003" customHeight="1" x14ac:dyDescent="0.25">
      <c r="A50" s="186">
        <v>17</v>
      </c>
      <c r="B50" s="253" t="s">
        <v>282</v>
      </c>
      <c r="C50" s="253" t="s">
        <v>30</v>
      </c>
      <c r="D50" s="253" t="s">
        <v>315</v>
      </c>
      <c r="E50" s="253" t="s">
        <v>496</v>
      </c>
      <c r="F50" s="253" t="s">
        <v>703</v>
      </c>
      <c r="G50" s="253">
        <v>10</v>
      </c>
      <c r="H50" s="253" t="s">
        <v>458</v>
      </c>
      <c r="I50" s="187"/>
    </row>
    <row r="51" spans="1:9" s="131" customFormat="1" ht="39.950000000000003" customHeight="1" x14ac:dyDescent="0.25">
      <c r="A51" s="186">
        <v>18</v>
      </c>
      <c r="B51" s="251" t="s">
        <v>466</v>
      </c>
      <c r="C51" s="252" t="s">
        <v>270</v>
      </c>
      <c r="D51" s="253" t="s">
        <v>467</v>
      </c>
      <c r="E51" s="253" t="s">
        <v>468</v>
      </c>
      <c r="F51" s="253"/>
      <c r="G51" s="253">
        <v>2</v>
      </c>
      <c r="H51" s="253" t="s">
        <v>458</v>
      </c>
      <c r="I51" s="187"/>
    </row>
    <row r="52" spans="1:9" s="131" customFormat="1" ht="39.950000000000003" customHeight="1" x14ac:dyDescent="0.25">
      <c r="A52" s="186">
        <v>19</v>
      </c>
      <c r="B52" s="253" t="s">
        <v>287</v>
      </c>
      <c r="C52" s="253" t="s">
        <v>270</v>
      </c>
      <c r="D52" s="253" t="s">
        <v>209</v>
      </c>
      <c r="E52" s="253" t="s">
        <v>457</v>
      </c>
      <c r="F52" s="253"/>
      <c r="G52" s="253">
        <v>6</v>
      </c>
      <c r="H52" s="253" t="s">
        <v>458</v>
      </c>
      <c r="I52" s="187"/>
    </row>
    <row r="53" spans="1:9" s="131" customFormat="1" ht="39.950000000000003" customHeight="1" x14ac:dyDescent="0.25">
      <c r="A53" s="186">
        <v>20</v>
      </c>
      <c r="B53" s="253" t="s">
        <v>287</v>
      </c>
      <c r="C53" s="253" t="s">
        <v>270</v>
      </c>
      <c r="D53" s="253" t="s">
        <v>276</v>
      </c>
      <c r="E53" s="253" t="s">
        <v>457</v>
      </c>
      <c r="F53" s="253"/>
      <c r="G53" s="253">
        <v>10</v>
      </c>
      <c r="H53" s="253" t="s">
        <v>458</v>
      </c>
      <c r="I53" s="187"/>
    </row>
    <row r="54" spans="1:9" s="131" customFormat="1" ht="39.950000000000003" customHeight="1" x14ac:dyDescent="0.25">
      <c r="A54" s="186">
        <v>21</v>
      </c>
      <c r="B54" s="253" t="s">
        <v>287</v>
      </c>
      <c r="C54" s="253" t="s">
        <v>270</v>
      </c>
      <c r="D54" s="253" t="s">
        <v>263</v>
      </c>
      <c r="E54" s="253" t="s">
        <v>457</v>
      </c>
      <c r="F54" s="253"/>
      <c r="G54" s="253">
        <v>10</v>
      </c>
      <c r="H54" s="253" t="s">
        <v>458</v>
      </c>
      <c r="I54" s="187"/>
    </row>
    <row r="55" spans="1:9" s="131" customFormat="1" ht="39.950000000000003" customHeight="1" x14ac:dyDescent="0.25">
      <c r="A55" s="186">
        <v>22</v>
      </c>
      <c r="B55" s="253" t="s">
        <v>287</v>
      </c>
      <c r="C55" s="253" t="s">
        <v>270</v>
      </c>
      <c r="D55" s="253" t="s">
        <v>315</v>
      </c>
      <c r="E55" s="253" t="s">
        <v>483</v>
      </c>
      <c r="F55" s="253"/>
      <c r="G55" s="253">
        <v>2</v>
      </c>
      <c r="H55" s="253" t="s">
        <v>458</v>
      </c>
      <c r="I55" s="187"/>
    </row>
    <row r="56" spans="1:9" s="131" customFormat="1" ht="39.950000000000003" customHeight="1" x14ac:dyDescent="0.25">
      <c r="A56" s="186">
        <v>23</v>
      </c>
      <c r="B56" s="253" t="s">
        <v>287</v>
      </c>
      <c r="C56" s="253" t="s">
        <v>270</v>
      </c>
      <c r="D56" s="253" t="s">
        <v>265</v>
      </c>
      <c r="E56" s="253" t="s">
        <v>483</v>
      </c>
      <c r="F56" s="253"/>
      <c r="G56" s="253">
        <v>8</v>
      </c>
      <c r="H56" s="253" t="s">
        <v>458</v>
      </c>
      <c r="I56" s="187"/>
    </row>
    <row r="57" spans="1:9" s="131" customFormat="1" ht="39.950000000000003" customHeight="1" x14ac:dyDescent="0.25">
      <c r="A57" s="186">
        <v>24</v>
      </c>
      <c r="B57" s="253" t="s">
        <v>287</v>
      </c>
      <c r="C57" s="253" t="s">
        <v>30</v>
      </c>
      <c r="D57" s="253" t="s">
        <v>221</v>
      </c>
      <c r="E57" s="253" t="s">
        <v>483</v>
      </c>
      <c r="F57" s="253" t="s">
        <v>703</v>
      </c>
      <c r="G57" s="253">
        <v>45</v>
      </c>
      <c r="H57" s="253" t="s">
        <v>458</v>
      </c>
      <c r="I57" s="187"/>
    </row>
    <row r="58" spans="1:9" s="131" customFormat="1" ht="39.950000000000003" customHeight="1" x14ac:dyDescent="0.25">
      <c r="A58" s="186">
        <v>25</v>
      </c>
      <c r="B58" s="253" t="s">
        <v>287</v>
      </c>
      <c r="C58" s="253" t="s">
        <v>30</v>
      </c>
      <c r="D58" s="253" t="s">
        <v>209</v>
      </c>
      <c r="E58" s="253" t="s">
        <v>483</v>
      </c>
      <c r="F58" s="253" t="s">
        <v>703</v>
      </c>
      <c r="G58" s="253">
        <v>4</v>
      </c>
      <c r="H58" s="253" t="s">
        <v>458</v>
      </c>
      <c r="I58" s="187"/>
    </row>
    <row r="59" spans="1:9" s="131" customFormat="1" ht="39.950000000000003" customHeight="1" x14ac:dyDescent="0.25">
      <c r="A59" s="186">
        <v>26</v>
      </c>
      <c r="B59" s="253" t="s">
        <v>287</v>
      </c>
      <c r="C59" s="253" t="s">
        <v>30</v>
      </c>
      <c r="D59" s="253" t="s">
        <v>276</v>
      </c>
      <c r="E59" s="253" t="s">
        <v>483</v>
      </c>
      <c r="F59" s="253" t="s">
        <v>703</v>
      </c>
      <c r="G59" s="253">
        <v>8</v>
      </c>
      <c r="H59" s="253" t="s">
        <v>458</v>
      </c>
      <c r="I59" s="187"/>
    </row>
    <row r="60" spans="1:9" s="131" customFormat="1" ht="39.950000000000003" customHeight="1" x14ac:dyDescent="0.25">
      <c r="A60" s="186">
        <v>27</v>
      </c>
      <c r="B60" s="253" t="s">
        <v>287</v>
      </c>
      <c r="C60" s="253" t="s">
        <v>30</v>
      </c>
      <c r="D60" s="253" t="s">
        <v>315</v>
      </c>
      <c r="E60" s="253" t="s">
        <v>483</v>
      </c>
      <c r="F60" s="253" t="s">
        <v>703</v>
      </c>
      <c r="G60" s="253">
        <v>8</v>
      </c>
      <c r="H60" s="253" t="s">
        <v>458</v>
      </c>
      <c r="I60" s="187"/>
    </row>
    <row r="61" spans="1:9" s="131" customFormat="1" ht="39.950000000000003" customHeight="1" x14ac:dyDescent="0.25">
      <c r="A61" s="186">
        <v>28</v>
      </c>
      <c r="B61" s="253" t="s">
        <v>287</v>
      </c>
      <c r="C61" s="253" t="s">
        <v>30</v>
      </c>
      <c r="D61" s="253" t="s">
        <v>265</v>
      </c>
      <c r="E61" s="253" t="s">
        <v>483</v>
      </c>
      <c r="F61" s="253" t="s">
        <v>703</v>
      </c>
      <c r="G61" s="253">
        <v>1</v>
      </c>
      <c r="H61" s="253" t="s">
        <v>458</v>
      </c>
      <c r="I61" s="187"/>
    </row>
    <row r="62" spans="1:9" s="131" customFormat="1" ht="39.950000000000003" customHeight="1" x14ac:dyDescent="0.25">
      <c r="A62" s="186">
        <v>29</v>
      </c>
      <c r="B62" s="253" t="s">
        <v>701</v>
      </c>
      <c r="C62" s="253" t="s">
        <v>251</v>
      </c>
      <c r="D62" s="253" t="s">
        <v>536</v>
      </c>
      <c r="E62" s="253" t="s">
        <v>478</v>
      </c>
      <c r="F62" s="253"/>
      <c r="G62" s="253">
        <v>32</v>
      </c>
      <c r="H62" s="253" t="s">
        <v>458</v>
      </c>
      <c r="I62" s="187"/>
    </row>
    <row r="63" spans="1:9" s="131" customFormat="1" ht="39.950000000000003" customHeight="1" x14ac:dyDescent="0.25">
      <c r="A63" s="186">
        <v>30</v>
      </c>
      <c r="B63" s="253" t="s">
        <v>472</v>
      </c>
      <c r="C63" s="253" t="s">
        <v>473</v>
      </c>
      <c r="D63" s="253" t="s">
        <v>276</v>
      </c>
      <c r="E63" s="253" t="s">
        <v>474</v>
      </c>
      <c r="F63" s="253"/>
      <c r="G63" s="253">
        <v>8</v>
      </c>
      <c r="H63" s="253" t="s">
        <v>458</v>
      </c>
      <c r="I63" s="187"/>
    </row>
    <row r="64" spans="1:9" s="131" customFormat="1" ht="39.950000000000003" customHeight="1" x14ac:dyDescent="0.25">
      <c r="A64" s="186">
        <v>31</v>
      </c>
      <c r="B64" s="253" t="s">
        <v>472</v>
      </c>
      <c r="C64" s="253" t="s">
        <v>473</v>
      </c>
      <c r="D64" s="253" t="s">
        <v>263</v>
      </c>
      <c r="E64" s="253" t="s">
        <v>474</v>
      </c>
      <c r="F64" s="253"/>
      <c r="G64" s="253">
        <v>2</v>
      </c>
      <c r="H64" s="253" t="s">
        <v>458</v>
      </c>
      <c r="I64" s="187"/>
    </row>
    <row r="65" spans="1:9" s="131" customFormat="1" ht="39.950000000000003" customHeight="1" x14ac:dyDescent="0.25">
      <c r="A65" s="186">
        <v>32</v>
      </c>
      <c r="B65" s="253" t="s">
        <v>472</v>
      </c>
      <c r="C65" s="253" t="s">
        <v>473</v>
      </c>
      <c r="D65" s="253" t="s">
        <v>315</v>
      </c>
      <c r="E65" s="253" t="s">
        <v>484</v>
      </c>
      <c r="F65" s="253"/>
      <c r="G65" s="253">
        <v>1</v>
      </c>
      <c r="H65" s="253" t="s">
        <v>458</v>
      </c>
      <c r="I65" s="187"/>
    </row>
    <row r="66" spans="1:9" s="131" customFormat="1" ht="39.950000000000003" customHeight="1" x14ac:dyDescent="0.25">
      <c r="A66" s="186">
        <v>33</v>
      </c>
      <c r="B66" s="253" t="s">
        <v>472</v>
      </c>
      <c r="C66" s="253" t="s">
        <v>473</v>
      </c>
      <c r="D66" s="253" t="s">
        <v>209</v>
      </c>
      <c r="E66" s="253" t="s">
        <v>474</v>
      </c>
      <c r="F66" s="253"/>
      <c r="G66" s="253">
        <v>2</v>
      </c>
      <c r="H66" s="253" t="s">
        <v>458</v>
      </c>
      <c r="I66" s="187"/>
    </row>
    <row r="67" spans="1:9" s="131" customFormat="1" ht="39.950000000000003" customHeight="1" x14ac:dyDescent="0.25">
      <c r="A67" s="186">
        <v>34</v>
      </c>
      <c r="B67" s="253" t="s">
        <v>472</v>
      </c>
      <c r="C67" s="253" t="s">
        <v>473</v>
      </c>
      <c r="D67" s="253" t="s">
        <v>265</v>
      </c>
      <c r="E67" s="253" t="s">
        <v>484</v>
      </c>
      <c r="F67" s="253"/>
      <c r="G67" s="253">
        <v>5</v>
      </c>
      <c r="H67" s="253" t="s">
        <v>458</v>
      </c>
      <c r="I67" s="187"/>
    </row>
    <row r="68" spans="1:9" s="131" customFormat="1" ht="39.950000000000003" customHeight="1" x14ac:dyDescent="0.25">
      <c r="A68" s="186">
        <v>35</v>
      </c>
      <c r="B68" s="253" t="s">
        <v>472</v>
      </c>
      <c r="C68" s="253" t="s">
        <v>243</v>
      </c>
      <c r="D68" s="253" t="s">
        <v>221</v>
      </c>
      <c r="E68" s="253" t="s">
        <v>484</v>
      </c>
      <c r="F68" s="253"/>
      <c r="G68" s="253">
        <v>46</v>
      </c>
      <c r="H68" s="253" t="s">
        <v>458</v>
      </c>
      <c r="I68" s="187"/>
    </row>
    <row r="69" spans="1:9" s="131" customFormat="1" ht="39.950000000000003" customHeight="1" x14ac:dyDescent="0.25">
      <c r="A69" s="186">
        <v>36</v>
      </c>
      <c r="B69" s="253" t="s">
        <v>472</v>
      </c>
      <c r="C69" s="253" t="s">
        <v>243</v>
      </c>
      <c r="D69" s="253" t="s">
        <v>276</v>
      </c>
      <c r="E69" s="253" t="s">
        <v>484</v>
      </c>
      <c r="F69" s="253"/>
      <c r="G69" s="253">
        <v>12</v>
      </c>
      <c r="H69" s="253" t="s">
        <v>458</v>
      </c>
      <c r="I69" s="187"/>
    </row>
    <row r="70" spans="1:9" s="131" customFormat="1" ht="39.950000000000003" customHeight="1" x14ac:dyDescent="0.25">
      <c r="A70" s="186">
        <v>37</v>
      </c>
      <c r="B70" s="253" t="s">
        <v>472</v>
      </c>
      <c r="C70" s="253" t="s">
        <v>243</v>
      </c>
      <c r="D70" s="253" t="s">
        <v>263</v>
      </c>
      <c r="E70" s="253" t="s">
        <v>484</v>
      </c>
      <c r="F70" s="253"/>
      <c r="G70" s="253">
        <v>12</v>
      </c>
      <c r="H70" s="253" t="s">
        <v>458</v>
      </c>
      <c r="I70" s="187"/>
    </row>
    <row r="71" spans="1:9" s="131" customFormat="1" ht="39.950000000000003" customHeight="1" x14ac:dyDescent="0.25">
      <c r="A71" s="186">
        <v>38</v>
      </c>
      <c r="B71" s="253" t="s">
        <v>472</v>
      </c>
      <c r="C71" s="253" t="s">
        <v>243</v>
      </c>
      <c r="D71" s="253" t="s">
        <v>315</v>
      </c>
      <c r="E71" s="253" t="s">
        <v>484</v>
      </c>
      <c r="F71" s="253"/>
      <c r="G71" s="253">
        <v>8</v>
      </c>
      <c r="H71" s="253" t="s">
        <v>458</v>
      </c>
      <c r="I71" s="187"/>
    </row>
    <row r="72" spans="1:9" s="131" customFormat="1" ht="39.950000000000003" customHeight="1" x14ac:dyDescent="0.25">
      <c r="A72" s="186">
        <v>39</v>
      </c>
      <c r="B72" s="253" t="s">
        <v>472</v>
      </c>
      <c r="C72" s="253" t="s">
        <v>243</v>
      </c>
      <c r="D72" s="253" t="s">
        <v>265</v>
      </c>
      <c r="E72" s="253" t="s">
        <v>484</v>
      </c>
      <c r="F72" s="253"/>
      <c r="G72" s="253">
        <v>1</v>
      </c>
      <c r="H72" s="253" t="s">
        <v>458</v>
      </c>
      <c r="I72" s="187"/>
    </row>
    <row r="73" spans="1:9" s="131" customFormat="1" ht="39.950000000000003" customHeight="1" x14ac:dyDescent="0.25">
      <c r="A73" s="186">
        <v>40</v>
      </c>
      <c r="B73" s="253" t="s">
        <v>314</v>
      </c>
      <c r="C73" s="253" t="s">
        <v>487</v>
      </c>
      <c r="D73" s="253" t="s">
        <v>315</v>
      </c>
      <c r="E73" s="253"/>
      <c r="F73" s="253"/>
      <c r="G73" s="253">
        <v>1</v>
      </c>
      <c r="H73" s="253" t="s">
        <v>458</v>
      </c>
      <c r="I73" s="187"/>
    </row>
    <row r="74" spans="1:9" s="131" customFormat="1" ht="39.950000000000003" customHeight="1" x14ac:dyDescent="0.25">
      <c r="A74" s="186">
        <v>41</v>
      </c>
      <c r="B74" s="253" t="s">
        <v>314</v>
      </c>
      <c r="C74" s="253" t="s">
        <v>106</v>
      </c>
      <c r="D74" s="253" t="s">
        <v>209</v>
      </c>
      <c r="E74" s="253"/>
      <c r="F74" s="253"/>
      <c r="G74" s="253">
        <v>8</v>
      </c>
      <c r="H74" s="253" t="s">
        <v>458</v>
      </c>
      <c r="I74" s="187"/>
    </row>
    <row r="75" spans="1:9" s="131" customFormat="1" ht="39.950000000000003" customHeight="1" x14ac:dyDescent="0.25">
      <c r="A75" s="186">
        <v>42</v>
      </c>
      <c r="B75" s="253" t="s">
        <v>314</v>
      </c>
      <c r="C75" s="253" t="s">
        <v>487</v>
      </c>
      <c r="D75" s="253" t="s">
        <v>265</v>
      </c>
      <c r="E75" s="253"/>
      <c r="F75" s="253"/>
      <c r="G75" s="253">
        <v>1</v>
      </c>
      <c r="H75" s="253" t="s">
        <v>458</v>
      </c>
      <c r="I75" s="187"/>
    </row>
    <row r="76" spans="1:9" s="131" customFormat="1" ht="39.950000000000003" customHeight="1" x14ac:dyDescent="0.25">
      <c r="A76" s="186">
        <v>43</v>
      </c>
      <c r="B76" s="253" t="s">
        <v>316</v>
      </c>
      <c r="C76" s="253" t="s">
        <v>487</v>
      </c>
      <c r="D76" s="253" t="s">
        <v>315</v>
      </c>
      <c r="E76" s="253" t="s">
        <v>478</v>
      </c>
      <c r="F76" s="253"/>
      <c r="G76" s="253">
        <v>1</v>
      </c>
      <c r="H76" s="253" t="s">
        <v>458</v>
      </c>
      <c r="I76" s="187"/>
    </row>
    <row r="77" spans="1:9" s="131" customFormat="1" ht="39.950000000000003" customHeight="1" x14ac:dyDescent="0.25">
      <c r="A77" s="186">
        <v>44</v>
      </c>
      <c r="B77" s="253" t="s">
        <v>316</v>
      </c>
      <c r="C77" s="253" t="s">
        <v>106</v>
      </c>
      <c r="D77" s="253" t="s">
        <v>209</v>
      </c>
      <c r="E77" s="253" t="s">
        <v>463</v>
      </c>
      <c r="F77" s="253"/>
      <c r="G77" s="253">
        <v>4</v>
      </c>
      <c r="H77" s="253" t="s">
        <v>458</v>
      </c>
      <c r="I77" s="187"/>
    </row>
    <row r="78" spans="1:9" s="131" customFormat="1" ht="39.950000000000003" customHeight="1" x14ac:dyDescent="0.25">
      <c r="A78" s="186">
        <v>45</v>
      </c>
      <c r="B78" s="253" t="s">
        <v>316</v>
      </c>
      <c r="C78" s="253" t="s">
        <v>487</v>
      </c>
      <c r="D78" s="253" t="s">
        <v>265</v>
      </c>
      <c r="E78" s="253" t="s">
        <v>478</v>
      </c>
      <c r="F78" s="253"/>
      <c r="G78" s="253">
        <v>1</v>
      </c>
      <c r="H78" s="253" t="s">
        <v>458</v>
      </c>
      <c r="I78" s="188"/>
    </row>
    <row r="79" spans="1:9" s="131" customFormat="1" ht="39.950000000000003" customHeight="1" x14ac:dyDescent="0.25">
      <c r="A79" s="186">
        <v>46</v>
      </c>
      <c r="B79" s="253" t="s">
        <v>491</v>
      </c>
      <c r="C79" s="253" t="s">
        <v>217</v>
      </c>
      <c r="D79" s="253" t="s">
        <v>209</v>
      </c>
      <c r="E79" s="253" t="s">
        <v>492</v>
      </c>
      <c r="F79" s="253"/>
      <c r="G79" s="253">
        <v>14</v>
      </c>
      <c r="H79" s="253" t="s">
        <v>465</v>
      </c>
      <c r="I79" s="187"/>
    </row>
    <row r="80" spans="1:9" s="131" customFormat="1" ht="39.950000000000003" customHeight="1" x14ac:dyDescent="0.25">
      <c r="A80" s="186">
        <v>47</v>
      </c>
      <c r="B80" s="253" t="s">
        <v>307</v>
      </c>
      <c r="C80" s="253" t="s">
        <v>270</v>
      </c>
      <c r="D80" s="253" t="s">
        <v>284</v>
      </c>
      <c r="E80" s="253" t="s">
        <v>478</v>
      </c>
      <c r="F80" s="253"/>
      <c r="G80" s="253">
        <v>2</v>
      </c>
      <c r="H80" s="253" t="s">
        <v>458</v>
      </c>
      <c r="I80" s="187"/>
    </row>
    <row r="81" spans="1:9" s="131" customFormat="1" ht="39.950000000000003" customHeight="1" x14ac:dyDescent="0.25">
      <c r="A81" s="186">
        <v>48</v>
      </c>
      <c r="B81" s="253" t="s">
        <v>307</v>
      </c>
      <c r="C81" s="253" t="s">
        <v>270</v>
      </c>
      <c r="D81" s="253" t="s">
        <v>265</v>
      </c>
      <c r="E81" s="253" t="s">
        <v>463</v>
      </c>
      <c r="F81" s="253"/>
      <c r="G81" s="253">
        <v>10</v>
      </c>
      <c r="H81" s="253" t="s">
        <v>458</v>
      </c>
      <c r="I81" s="187"/>
    </row>
    <row r="82" spans="1:9" s="131" customFormat="1" ht="39.950000000000003" customHeight="1" x14ac:dyDescent="0.25">
      <c r="A82" s="186">
        <v>49</v>
      </c>
      <c r="B82" s="253" t="s">
        <v>501</v>
      </c>
      <c r="C82" s="253" t="s">
        <v>502</v>
      </c>
      <c r="D82" s="253" t="s">
        <v>265</v>
      </c>
      <c r="E82" s="253" t="s">
        <v>500</v>
      </c>
      <c r="F82" s="253" t="s">
        <v>703</v>
      </c>
      <c r="G82" s="253">
        <v>2</v>
      </c>
      <c r="H82" s="253" t="s">
        <v>458</v>
      </c>
      <c r="I82" s="187"/>
    </row>
    <row r="83" spans="1:9" s="131" customFormat="1" ht="39.950000000000003" customHeight="1" x14ac:dyDescent="0.25">
      <c r="A83" s="186">
        <v>50</v>
      </c>
      <c r="B83" s="253" t="s">
        <v>501</v>
      </c>
      <c r="C83" s="253" t="s">
        <v>30</v>
      </c>
      <c r="D83" s="253" t="s">
        <v>265</v>
      </c>
      <c r="E83" s="253" t="s">
        <v>500</v>
      </c>
      <c r="F83" s="253" t="s">
        <v>703</v>
      </c>
      <c r="G83" s="253">
        <v>2</v>
      </c>
      <c r="H83" s="253" t="s">
        <v>458</v>
      </c>
      <c r="I83" s="187"/>
    </row>
    <row r="84" spans="1:9" s="131" customFormat="1" ht="39.950000000000003" customHeight="1" x14ac:dyDescent="0.25">
      <c r="A84" s="186">
        <v>51</v>
      </c>
      <c r="B84" s="253" t="s">
        <v>501</v>
      </c>
      <c r="C84" s="253" t="s">
        <v>30</v>
      </c>
      <c r="D84" s="253" t="s">
        <v>513</v>
      </c>
      <c r="E84" s="253" t="s">
        <v>500</v>
      </c>
      <c r="F84" s="253" t="s">
        <v>703</v>
      </c>
      <c r="G84" s="253">
        <v>10</v>
      </c>
      <c r="H84" s="253" t="s">
        <v>458</v>
      </c>
      <c r="I84" s="187"/>
    </row>
    <row r="85" spans="1:9" s="131" customFormat="1" ht="39.950000000000003" customHeight="1" x14ac:dyDescent="0.25">
      <c r="A85" s="186">
        <v>52</v>
      </c>
      <c r="B85" s="253" t="s">
        <v>501</v>
      </c>
      <c r="C85" s="253" t="s">
        <v>30</v>
      </c>
      <c r="D85" s="253" t="s">
        <v>221</v>
      </c>
      <c r="E85" s="253" t="s">
        <v>500</v>
      </c>
      <c r="F85" s="253" t="s">
        <v>703</v>
      </c>
      <c r="G85" s="253">
        <v>2</v>
      </c>
      <c r="H85" s="253" t="s">
        <v>458</v>
      </c>
      <c r="I85" s="187"/>
    </row>
    <row r="86" spans="1:9" s="131" customFormat="1" ht="39.950000000000003" customHeight="1" x14ac:dyDescent="0.25">
      <c r="A86" s="186">
        <v>53</v>
      </c>
      <c r="B86" s="253" t="s">
        <v>501</v>
      </c>
      <c r="C86" s="253" t="s">
        <v>30</v>
      </c>
      <c r="D86" s="253" t="s">
        <v>315</v>
      </c>
      <c r="E86" s="253" t="s">
        <v>500</v>
      </c>
      <c r="F86" s="253" t="s">
        <v>703</v>
      </c>
      <c r="G86" s="253">
        <v>2</v>
      </c>
      <c r="H86" s="253" t="s">
        <v>458</v>
      </c>
      <c r="I86" s="187"/>
    </row>
    <row r="87" spans="1:9" s="131" customFormat="1" ht="39.950000000000003" customHeight="1" x14ac:dyDescent="0.25">
      <c r="A87" s="186">
        <v>54</v>
      </c>
      <c r="B87" s="253" t="s">
        <v>461</v>
      </c>
      <c r="C87" s="253" t="s">
        <v>270</v>
      </c>
      <c r="D87" s="253" t="s">
        <v>209</v>
      </c>
      <c r="E87" s="253" t="s">
        <v>463</v>
      </c>
      <c r="F87" s="253"/>
      <c r="G87" s="253">
        <v>8</v>
      </c>
      <c r="H87" s="253" t="s">
        <v>458</v>
      </c>
      <c r="I87" s="187"/>
    </row>
    <row r="88" spans="1:9" s="131" customFormat="1" ht="39.950000000000003" customHeight="1" x14ac:dyDescent="0.25">
      <c r="A88" s="186">
        <v>55</v>
      </c>
      <c r="B88" s="253" t="s">
        <v>461</v>
      </c>
      <c r="C88" s="253" t="s">
        <v>270</v>
      </c>
      <c r="D88" s="253" t="s">
        <v>315</v>
      </c>
      <c r="E88" s="253" t="s">
        <v>463</v>
      </c>
      <c r="F88" s="253"/>
      <c r="G88" s="253">
        <v>2</v>
      </c>
      <c r="H88" s="253" t="s">
        <v>458</v>
      </c>
      <c r="I88" s="187"/>
    </row>
    <row r="89" spans="1:9" s="131" customFormat="1" ht="39.950000000000003" customHeight="1" x14ac:dyDescent="0.25">
      <c r="A89" s="186">
        <v>56</v>
      </c>
      <c r="B89" s="253" t="s">
        <v>461</v>
      </c>
      <c r="C89" s="253" t="s">
        <v>270</v>
      </c>
      <c r="D89" s="253" t="s">
        <v>265</v>
      </c>
      <c r="E89" s="253" t="s">
        <v>463</v>
      </c>
      <c r="F89" s="253"/>
      <c r="G89" s="253">
        <v>2</v>
      </c>
      <c r="H89" s="253" t="s">
        <v>458</v>
      </c>
      <c r="I89" s="187"/>
    </row>
    <row r="90" spans="1:9" s="131" customFormat="1" ht="39.950000000000003" customHeight="1" x14ac:dyDescent="0.25">
      <c r="A90" s="186">
        <v>57</v>
      </c>
      <c r="B90" s="253" t="s">
        <v>477</v>
      </c>
      <c r="C90" s="253" t="s">
        <v>251</v>
      </c>
      <c r="D90" s="253" t="s">
        <v>470</v>
      </c>
      <c r="E90" s="253" t="s">
        <v>478</v>
      </c>
      <c r="F90" s="253"/>
      <c r="G90" s="253">
        <v>88</v>
      </c>
      <c r="H90" s="253" t="s">
        <v>458</v>
      </c>
      <c r="I90" s="187"/>
    </row>
    <row r="91" spans="1:9" s="131" customFormat="1" ht="39.950000000000003" customHeight="1" x14ac:dyDescent="0.25">
      <c r="A91" s="186">
        <v>58</v>
      </c>
      <c r="B91" s="253" t="s">
        <v>485</v>
      </c>
      <c r="C91" s="253" t="s">
        <v>251</v>
      </c>
      <c r="D91" s="253" t="s">
        <v>470</v>
      </c>
      <c r="E91" s="253" t="s">
        <v>486</v>
      </c>
      <c r="F91" s="253"/>
      <c r="G91" s="253">
        <v>72</v>
      </c>
      <c r="H91" s="253" t="s">
        <v>458</v>
      </c>
      <c r="I91" s="187"/>
    </row>
    <row r="92" spans="1:9" s="131" customFormat="1" ht="39.950000000000003" customHeight="1" x14ac:dyDescent="0.25">
      <c r="A92" s="186">
        <v>59</v>
      </c>
      <c r="B92" s="253" t="s">
        <v>485</v>
      </c>
      <c r="C92" s="253" t="s">
        <v>251</v>
      </c>
      <c r="D92" s="253" t="s">
        <v>470</v>
      </c>
      <c r="E92" s="253" t="s">
        <v>515</v>
      </c>
      <c r="F92" s="253"/>
      <c r="G92" s="253">
        <v>56</v>
      </c>
      <c r="H92" s="253" t="s">
        <v>458</v>
      </c>
      <c r="I92" s="187"/>
    </row>
    <row r="93" spans="1:9" s="131" customFormat="1" ht="39.950000000000003" customHeight="1" x14ac:dyDescent="0.25">
      <c r="A93" s="186">
        <v>60</v>
      </c>
      <c r="B93" s="253" t="s">
        <v>485</v>
      </c>
      <c r="C93" s="253" t="s">
        <v>251</v>
      </c>
      <c r="D93" s="253" t="s">
        <v>536</v>
      </c>
      <c r="E93" s="253" t="s">
        <v>515</v>
      </c>
      <c r="F93" s="253"/>
      <c r="G93" s="253">
        <v>8</v>
      </c>
      <c r="H93" s="253" t="s">
        <v>458</v>
      </c>
      <c r="I93" s="187"/>
    </row>
    <row r="94" spans="1:9" s="131" customFormat="1" ht="39.950000000000003" customHeight="1" x14ac:dyDescent="0.25">
      <c r="A94" s="186">
        <v>61</v>
      </c>
      <c r="B94" s="253" t="s">
        <v>485</v>
      </c>
      <c r="C94" s="253" t="s">
        <v>251</v>
      </c>
      <c r="D94" s="253" t="s">
        <v>536</v>
      </c>
      <c r="E94" s="253" t="s">
        <v>486</v>
      </c>
      <c r="F94" s="253"/>
      <c r="G94" s="253">
        <v>20</v>
      </c>
      <c r="H94" s="253" t="s">
        <v>458</v>
      </c>
      <c r="I94" s="187"/>
    </row>
    <row r="95" spans="1:9" s="131" customFormat="1" ht="39.950000000000003" customHeight="1" x14ac:dyDescent="0.25">
      <c r="A95" s="186">
        <v>62</v>
      </c>
      <c r="B95" s="253" t="s">
        <v>262</v>
      </c>
      <c r="C95" s="253" t="s">
        <v>270</v>
      </c>
      <c r="D95" s="253" t="s">
        <v>209</v>
      </c>
      <c r="E95" s="253" t="s">
        <v>464</v>
      </c>
      <c r="F95" s="253" t="s">
        <v>702</v>
      </c>
      <c r="G95" s="253">
        <v>16</v>
      </c>
      <c r="H95" s="253" t="s">
        <v>465</v>
      </c>
      <c r="I95" s="187"/>
    </row>
    <row r="96" spans="1:9" s="131" customFormat="1" ht="39.950000000000003" customHeight="1" x14ac:dyDescent="0.25">
      <c r="A96" s="186">
        <v>63</v>
      </c>
      <c r="B96" s="253" t="s">
        <v>262</v>
      </c>
      <c r="C96" s="253" t="s">
        <v>270</v>
      </c>
      <c r="D96" s="253" t="s">
        <v>276</v>
      </c>
      <c r="E96" s="253" t="s">
        <v>464</v>
      </c>
      <c r="F96" s="253" t="s">
        <v>702</v>
      </c>
      <c r="G96" s="253">
        <v>5</v>
      </c>
      <c r="H96" s="253" t="s">
        <v>465</v>
      </c>
      <c r="I96" s="187"/>
    </row>
    <row r="97" spans="1:9" s="131" customFormat="1" ht="39.950000000000003" customHeight="1" x14ac:dyDescent="0.25">
      <c r="A97" s="186">
        <v>64</v>
      </c>
      <c r="B97" s="253" t="s">
        <v>262</v>
      </c>
      <c r="C97" s="253" t="s">
        <v>270</v>
      </c>
      <c r="D97" s="253" t="s">
        <v>263</v>
      </c>
      <c r="E97" s="253" t="s">
        <v>464</v>
      </c>
      <c r="F97" s="253" t="s">
        <v>702</v>
      </c>
      <c r="G97" s="253">
        <v>15.5</v>
      </c>
      <c r="H97" s="253" t="s">
        <v>465</v>
      </c>
      <c r="I97" s="187"/>
    </row>
    <row r="98" spans="1:9" s="131" customFormat="1" ht="39.950000000000003" customHeight="1" x14ac:dyDescent="0.25">
      <c r="A98" s="186">
        <v>65</v>
      </c>
      <c r="B98" s="253" t="s">
        <v>262</v>
      </c>
      <c r="C98" s="253" t="s">
        <v>270</v>
      </c>
      <c r="D98" s="253" t="s">
        <v>284</v>
      </c>
      <c r="E98" s="253" t="s">
        <v>464</v>
      </c>
      <c r="F98" s="253" t="s">
        <v>702</v>
      </c>
      <c r="G98" s="253">
        <v>0.5</v>
      </c>
      <c r="H98" s="253" t="s">
        <v>465</v>
      </c>
      <c r="I98" s="187"/>
    </row>
    <row r="99" spans="1:9" s="131" customFormat="1" ht="39.950000000000003" customHeight="1" x14ac:dyDescent="0.25">
      <c r="A99" s="186">
        <v>66</v>
      </c>
      <c r="B99" s="253" t="s">
        <v>262</v>
      </c>
      <c r="C99" s="253" t="s">
        <v>270</v>
      </c>
      <c r="D99" s="253" t="s">
        <v>315</v>
      </c>
      <c r="E99" s="253" t="s">
        <v>464</v>
      </c>
      <c r="F99" s="253" t="s">
        <v>702</v>
      </c>
      <c r="G99" s="253">
        <v>6</v>
      </c>
      <c r="H99" s="253" t="s">
        <v>465</v>
      </c>
      <c r="I99" s="187"/>
    </row>
    <row r="100" spans="1:9" s="131" customFormat="1" ht="39.950000000000003" customHeight="1" x14ac:dyDescent="0.25">
      <c r="A100" s="186">
        <v>67</v>
      </c>
      <c r="B100" s="253" t="s">
        <v>262</v>
      </c>
      <c r="C100" s="253" t="s">
        <v>270</v>
      </c>
      <c r="D100" s="253" t="s">
        <v>265</v>
      </c>
      <c r="E100" s="253" t="s">
        <v>464</v>
      </c>
      <c r="F100" s="253" t="s">
        <v>702</v>
      </c>
      <c r="G100" s="253">
        <v>14</v>
      </c>
      <c r="H100" s="253" t="s">
        <v>465</v>
      </c>
      <c r="I100" s="187"/>
    </row>
    <row r="101" spans="1:9" s="131" customFormat="1" ht="39.950000000000003" customHeight="1" x14ac:dyDescent="0.25">
      <c r="A101" s="186">
        <v>68</v>
      </c>
      <c r="B101" s="253" t="s">
        <v>262</v>
      </c>
      <c r="C101" s="253" t="s">
        <v>30</v>
      </c>
      <c r="D101" s="253" t="s">
        <v>209</v>
      </c>
      <c r="E101" s="253" t="s">
        <v>496</v>
      </c>
      <c r="F101" s="253" t="s">
        <v>703</v>
      </c>
      <c r="G101" s="253">
        <v>9</v>
      </c>
      <c r="H101" s="253" t="s">
        <v>465</v>
      </c>
      <c r="I101" s="187"/>
    </row>
    <row r="102" spans="1:9" s="131" customFormat="1" ht="39.950000000000003" customHeight="1" x14ac:dyDescent="0.25">
      <c r="A102" s="186">
        <v>69</v>
      </c>
      <c r="B102" s="253" t="s">
        <v>262</v>
      </c>
      <c r="C102" s="253" t="s">
        <v>30</v>
      </c>
      <c r="D102" s="253" t="s">
        <v>265</v>
      </c>
      <c r="E102" s="253" t="s">
        <v>496</v>
      </c>
      <c r="F102" s="253" t="s">
        <v>703</v>
      </c>
      <c r="G102" s="253">
        <v>8</v>
      </c>
      <c r="H102" s="253" t="s">
        <v>465</v>
      </c>
      <c r="I102" s="187"/>
    </row>
    <row r="103" spans="1:9" s="131" customFormat="1" ht="39.950000000000003" customHeight="1" x14ac:dyDescent="0.25">
      <c r="A103" s="186">
        <v>70</v>
      </c>
      <c r="B103" s="253" t="s">
        <v>262</v>
      </c>
      <c r="C103" s="253" t="s">
        <v>30</v>
      </c>
      <c r="D103" s="253" t="s">
        <v>221</v>
      </c>
      <c r="E103" s="253" t="s">
        <v>496</v>
      </c>
      <c r="F103" s="253" t="s">
        <v>703</v>
      </c>
      <c r="G103" s="253">
        <v>38</v>
      </c>
      <c r="H103" s="253" t="s">
        <v>465</v>
      </c>
      <c r="I103" s="187"/>
    </row>
    <row r="104" spans="1:9" s="131" customFormat="1" ht="39.950000000000003" customHeight="1" x14ac:dyDescent="0.25">
      <c r="A104" s="186">
        <v>71</v>
      </c>
      <c r="B104" s="253" t="s">
        <v>262</v>
      </c>
      <c r="C104" s="253" t="s">
        <v>30</v>
      </c>
      <c r="D104" s="253" t="s">
        <v>284</v>
      </c>
      <c r="E104" s="253" t="s">
        <v>496</v>
      </c>
      <c r="F104" s="253" t="s">
        <v>703</v>
      </c>
      <c r="G104" s="253">
        <v>7.5</v>
      </c>
      <c r="H104" s="253" t="s">
        <v>465</v>
      </c>
      <c r="I104" s="187"/>
    </row>
    <row r="105" spans="1:9" s="131" customFormat="1" ht="39.950000000000003" customHeight="1" x14ac:dyDescent="0.25">
      <c r="A105" s="186">
        <v>72</v>
      </c>
      <c r="B105" s="253" t="s">
        <v>262</v>
      </c>
      <c r="C105" s="253" t="s">
        <v>30</v>
      </c>
      <c r="D105" s="253" t="s">
        <v>513</v>
      </c>
      <c r="E105" s="253" t="s">
        <v>496</v>
      </c>
      <c r="F105" s="253" t="s">
        <v>703</v>
      </c>
      <c r="G105" s="253">
        <v>5</v>
      </c>
      <c r="H105" s="253" t="s">
        <v>465</v>
      </c>
      <c r="I105" s="187"/>
    </row>
    <row r="106" spans="1:9" s="131" customFormat="1" ht="39.950000000000003" customHeight="1" x14ac:dyDescent="0.25">
      <c r="A106" s="186">
        <v>73</v>
      </c>
      <c r="B106" s="253" t="s">
        <v>262</v>
      </c>
      <c r="C106" s="253" t="s">
        <v>30</v>
      </c>
      <c r="D106" s="253" t="s">
        <v>315</v>
      </c>
      <c r="E106" s="253" t="s">
        <v>496</v>
      </c>
      <c r="F106" s="253" t="s">
        <v>703</v>
      </c>
      <c r="G106" s="253">
        <v>18</v>
      </c>
      <c r="H106" s="253" t="s">
        <v>465</v>
      </c>
      <c r="I106" s="187"/>
    </row>
    <row r="107" spans="1:9" s="131" customFormat="1" ht="39.950000000000003" customHeight="1" x14ac:dyDescent="0.25">
      <c r="A107" s="186">
        <v>74</v>
      </c>
      <c r="B107" s="253" t="s">
        <v>262</v>
      </c>
      <c r="C107" s="253" t="s">
        <v>30</v>
      </c>
      <c r="D107" s="253" t="s">
        <v>276</v>
      </c>
      <c r="E107" s="253" t="s">
        <v>496</v>
      </c>
      <c r="F107" s="253" t="s">
        <v>703</v>
      </c>
      <c r="G107" s="253">
        <v>6</v>
      </c>
      <c r="H107" s="253" t="s">
        <v>465</v>
      </c>
      <c r="I107" s="187"/>
    </row>
    <row r="108" spans="1:9" s="131" customFormat="1" ht="39.950000000000003" customHeight="1" x14ac:dyDescent="0.25">
      <c r="A108" s="186">
        <v>75</v>
      </c>
      <c r="B108" s="253" t="s">
        <v>312</v>
      </c>
      <c r="C108" s="253" t="s">
        <v>30</v>
      </c>
      <c r="D108" s="253" t="s">
        <v>511</v>
      </c>
      <c r="E108" s="253" t="s">
        <v>500</v>
      </c>
      <c r="F108" s="253" t="s">
        <v>703</v>
      </c>
      <c r="G108" s="253">
        <v>8</v>
      </c>
      <c r="H108" s="253" t="s">
        <v>458</v>
      </c>
      <c r="I108" s="187"/>
    </row>
    <row r="109" spans="1:9" s="131" customFormat="1" ht="39.950000000000003" customHeight="1" x14ac:dyDescent="0.25">
      <c r="A109" s="186">
        <v>76</v>
      </c>
      <c r="B109" s="253" t="s">
        <v>312</v>
      </c>
      <c r="C109" s="253" t="s">
        <v>30</v>
      </c>
      <c r="D109" s="253" t="s">
        <v>512</v>
      </c>
      <c r="E109" s="253" t="s">
        <v>500</v>
      </c>
      <c r="F109" s="253" t="s">
        <v>703</v>
      </c>
      <c r="G109" s="253">
        <v>8</v>
      </c>
      <c r="H109" s="253" t="s">
        <v>458</v>
      </c>
      <c r="I109" s="187"/>
    </row>
    <row r="110" spans="1:9" s="131" customFormat="1" ht="39.950000000000003" customHeight="1" x14ac:dyDescent="0.25">
      <c r="A110" s="186">
        <v>77</v>
      </c>
      <c r="B110" s="253" t="s">
        <v>312</v>
      </c>
      <c r="C110" s="253" t="s">
        <v>270</v>
      </c>
      <c r="D110" s="253" t="s">
        <v>538</v>
      </c>
      <c r="E110" s="253" t="s">
        <v>468</v>
      </c>
      <c r="F110" s="253"/>
      <c r="G110" s="253">
        <v>4</v>
      </c>
      <c r="H110" s="253" t="s">
        <v>458</v>
      </c>
      <c r="I110" s="187"/>
    </row>
    <row r="111" spans="1:9" s="131" customFormat="1" ht="39.950000000000003" customHeight="1" x14ac:dyDescent="0.25">
      <c r="A111" s="186">
        <v>78</v>
      </c>
      <c r="B111" s="253" t="s">
        <v>312</v>
      </c>
      <c r="C111" s="253" t="s">
        <v>30</v>
      </c>
      <c r="D111" s="253" t="s">
        <v>547</v>
      </c>
      <c r="E111" s="253" t="s">
        <v>496</v>
      </c>
      <c r="F111" s="253" t="s">
        <v>703</v>
      </c>
      <c r="G111" s="253">
        <v>1</v>
      </c>
      <c r="H111" s="253" t="s">
        <v>458</v>
      </c>
      <c r="I111" s="187"/>
    </row>
    <row r="112" spans="1:9" s="131" customFormat="1" ht="39.950000000000003" customHeight="1" x14ac:dyDescent="0.25">
      <c r="A112" s="186">
        <v>79</v>
      </c>
      <c r="B112" s="253" t="s">
        <v>508</v>
      </c>
      <c r="C112" s="253" t="s">
        <v>30</v>
      </c>
      <c r="D112" s="253" t="s">
        <v>509</v>
      </c>
      <c r="E112" s="253" t="s">
        <v>500</v>
      </c>
      <c r="F112" s="253" t="s">
        <v>703</v>
      </c>
      <c r="G112" s="253">
        <v>2</v>
      </c>
      <c r="H112" s="253" t="s">
        <v>458</v>
      </c>
      <c r="I112" s="187"/>
    </row>
    <row r="113" spans="1:9" s="131" customFormat="1" ht="39.950000000000003" customHeight="1" x14ac:dyDescent="0.25">
      <c r="A113" s="186">
        <v>80</v>
      </c>
      <c r="B113" s="253" t="s">
        <v>508</v>
      </c>
      <c r="C113" s="253" t="s">
        <v>30</v>
      </c>
      <c r="D113" s="253" t="s">
        <v>545</v>
      </c>
      <c r="E113" s="253" t="s">
        <v>500</v>
      </c>
      <c r="F113" s="253" t="s">
        <v>703</v>
      </c>
      <c r="G113" s="253">
        <v>2</v>
      </c>
      <c r="H113" s="253" t="s">
        <v>458</v>
      </c>
      <c r="I113" s="187"/>
    </row>
    <row r="114" spans="1:9" s="131" customFormat="1" ht="39.950000000000003" customHeight="1" x14ac:dyDescent="0.25">
      <c r="A114" s="186">
        <v>81</v>
      </c>
      <c r="B114" s="253" t="s">
        <v>288</v>
      </c>
      <c r="C114" s="253" t="s">
        <v>270</v>
      </c>
      <c r="D114" s="253" t="s">
        <v>276</v>
      </c>
      <c r="E114" s="253" t="s">
        <v>468</v>
      </c>
      <c r="F114" s="253"/>
      <c r="G114" s="253">
        <v>2</v>
      </c>
      <c r="H114" s="253" t="s">
        <v>458</v>
      </c>
      <c r="I114" s="187"/>
    </row>
    <row r="115" spans="1:9" s="131" customFormat="1" ht="39.950000000000003" customHeight="1" x14ac:dyDescent="0.25">
      <c r="A115" s="186">
        <v>82</v>
      </c>
      <c r="B115" s="253" t="s">
        <v>288</v>
      </c>
      <c r="C115" s="253" t="s">
        <v>270</v>
      </c>
      <c r="D115" s="253" t="s">
        <v>284</v>
      </c>
      <c r="E115" s="253" t="s">
        <v>468</v>
      </c>
      <c r="F115" s="253"/>
      <c r="G115" s="253">
        <v>1</v>
      </c>
      <c r="H115" s="253" t="s">
        <v>458</v>
      </c>
      <c r="I115" s="187"/>
    </row>
    <row r="116" spans="1:9" s="131" customFormat="1" ht="39.950000000000003" customHeight="1" x14ac:dyDescent="0.25">
      <c r="A116" s="186">
        <v>83</v>
      </c>
      <c r="B116" s="253" t="s">
        <v>288</v>
      </c>
      <c r="C116" s="253" t="s">
        <v>270</v>
      </c>
      <c r="D116" s="253" t="s">
        <v>315</v>
      </c>
      <c r="E116" s="253" t="s">
        <v>468</v>
      </c>
      <c r="F116" s="253"/>
      <c r="G116" s="253">
        <v>1</v>
      </c>
      <c r="H116" s="253" t="s">
        <v>458</v>
      </c>
      <c r="I116" s="187"/>
    </row>
    <row r="117" spans="1:9" s="131" customFormat="1" ht="39.950000000000003" customHeight="1" x14ac:dyDescent="0.25">
      <c r="A117" s="186">
        <v>84</v>
      </c>
      <c r="B117" s="253" t="s">
        <v>288</v>
      </c>
      <c r="C117" s="253" t="s">
        <v>270</v>
      </c>
      <c r="D117" s="253" t="s">
        <v>209</v>
      </c>
      <c r="E117" s="253" t="s">
        <v>468</v>
      </c>
      <c r="F117" s="253"/>
      <c r="G117" s="253">
        <v>6</v>
      </c>
      <c r="H117" s="253" t="s">
        <v>458</v>
      </c>
      <c r="I117" s="187"/>
    </row>
    <row r="118" spans="1:9" s="131" customFormat="1" ht="39.950000000000003" customHeight="1" x14ac:dyDescent="0.25">
      <c r="A118" s="186">
        <v>85</v>
      </c>
      <c r="B118" s="251" t="s">
        <v>288</v>
      </c>
      <c r="C118" s="252" t="s">
        <v>270</v>
      </c>
      <c r="D118" s="253" t="s">
        <v>265</v>
      </c>
      <c r="E118" s="253" t="s">
        <v>468</v>
      </c>
      <c r="F118" s="253"/>
      <c r="G118" s="253">
        <v>1</v>
      </c>
      <c r="H118" s="253" t="s">
        <v>458</v>
      </c>
      <c r="I118" s="187"/>
    </row>
    <row r="119" spans="1:9" s="131" customFormat="1" ht="39.950000000000003" customHeight="1" x14ac:dyDescent="0.25">
      <c r="A119" s="186">
        <v>86</v>
      </c>
      <c r="B119" s="251" t="s">
        <v>532</v>
      </c>
      <c r="C119" s="252"/>
      <c r="D119" s="253" t="s">
        <v>533</v>
      </c>
      <c r="E119" s="253"/>
      <c r="F119" s="253" t="s">
        <v>703</v>
      </c>
      <c r="G119" s="253">
        <v>10</v>
      </c>
      <c r="H119" s="253" t="s">
        <v>458</v>
      </c>
      <c r="I119" s="187"/>
    </row>
    <row r="120" spans="1:9" s="131" customFormat="1" ht="39.950000000000003" customHeight="1" x14ac:dyDescent="0.25">
      <c r="A120" s="186">
        <v>87</v>
      </c>
      <c r="B120" s="251" t="s">
        <v>291</v>
      </c>
      <c r="C120" s="252" t="s">
        <v>30</v>
      </c>
      <c r="D120" s="253" t="s">
        <v>221</v>
      </c>
      <c r="E120" s="253" t="s">
        <v>500</v>
      </c>
      <c r="F120" s="253" t="s">
        <v>703</v>
      </c>
      <c r="G120" s="253">
        <v>18</v>
      </c>
      <c r="H120" s="253" t="s">
        <v>458</v>
      </c>
      <c r="I120" s="187"/>
    </row>
    <row r="121" spans="1:9" s="131" customFormat="1" ht="39.950000000000003" customHeight="1" x14ac:dyDescent="0.25">
      <c r="A121" s="186">
        <v>88</v>
      </c>
      <c r="B121" s="251" t="s">
        <v>291</v>
      </c>
      <c r="C121" s="252" t="s">
        <v>30</v>
      </c>
      <c r="D121" s="253" t="s">
        <v>276</v>
      </c>
      <c r="E121" s="253" t="s">
        <v>500</v>
      </c>
      <c r="F121" s="253" t="s">
        <v>703</v>
      </c>
      <c r="G121" s="253">
        <v>4</v>
      </c>
      <c r="H121" s="253" t="s">
        <v>458</v>
      </c>
      <c r="I121" s="187"/>
    </row>
    <row r="122" spans="1:9" s="131" customFormat="1" ht="39.950000000000003" customHeight="1" x14ac:dyDescent="0.25">
      <c r="A122" s="186">
        <v>89</v>
      </c>
      <c r="B122" s="251" t="s">
        <v>291</v>
      </c>
      <c r="C122" s="252" t="s">
        <v>30</v>
      </c>
      <c r="D122" s="253" t="s">
        <v>315</v>
      </c>
      <c r="E122" s="253" t="s">
        <v>500</v>
      </c>
      <c r="F122" s="253" t="s">
        <v>703</v>
      </c>
      <c r="G122" s="253">
        <v>2</v>
      </c>
      <c r="H122" s="253" t="s">
        <v>458</v>
      </c>
      <c r="I122" s="187"/>
    </row>
    <row r="123" spans="1:9" s="131" customFormat="1" ht="39.950000000000003" customHeight="1" x14ac:dyDescent="0.25">
      <c r="A123" s="186">
        <v>90</v>
      </c>
      <c r="B123" s="251" t="s">
        <v>239</v>
      </c>
      <c r="C123" s="252"/>
      <c r="D123" s="251"/>
      <c r="E123" s="251"/>
      <c r="F123" s="253"/>
      <c r="G123" s="253">
        <v>30</v>
      </c>
      <c r="H123" s="253" t="s">
        <v>458</v>
      </c>
      <c r="I123" s="187"/>
    </row>
    <row r="124" spans="1:9" s="131" customFormat="1" ht="39.950000000000003" customHeight="1" x14ac:dyDescent="0.25">
      <c r="A124" s="186">
        <v>91</v>
      </c>
      <c r="B124" s="254" t="s">
        <v>292</v>
      </c>
      <c r="C124" s="255" t="s">
        <v>30</v>
      </c>
      <c r="D124" s="254" t="s">
        <v>265</v>
      </c>
      <c r="E124" s="254" t="s">
        <v>500</v>
      </c>
      <c r="F124" s="256" t="s">
        <v>703</v>
      </c>
      <c r="G124" s="256">
        <v>4</v>
      </c>
      <c r="H124" s="256" t="s">
        <v>458</v>
      </c>
      <c r="I124" s="249"/>
    </row>
    <row r="125" spans="1:9" s="131" customFormat="1" ht="39.950000000000003" customHeight="1" x14ac:dyDescent="0.25">
      <c r="A125" s="186">
        <v>92</v>
      </c>
      <c r="B125" s="254" t="s">
        <v>292</v>
      </c>
      <c r="C125" s="255" t="s">
        <v>30</v>
      </c>
      <c r="D125" s="254" t="s">
        <v>221</v>
      </c>
      <c r="E125" s="254" t="s">
        <v>500</v>
      </c>
      <c r="F125" s="256" t="s">
        <v>703</v>
      </c>
      <c r="G125" s="256">
        <v>2</v>
      </c>
      <c r="H125" s="256" t="s">
        <v>458</v>
      </c>
      <c r="I125" s="249"/>
    </row>
    <row r="126" spans="1:9" s="131" customFormat="1" ht="39.950000000000003" customHeight="1" x14ac:dyDescent="0.25">
      <c r="A126" s="250">
        <v>93</v>
      </c>
      <c r="B126" s="254" t="s">
        <v>292</v>
      </c>
      <c r="C126" s="255" t="s">
        <v>30</v>
      </c>
      <c r="D126" s="254" t="s">
        <v>315</v>
      </c>
      <c r="E126" s="254" t="s">
        <v>500</v>
      </c>
      <c r="F126" s="256" t="s">
        <v>703</v>
      </c>
      <c r="G126" s="256">
        <v>6</v>
      </c>
      <c r="H126" s="256" t="s">
        <v>458</v>
      </c>
      <c r="I126" s="249"/>
    </row>
    <row r="127" spans="1:9" s="131" customFormat="1" ht="39.950000000000003" customHeight="1" x14ac:dyDescent="0.25">
      <c r="A127" s="186">
        <v>94</v>
      </c>
      <c r="B127" s="254" t="s">
        <v>554</v>
      </c>
      <c r="C127" s="255" t="s">
        <v>202</v>
      </c>
      <c r="D127" s="254" t="s">
        <v>555</v>
      </c>
      <c r="E127" s="254" t="s">
        <v>556</v>
      </c>
      <c r="F127" s="256"/>
      <c r="G127" s="256">
        <v>4</v>
      </c>
      <c r="H127" s="256" t="s">
        <v>458</v>
      </c>
      <c r="I127" s="249"/>
    </row>
    <row r="128" spans="1:9" s="131" customFormat="1" ht="39.950000000000003" customHeight="1" x14ac:dyDescent="0.25">
      <c r="A128" s="250">
        <v>95</v>
      </c>
      <c r="B128" s="254" t="s">
        <v>565</v>
      </c>
      <c r="C128" s="255" t="s">
        <v>208</v>
      </c>
      <c r="D128" s="254" t="s">
        <v>566</v>
      </c>
      <c r="E128" s="254" t="s">
        <v>567</v>
      </c>
      <c r="F128" s="256"/>
      <c r="G128" s="256">
        <v>4</v>
      </c>
      <c r="H128" s="256" t="s">
        <v>458</v>
      </c>
      <c r="I128" s="249"/>
    </row>
    <row r="129" spans="1:9" s="131" customFormat="1" ht="39.950000000000003" customHeight="1" x14ac:dyDescent="0.25">
      <c r="A129" s="186">
        <v>96</v>
      </c>
      <c r="B129" s="254" t="s">
        <v>299</v>
      </c>
      <c r="C129" s="255" t="s">
        <v>208</v>
      </c>
      <c r="D129" s="254" t="s">
        <v>570</v>
      </c>
      <c r="E129" s="254" t="s">
        <v>571</v>
      </c>
      <c r="F129" s="256"/>
      <c r="G129" s="256">
        <v>2</v>
      </c>
      <c r="H129" s="256" t="s">
        <v>458</v>
      </c>
      <c r="I129" s="249"/>
    </row>
    <row r="130" spans="1:9" s="131" customFormat="1" ht="39.950000000000003" customHeight="1" x14ac:dyDescent="0.25">
      <c r="A130" s="250">
        <v>97</v>
      </c>
      <c r="B130" s="254" t="s">
        <v>299</v>
      </c>
      <c r="C130" s="255" t="s">
        <v>208</v>
      </c>
      <c r="D130" s="254" t="s">
        <v>574</v>
      </c>
      <c r="E130" s="254" t="s">
        <v>571</v>
      </c>
      <c r="F130" s="256"/>
      <c r="G130" s="256">
        <v>8</v>
      </c>
      <c r="H130" s="256" t="s">
        <v>458</v>
      </c>
      <c r="I130" s="249"/>
    </row>
    <row r="131" spans="1:9" s="131" customFormat="1" ht="39.950000000000003" customHeight="1" x14ac:dyDescent="0.25">
      <c r="A131" s="186">
        <v>98</v>
      </c>
      <c r="B131" s="254" t="s">
        <v>299</v>
      </c>
      <c r="C131" s="255" t="s">
        <v>30</v>
      </c>
      <c r="D131" s="254" t="s">
        <v>581</v>
      </c>
      <c r="E131" s="254" t="s">
        <v>571</v>
      </c>
      <c r="F131" s="256"/>
      <c r="G131" s="256">
        <v>4</v>
      </c>
      <c r="H131" s="256" t="s">
        <v>458</v>
      </c>
      <c r="I131" s="249"/>
    </row>
    <row r="132" spans="1:9" s="131" customFormat="1" ht="39.950000000000003" customHeight="1" x14ac:dyDescent="0.25">
      <c r="A132" s="250">
        <v>99</v>
      </c>
      <c r="B132" s="254" t="s">
        <v>299</v>
      </c>
      <c r="C132" s="255" t="s">
        <v>30</v>
      </c>
      <c r="D132" s="254" t="s">
        <v>555</v>
      </c>
      <c r="E132" s="254" t="s">
        <v>571</v>
      </c>
      <c r="F132" s="256"/>
      <c r="G132" s="256">
        <v>15</v>
      </c>
      <c r="H132" s="256" t="s">
        <v>458</v>
      </c>
      <c r="I132" s="249"/>
    </row>
    <row r="133" spans="1:9" s="131" customFormat="1" ht="39.950000000000003" customHeight="1" x14ac:dyDescent="0.25">
      <c r="A133" s="186">
        <v>100</v>
      </c>
      <c r="B133" s="254" t="s">
        <v>299</v>
      </c>
      <c r="C133" s="255" t="s">
        <v>30</v>
      </c>
      <c r="D133" s="254" t="s">
        <v>596</v>
      </c>
      <c r="E133" s="254" t="s">
        <v>571</v>
      </c>
      <c r="F133" s="256"/>
      <c r="G133" s="256">
        <v>2</v>
      </c>
      <c r="H133" s="256" t="s">
        <v>458</v>
      </c>
      <c r="I133" s="249"/>
    </row>
    <row r="134" spans="1:9" s="131" customFormat="1" ht="39.950000000000003" customHeight="1" x14ac:dyDescent="0.25">
      <c r="A134" s="250">
        <v>101</v>
      </c>
      <c r="B134" s="254" t="s">
        <v>278</v>
      </c>
      <c r="C134" s="255" t="s">
        <v>208</v>
      </c>
      <c r="D134" s="254" t="s">
        <v>599</v>
      </c>
      <c r="E134" s="254" t="s">
        <v>567</v>
      </c>
      <c r="F134" s="256"/>
      <c r="G134" s="256">
        <v>1</v>
      </c>
      <c r="H134" s="256" t="s">
        <v>458</v>
      </c>
      <c r="I134" s="249"/>
    </row>
    <row r="135" spans="1:9" s="131" customFormat="1" ht="39.950000000000003" customHeight="1" x14ac:dyDescent="0.25">
      <c r="A135" s="186">
        <v>102</v>
      </c>
      <c r="B135" s="254" t="s">
        <v>278</v>
      </c>
      <c r="C135" s="255" t="s">
        <v>208</v>
      </c>
      <c r="D135" s="254" t="s">
        <v>596</v>
      </c>
      <c r="E135" s="254" t="s">
        <v>567</v>
      </c>
      <c r="F135" s="256"/>
      <c r="G135" s="256">
        <v>1</v>
      </c>
      <c r="H135" s="256" t="s">
        <v>458</v>
      </c>
      <c r="I135" s="249"/>
    </row>
    <row r="136" spans="1:9" s="131" customFormat="1" ht="39.950000000000003" customHeight="1" x14ac:dyDescent="0.25">
      <c r="A136" s="250">
        <v>103</v>
      </c>
      <c r="B136" s="254" t="s">
        <v>278</v>
      </c>
      <c r="C136" s="255" t="s">
        <v>208</v>
      </c>
      <c r="D136" s="254" t="s">
        <v>581</v>
      </c>
      <c r="E136" s="254" t="s">
        <v>567</v>
      </c>
      <c r="F136" s="256"/>
      <c r="G136" s="256">
        <v>7</v>
      </c>
      <c r="H136" s="256" t="s">
        <v>458</v>
      </c>
      <c r="I136" s="249"/>
    </row>
    <row r="137" spans="1:9" s="131" customFormat="1" ht="39.950000000000003" customHeight="1" x14ac:dyDescent="0.25">
      <c r="A137" s="186">
        <v>104</v>
      </c>
      <c r="B137" s="254" t="s">
        <v>278</v>
      </c>
      <c r="C137" s="255" t="s">
        <v>208</v>
      </c>
      <c r="D137" s="254" t="s">
        <v>566</v>
      </c>
      <c r="E137" s="254" t="s">
        <v>567</v>
      </c>
      <c r="F137" s="256"/>
      <c r="G137" s="256">
        <v>1</v>
      </c>
      <c r="H137" s="256" t="s">
        <v>458</v>
      </c>
      <c r="I137" s="249"/>
    </row>
    <row r="138" spans="1:9" s="131" customFormat="1" ht="39.950000000000003" customHeight="1" x14ac:dyDescent="0.25">
      <c r="A138" s="250">
        <v>105</v>
      </c>
      <c r="B138" s="254" t="s">
        <v>278</v>
      </c>
      <c r="C138" s="255" t="s">
        <v>30</v>
      </c>
      <c r="D138" s="254" t="s">
        <v>599</v>
      </c>
      <c r="E138" s="254" t="s">
        <v>567</v>
      </c>
      <c r="F138" s="256"/>
      <c r="G138" s="256">
        <v>4</v>
      </c>
      <c r="H138" s="256" t="s">
        <v>458</v>
      </c>
      <c r="I138" s="249"/>
    </row>
    <row r="139" spans="1:9" s="131" customFormat="1" ht="39.950000000000003" customHeight="1" x14ac:dyDescent="0.25">
      <c r="A139" s="186">
        <v>106</v>
      </c>
      <c r="B139" s="254" t="s">
        <v>278</v>
      </c>
      <c r="C139" s="255" t="s">
        <v>30</v>
      </c>
      <c r="D139" s="254" t="s">
        <v>555</v>
      </c>
      <c r="E139" s="254" t="s">
        <v>567</v>
      </c>
      <c r="F139" s="256"/>
      <c r="G139" s="256">
        <v>2</v>
      </c>
      <c r="H139" s="256" t="s">
        <v>458</v>
      </c>
      <c r="I139" s="249"/>
    </row>
    <row r="140" spans="1:9" s="131" customFormat="1" ht="39.950000000000003" customHeight="1" x14ac:dyDescent="0.25">
      <c r="A140" s="250">
        <v>107</v>
      </c>
      <c r="B140" s="254" t="s">
        <v>278</v>
      </c>
      <c r="C140" s="255" t="s">
        <v>30</v>
      </c>
      <c r="D140" s="254" t="s">
        <v>596</v>
      </c>
      <c r="E140" s="254" t="s">
        <v>567</v>
      </c>
      <c r="F140" s="256"/>
      <c r="G140" s="256">
        <v>3</v>
      </c>
      <c r="H140" s="256" t="s">
        <v>458</v>
      </c>
      <c r="I140" s="249"/>
    </row>
    <row r="141" spans="1:9" s="131" customFormat="1" ht="39.950000000000003" customHeight="1" x14ac:dyDescent="0.25">
      <c r="A141" s="186">
        <v>108</v>
      </c>
      <c r="B141" s="254" t="s">
        <v>627</v>
      </c>
      <c r="C141" s="255" t="s">
        <v>628</v>
      </c>
      <c r="D141" s="254" t="s">
        <v>629</v>
      </c>
      <c r="E141" s="254" t="s">
        <v>630</v>
      </c>
      <c r="F141" s="256"/>
      <c r="G141" s="256">
        <v>10</v>
      </c>
      <c r="H141" s="256" t="s">
        <v>458</v>
      </c>
      <c r="I141" s="249"/>
    </row>
    <row r="142" spans="1:9" s="131" customFormat="1" ht="39.950000000000003" customHeight="1" x14ac:dyDescent="0.25">
      <c r="A142" s="250">
        <v>109</v>
      </c>
      <c r="B142" s="254" t="s">
        <v>639</v>
      </c>
      <c r="C142" s="255" t="s">
        <v>202</v>
      </c>
      <c r="D142" s="254" t="s">
        <v>581</v>
      </c>
      <c r="E142" s="254" t="s">
        <v>641</v>
      </c>
      <c r="F142" s="256"/>
      <c r="G142" s="256">
        <v>2</v>
      </c>
      <c r="H142" s="256" t="s">
        <v>458</v>
      </c>
      <c r="I142" s="249"/>
    </row>
    <row r="143" spans="1:9" s="131" customFormat="1" ht="39.950000000000003" customHeight="1" thickBot="1" x14ac:dyDescent="0.3">
      <c r="A143" s="186">
        <v>110</v>
      </c>
      <c r="B143" s="257" t="s">
        <v>292</v>
      </c>
      <c r="C143" s="258" t="s">
        <v>30</v>
      </c>
      <c r="D143" s="257" t="s">
        <v>315</v>
      </c>
      <c r="E143" s="257" t="s">
        <v>500</v>
      </c>
      <c r="F143" s="259" t="s">
        <v>703</v>
      </c>
      <c r="G143" s="259">
        <v>6</v>
      </c>
      <c r="H143" s="259" t="s">
        <v>458</v>
      </c>
      <c r="I143" s="260"/>
    </row>
    <row r="144" spans="1:9" s="92" customFormat="1" ht="24.95" customHeight="1" thickBot="1" x14ac:dyDescent="0.3">
      <c r="A144" s="286" t="s">
        <v>704</v>
      </c>
      <c r="B144" s="287"/>
      <c r="C144" s="287"/>
      <c r="D144" s="288"/>
      <c r="E144" s="108"/>
      <c r="F144" s="108"/>
      <c r="G144" s="107"/>
      <c r="H144" s="107"/>
      <c r="I144" s="108"/>
    </row>
    <row r="145" spans="1:9" s="91" customFormat="1" ht="21" customHeight="1" x14ac:dyDescent="0.25">
      <c r="A145" s="99" t="s">
        <v>0</v>
      </c>
      <c r="B145" s="100" t="s">
        <v>196</v>
      </c>
      <c r="C145" s="100" t="s">
        <v>197</v>
      </c>
      <c r="D145" s="100" t="s">
        <v>198</v>
      </c>
      <c r="E145" s="100" t="s">
        <v>3</v>
      </c>
      <c r="F145" s="100" t="s">
        <v>199</v>
      </c>
      <c r="G145" s="100" t="s">
        <v>4</v>
      </c>
      <c r="H145" s="100" t="s">
        <v>200</v>
      </c>
      <c r="I145" s="109" t="s">
        <v>201</v>
      </c>
    </row>
    <row r="146" spans="1:9" s="92" customFormat="1" ht="42" customHeight="1" x14ac:dyDescent="0.25">
      <c r="A146" s="247">
        <v>1</v>
      </c>
      <c r="B146" s="247" t="s">
        <v>645</v>
      </c>
      <c r="C146" s="247" t="s">
        <v>646</v>
      </c>
      <c r="D146" s="247" t="s">
        <v>647</v>
      </c>
      <c r="E146" s="247" t="s">
        <v>648</v>
      </c>
      <c r="F146" s="170" t="s">
        <v>331</v>
      </c>
      <c r="G146" s="220">
        <v>190</v>
      </c>
      <c r="H146" s="247" t="s">
        <v>649</v>
      </c>
      <c r="I146" s="247"/>
    </row>
    <row r="147" spans="1:9" s="92" customFormat="1" ht="42" customHeight="1" x14ac:dyDescent="0.25">
      <c r="A147" s="247">
        <v>2</v>
      </c>
      <c r="B147" s="247" t="s">
        <v>645</v>
      </c>
      <c r="C147" s="247" t="s">
        <v>646</v>
      </c>
      <c r="D147" s="247" t="s">
        <v>653</v>
      </c>
      <c r="E147" s="247" t="s">
        <v>654</v>
      </c>
      <c r="F147" s="170" t="s">
        <v>331</v>
      </c>
      <c r="G147" s="220">
        <v>120</v>
      </c>
      <c r="H147" s="247" t="s">
        <v>649</v>
      </c>
      <c r="I147" s="247"/>
    </row>
    <row r="148" spans="1:9" s="92" customFormat="1" ht="42" customHeight="1" x14ac:dyDescent="0.25">
      <c r="A148" s="247">
        <v>3</v>
      </c>
      <c r="B148" s="247" t="s">
        <v>250</v>
      </c>
      <c r="C148" s="247" t="s">
        <v>251</v>
      </c>
      <c r="D148" s="247" t="s">
        <v>657</v>
      </c>
      <c r="E148" s="247" t="s">
        <v>658</v>
      </c>
      <c r="F148" s="170" t="s">
        <v>331</v>
      </c>
      <c r="G148" s="220">
        <v>36</v>
      </c>
      <c r="H148" s="247" t="s">
        <v>649</v>
      </c>
      <c r="I148" s="247"/>
    </row>
    <row r="149" spans="1:9" s="92" customFormat="1" ht="42" customHeight="1" x14ac:dyDescent="0.25">
      <c r="A149" s="247">
        <v>4</v>
      </c>
      <c r="B149" s="247" t="s">
        <v>250</v>
      </c>
      <c r="C149" s="247" t="s">
        <v>251</v>
      </c>
      <c r="D149" s="247" t="s">
        <v>661</v>
      </c>
      <c r="E149" s="247" t="s">
        <v>662</v>
      </c>
      <c r="F149" s="170" t="s">
        <v>331</v>
      </c>
      <c r="G149" s="220">
        <v>18</v>
      </c>
      <c r="H149" s="247" t="s">
        <v>649</v>
      </c>
      <c r="I149" s="247"/>
    </row>
    <row r="150" spans="1:9" s="92" customFormat="1" ht="42" customHeight="1" x14ac:dyDescent="0.25">
      <c r="A150" s="247">
        <v>5</v>
      </c>
      <c r="B150" s="247" t="s">
        <v>250</v>
      </c>
      <c r="C150" s="247" t="s">
        <v>251</v>
      </c>
      <c r="D150" s="247" t="s">
        <v>664</v>
      </c>
      <c r="E150" s="247" t="s">
        <v>665</v>
      </c>
      <c r="F150" s="170" t="s">
        <v>331</v>
      </c>
      <c r="G150" s="220">
        <v>12</v>
      </c>
      <c r="H150" s="247" t="s">
        <v>649</v>
      </c>
      <c r="I150" s="247"/>
    </row>
    <row r="151" spans="1:9" s="92" customFormat="1" ht="42" customHeight="1" x14ac:dyDescent="0.25">
      <c r="A151" s="247">
        <v>6</v>
      </c>
      <c r="B151" s="247" t="s">
        <v>666</v>
      </c>
      <c r="C151" s="247" t="s">
        <v>106</v>
      </c>
      <c r="D151" s="247" t="s">
        <v>667</v>
      </c>
      <c r="E151" s="247" t="s">
        <v>668</v>
      </c>
      <c r="F151" s="170" t="s">
        <v>331</v>
      </c>
      <c r="G151" s="220">
        <v>24</v>
      </c>
      <c r="H151" s="247" t="s">
        <v>458</v>
      </c>
      <c r="I151" s="247"/>
    </row>
    <row r="152" spans="1:9" s="92" customFormat="1" ht="42" customHeight="1" x14ac:dyDescent="0.25">
      <c r="A152" s="247">
        <v>7</v>
      </c>
      <c r="B152" s="247" t="s">
        <v>666</v>
      </c>
      <c r="C152" s="247" t="s">
        <v>217</v>
      </c>
      <c r="D152" s="247" t="s">
        <v>249</v>
      </c>
      <c r="E152" s="247" t="s">
        <v>670</v>
      </c>
      <c r="F152" s="170" t="s">
        <v>331</v>
      </c>
      <c r="G152" s="220">
        <v>12</v>
      </c>
      <c r="H152" s="247" t="s">
        <v>458</v>
      </c>
      <c r="I152" s="247"/>
    </row>
    <row r="153" spans="1:9" s="92" customFormat="1" ht="42" customHeight="1" x14ac:dyDescent="0.25">
      <c r="A153" s="247">
        <v>8</v>
      </c>
      <c r="B153" s="247" t="s">
        <v>672</v>
      </c>
      <c r="C153" s="247" t="s">
        <v>217</v>
      </c>
      <c r="D153" s="247" t="s">
        <v>673</v>
      </c>
      <c r="E153" s="247"/>
      <c r="F153" s="170" t="s">
        <v>331</v>
      </c>
      <c r="G153" s="220">
        <v>3</v>
      </c>
      <c r="H153" s="247" t="s">
        <v>674</v>
      </c>
      <c r="I153" s="247"/>
    </row>
    <row r="154" spans="1:9" s="92" customFormat="1" ht="42" customHeight="1" x14ac:dyDescent="0.25">
      <c r="A154" s="247">
        <v>9</v>
      </c>
      <c r="B154" s="247" t="s">
        <v>676</v>
      </c>
      <c r="C154" s="247" t="s">
        <v>646</v>
      </c>
      <c r="D154" s="247" t="s">
        <v>677</v>
      </c>
      <c r="E154" s="247" t="s">
        <v>678</v>
      </c>
      <c r="F154" s="170" t="s">
        <v>331</v>
      </c>
      <c r="G154" s="220">
        <v>27</v>
      </c>
      <c r="H154" s="247" t="s">
        <v>458</v>
      </c>
      <c r="I154" s="247"/>
    </row>
    <row r="155" spans="1:9" s="92" customFormat="1" ht="42" customHeight="1" x14ac:dyDescent="0.25">
      <c r="A155" s="247">
        <v>10</v>
      </c>
      <c r="B155" s="247" t="s">
        <v>676</v>
      </c>
      <c r="C155" s="247" t="s">
        <v>646</v>
      </c>
      <c r="D155" s="247" t="s">
        <v>677</v>
      </c>
      <c r="E155" s="247" t="s">
        <v>681</v>
      </c>
      <c r="F155" s="170" t="s">
        <v>331</v>
      </c>
      <c r="G155" s="220">
        <v>27</v>
      </c>
      <c r="H155" s="247" t="s">
        <v>458</v>
      </c>
      <c r="I155" s="247"/>
    </row>
    <row r="156" spans="1:9" s="92" customFormat="1" ht="42" customHeight="1" x14ac:dyDescent="0.25">
      <c r="A156" s="247">
        <v>11</v>
      </c>
      <c r="B156" s="247" t="s">
        <v>676</v>
      </c>
      <c r="C156" s="247" t="s">
        <v>646</v>
      </c>
      <c r="D156" s="247" t="s">
        <v>682</v>
      </c>
      <c r="E156" s="247" t="s">
        <v>681</v>
      </c>
      <c r="F156" s="170" t="s">
        <v>331</v>
      </c>
      <c r="G156" s="220">
        <v>4</v>
      </c>
      <c r="H156" s="247" t="s">
        <v>458</v>
      </c>
      <c r="I156" s="247"/>
    </row>
    <row r="157" spans="1:9" s="92" customFormat="1" ht="42" customHeight="1" x14ac:dyDescent="0.25">
      <c r="A157" s="247">
        <v>12</v>
      </c>
      <c r="B157" s="247" t="s">
        <v>685</v>
      </c>
      <c r="C157" s="247" t="s">
        <v>251</v>
      </c>
      <c r="D157" s="247" t="s">
        <v>686</v>
      </c>
      <c r="E157" s="247" t="s">
        <v>686</v>
      </c>
      <c r="F157" s="170" t="s">
        <v>331</v>
      </c>
      <c r="G157" s="220">
        <v>20</v>
      </c>
      <c r="H157" s="247" t="s">
        <v>649</v>
      </c>
      <c r="I157" s="247"/>
    </row>
    <row r="158" spans="1:9" s="92" customFormat="1" ht="42" customHeight="1" x14ac:dyDescent="0.25">
      <c r="A158" s="247">
        <v>13</v>
      </c>
      <c r="B158" s="247" t="s">
        <v>687</v>
      </c>
      <c r="C158" s="247" t="s">
        <v>251</v>
      </c>
      <c r="D158" s="247" t="s">
        <v>688</v>
      </c>
      <c r="E158" s="247" t="s">
        <v>688</v>
      </c>
      <c r="F158" s="170" t="s">
        <v>331</v>
      </c>
      <c r="G158" s="220">
        <v>30</v>
      </c>
      <c r="H158" s="247" t="s">
        <v>649</v>
      </c>
      <c r="I158" s="247"/>
    </row>
    <row r="159" spans="1:9" s="92" customFormat="1" ht="42" customHeight="1" x14ac:dyDescent="0.25">
      <c r="A159" s="247">
        <v>14</v>
      </c>
      <c r="B159" s="247" t="s">
        <v>689</v>
      </c>
      <c r="C159" s="247" t="s">
        <v>270</v>
      </c>
      <c r="D159" s="247" t="s">
        <v>690</v>
      </c>
      <c r="E159" s="247" t="s">
        <v>691</v>
      </c>
      <c r="F159" s="170" t="s">
        <v>331</v>
      </c>
      <c r="G159" s="220">
        <v>40</v>
      </c>
      <c r="H159" s="247" t="s">
        <v>649</v>
      </c>
      <c r="I159" s="247"/>
    </row>
    <row r="160" spans="1:9" s="92" customFormat="1" ht="42" customHeight="1" x14ac:dyDescent="0.25">
      <c r="A160" s="247">
        <v>15</v>
      </c>
      <c r="B160" s="247" t="s">
        <v>693</v>
      </c>
      <c r="C160" s="247" t="s">
        <v>270</v>
      </c>
      <c r="D160" s="247" t="s">
        <v>694</v>
      </c>
      <c r="E160" s="247"/>
      <c r="F160" s="170" t="s">
        <v>331</v>
      </c>
      <c r="G160" s="220">
        <v>30</v>
      </c>
      <c r="H160" s="247" t="s">
        <v>458</v>
      </c>
      <c r="I160" s="247"/>
    </row>
    <row r="161" spans="1:9" s="92" customFormat="1" ht="42" customHeight="1" x14ac:dyDescent="0.25">
      <c r="A161" s="247">
        <v>16</v>
      </c>
      <c r="B161" s="247" t="s">
        <v>695</v>
      </c>
      <c r="C161" s="247" t="s">
        <v>251</v>
      </c>
      <c r="D161" s="247" t="s">
        <v>696</v>
      </c>
      <c r="E161" s="247" t="s">
        <v>697</v>
      </c>
      <c r="F161" s="170" t="s">
        <v>331</v>
      </c>
      <c r="G161" s="220">
        <v>72</v>
      </c>
      <c r="H161" s="247" t="s">
        <v>458</v>
      </c>
      <c r="I161" s="247"/>
    </row>
    <row r="162" spans="1:9" s="92" customFormat="1" ht="42" customHeight="1" x14ac:dyDescent="0.25">
      <c r="A162" s="247">
        <v>17</v>
      </c>
      <c r="B162" s="247" t="s">
        <v>485</v>
      </c>
      <c r="C162" s="247" t="s">
        <v>251</v>
      </c>
      <c r="D162" s="247" t="s">
        <v>698</v>
      </c>
      <c r="E162" s="247" t="s">
        <v>697</v>
      </c>
      <c r="F162" s="170" t="s">
        <v>331</v>
      </c>
      <c r="G162" s="220">
        <v>72</v>
      </c>
      <c r="H162" s="247" t="s">
        <v>458</v>
      </c>
      <c r="I162" s="247"/>
    </row>
    <row r="163" spans="1:9" s="92" customFormat="1" ht="42" customHeight="1" x14ac:dyDescent="0.25">
      <c r="A163" s="247">
        <v>18</v>
      </c>
      <c r="B163" s="247" t="s">
        <v>237</v>
      </c>
      <c r="C163" s="247" t="s">
        <v>234</v>
      </c>
      <c r="D163" s="247" t="s">
        <v>699</v>
      </c>
      <c r="E163" s="247" t="s">
        <v>700</v>
      </c>
      <c r="F163" s="170" t="s">
        <v>331</v>
      </c>
      <c r="G163" s="220">
        <v>5</v>
      </c>
      <c r="H163" s="247" t="s">
        <v>458</v>
      </c>
      <c r="I163" s="247"/>
    </row>
    <row r="164" spans="1:9" s="92" customFormat="1" ht="24.95" customHeight="1" thickBot="1" x14ac:dyDescent="0.3">
      <c r="A164" s="286" t="s">
        <v>327</v>
      </c>
      <c r="B164" s="287"/>
      <c r="C164" s="287"/>
      <c r="D164" s="288"/>
      <c r="E164" s="108"/>
      <c r="F164" s="108"/>
      <c r="G164" s="107"/>
      <c r="H164" s="107"/>
      <c r="I164" s="108"/>
    </row>
    <row r="165" spans="1:9" s="91" customFormat="1" ht="21" customHeight="1" x14ac:dyDescent="0.25">
      <c r="A165" s="99" t="s">
        <v>0</v>
      </c>
      <c r="B165" s="100" t="s">
        <v>196</v>
      </c>
      <c r="C165" s="100" t="s">
        <v>197</v>
      </c>
      <c r="D165" s="100" t="s">
        <v>198</v>
      </c>
      <c r="E165" s="100" t="s">
        <v>3</v>
      </c>
      <c r="F165" s="100" t="s">
        <v>199</v>
      </c>
      <c r="G165" s="100" t="s">
        <v>4</v>
      </c>
      <c r="H165" s="100" t="s">
        <v>200</v>
      </c>
      <c r="I165" s="109" t="s">
        <v>201</v>
      </c>
    </row>
    <row r="166" spans="1:9" s="92" customFormat="1" ht="42" customHeight="1" x14ac:dyDescent="0.25">
      <c r="A166" s="101">
        <v>1</v>
      </c>
      <c r="B166" s="221" t="s">
        <v>388</v>
      </c>
      <c r="C166" s="170" t="s">
        <v>117</v>
      </c>
      <c r="D166" s="170" t="s">
        <v>430</v>
      </c>
      <c r="E166" s="170" t="s">
        <v>389</v>
      </c>
      <c r="F166" s="170" t="s">
        <v>331</v>
      </c>
      <c r="G166" s="110">
        <v>1</v>
      </c>
      <c r="H166" s="110" t="s">
        <v>13</v>
      </c>
      <c r="I166" s="112" t="s">
        <v>452</v>
      </c>
    </row>
    <row r="167" spans="1:9" s="92" customFormat="1" ht="44.25" customHeight="1" x14ac:dyDescent="0.25">
      <c r="A167" s="101">
        <v>2</v>
      </c>
      <c r="B167" s="221" t="s">
        <v>388</v>
      </c>
      <c r="C167" s="170" t="s">
        <v>117</v>
      </c>
      <c r="D167" s="170" t="s">
        <v>390</v>
      </c>
      <c r="E167" s="170" t="s">
        <v>390</v>
      </c>
      <c r="F167" s="170" t="s">
        <v>331</v>
      </c>
      <c r="G167" s="110">
        <v>1</v>
      </c>
      <c r="H167" s="110" t="s">
        <v>13</v>
      </c>
      <c r="I167" s="112" t="s">
        <v>452</v>
      </c>
    </row>
    <row r="168" spans="1:9" s="92" customFormat="1" ht="44.25" customHeight="1" x14ac:dyDescent="0.25">
      <c r="A168" s="101"/>
      <c r="B168" s="221" t="s">
        <v>453</v>
      </c>
      <c r="C168" s="170" t="s">
        <v>117</v>
      </c>
      <c r="D168" s="112" t="s">
        <v>452</v>
      </c>
      <c r="E168" s="112" t="s">
        <v>452</v>
      </c>
      <c r="F168" s="170" t="s">
        <v>331</v>
      </c>
      <c r="G168" s="110">
        <v>1</v>
      </c>
      <c r="H168" s="110" t="s">
        <v>395</v>
      </c>
      <c r="I168" s="112" t="s">
        <v>452</v>
      </c>
    </row>
    <row r="169" spans="1:9" s="92" customFormat="1" ht="42" customHeight="1" x14ac:dyDescent="0.25">
      <c r="A169" s="101">
        <v>3</v>
      </c>
      <c r="B169" s="170" t="s">
        <v>20</v>
      </c>
      <c r="C169" s="170" t="s">
        <v>117</v>
      </c>
      <c r="D169" s="112" t="s">
        <v>452</v>
      </c>
      <c r="E169" s="112" t="s">
        <v>452</v>
      </c>
      <c r="F169" s="170" t="s">
        <v>331</v>
      </c>
      <c r="G169" s="110">
        <v>1</v>
      </c>
      <c r="H169" s="110" t="s">
        <v>13</v>
      </c>
      <c r="I169" s="112" t="s">
        <v>452</v>
      </c>
    </row>
    <row r="170" spans="1:9" s="92" customFormat="1" ht="42" customHeight="1" x14ac:dyDescent="0.25">
      <c r="A170" s="101">
        <v>4</v>
      </c>
      <c r="B170" s="221" t="s">
        <v>391</v>
      </c>
      <c r="C170" s="170" t="s">
        <v>117</v>
      </c>
      <c r="D170" s="112" t="s">
        <v>452</v>
      </c>
      <c r="E170" s="112" t="s">
        <v>452</v>
      </c>
      <c r="F170" s="170" t="s">
        <v>331</v>
      </c>
      <c r="G170" s="103">
        <v>4</v>
      </c>
      <c r="H170" s="110" t="s">
        <v>13</v>
      </c>
      <c r="I170" s="112" t="s">
        <v>452</v>
      </c>
    </row>
    <row r="171" spans="1:9" s="92" customFormat="1" ht="42" customHeight="1" x14ac:dyDescent="0.25">
      <c r="A171" s="101">
        <v>5</v>
      </c>
      <c r="B171" s="221" t="s">
        <v>40</v>
      </c>
      <c r="C171" s="170" t="s">
        <v>117</v>
      </c>
      <c r="D171" s="112" t="s">
        <v>452</v>
      </c>
      <c r="E171" s="112" t="s">
        <v>452</v>
      </c>
      <c r="F171" s="170" t="s">
        <v>331</v>
      </c>
      <c r="G171" s="103">
        <v>2</v>
      </c>
      <c r="H171" s="110" t="s">
        <v>13</v>
      </c>
      <c r="I171" s="112" t="s">
        <v>452</v>
      </c>
    </row>
    <row r="172" spans="1:9" s="92" customFormat="1" ht="42" customHeight="1" x14ac:dyDescent="0.25">
      <c r="A172" s="101">
        <v>6</v>
      </c>
      <c r="B172" s="170" t="s">
        <v>450</v>
      </c>
      <c r="C172" s="170" t="s">
        <v>30</v>
      </c>
      <c r="D172" s="112" t="s">
        <v>452</v>
      </c>
      <c r="E172" s="112" t="s">
        <v>452</v>
      </c>
      <c r="F172" s="170" t="s">
        <v>331</v>
      </c>
      <c r="G172" s="103">
        <v>4</v>
      </c>
      <c r="H172" s="110" t="s">
        <v>13</v>
      </c>
      <c r="I172" s="112" t="s">
        <v>452</v>
      </c>
    </row>
    <row r="173" spans="1:9" s="92" customFormat="1" ht="42" customHeight="1" x14ac:dyDescent="0.25">
      <c r="A173" s="101">
        <v>7</v>
      </c>
      <c r="B173" s="170" t="s">
        <v>451</v>
      </c>
      <c r="C173" s="170" t="s">
        <v>30</v>
      </c>
      <c r="D173" s="112" t="s">
        <v>452</v>
      </c>
      <c r="E173" s="112" t="s">
        <v>452</v>
      </c>
      <c r="F173" s="170" t="s">
        <v>331</v>
      </c>
      <c r="G173" s="103">
        <v>2</v>
      </c>
      <c r="H173" s="110" t="s">
        <v>13</v>
      </c>
      <c r="I173" s="112" t="s">
        <v>452</v>
      </c>
    </row>
    <row r="174" spans="1:9" s="92" customFormat="1" ht="42" customHeight="1" x14ac:dyDescent="0.25">
      <c r="A174" s="101">
        <v>8</v>
      </c>
      <c r="B174" s="170" t="s">
        <v>706</v>
      </c>
      <c r="C174" s="170" t="s">
        <v>30</v>
      </c>
      <c r="D174" s="112" t="s">
        <v>452</v>
      </c>
      <c r="E174" s="112" t="s">
        <v>452</v>
      </c>
      <c r="F174" s="170" t="s">
        <v>331</v>
      </c>
      <c r="G174" s="103">
        <v>2</v>
      </c>
      <c r="H174" s="110" t="s">
        <v>13</v>
      </c>
      <c r="I174" s="112" t="s">
        <v>452</v>
      </c>
    </row>
    <row r="175" spans="1:9" s="92" customFormat="1" ht="42" customHeight="1" x14ac:dyDescent="0.25">
      <c r="A175" s="101"/>
      <c r="B175" s="170" t="s">
        <v>707</v>
      </c>
      <c r="C175" s="170" t="s">
        <v>117</v>
      </c>
      <c r="D175" s="112" t="s">
        <v>452</v>
      </c>
      <c r="E175" s="112" t="s">
        <v>452</v>
      </c>
      <c r="F175" s="170" t="s">
        <v>331</v>
      </c>
      <c r="G175" s="103">
        <v>1</v>
      </c>
      <c r="H175" s="110" t="s">
        <v>395</v>
      </c>
      <c r="I175" s="112" t="s">
        <v>452</v>
      </c>
    </row>
    <row r="176" spans="1:9" s="92" customFormat="1" ht="42" customHeight="1" x14ac:dyDescent="0.25">
      <c r="A176" s="101">
        <v>9</v>
      </c>
      <c r="B176" s="170" t="s">
        <v>392</v>
      </c>
      <c r="C176" s="170" t="s">
        <v>117</v>
      </c>
      <c r="D176" s="170" t="s">
        <v>393</v>
      </c>
      <c r="E176" s="170" t="s">
        <v>394</v>
      </c>
      <c r="F176" s="170" t="s">
        <v>331</v>
      </c>
      <c r="G176" s="110">
        <v>1</v>
      </c>
      <c r="H176" s="110" t="s">
        <v>13</v>
      </c>
      <c r="I176" s="112" t="s">
        <v>452</v>
      </c>
    </row>
    <row r="177" spans="1:8" s="92" customFormat="1" ht="14.25" x14ac:dyDescent="0.25">
      <c r="A177" s="91"/>
      <c r="G177" s="91"/>
      <c r="H177" s="91"/>
    </row>
    <row r="178" spans="1:8" s="92" customFormat="1" ht="14.25" x14ac:dyDescent="0.25">
      <c r="A178" s="91"/>
      <c r="G178" s="91"/>
      <c r="H178" s="91"/>
    </row>
    <row r="179" spans="1:8" s="92" customFormat="1" ht="14.25" x14ac:dyDescent="0.25">
      <c r="A179" s="91"/>
      <c r="G179" s="91"/>
      <c r="H179" s="91"/>
    </row>
    <row r="180" spans="1:8" s="92" customFormat="1" ht="14.25" x14ac:dyDescent="0.25">
      <c r="A180" s="91"/>
      <c r="G180" s="91"/>
      <c r="H180" s="91"/>
    </row>
    <row r="181" spans="1:8" s="92" customFormat="1" ht="14.25" x14ac:dyDescent="0.25">
      <c r="A181" s="91"/>
      <c r="G181" s="91"/>
      <c r="H181" s="91"/>
    </row>
    <row r="182" spans="1:8" s="92" customFormat="1" ht="14.25" x14ac:dyDescent="0.25">
      <c r="A182" s="91"/>
      <c r="G182" s="91"/>
      <c r="H182" s="91"/>
    </row>
    <row r="183" spans="1:8" s="92" customFormat="1" ht="14.25" x14ac:dyDescent="0.25">
      <c r="A183" s="91"/>
      <c r="G183" s="91"/>
      <c r="H183" s="91"/>
    </row>
    <row r="184" spans="1:8" s="92" customFormat="1" ht="14.25" x14ac:dyDescent="0.25">
      <c r="A184" s="91"/>
      <c r="G184" s="91"/>
      <c r="H184" s="91"/>
    </row>
    <row r="185" spans="1:8" s="92" customFormat="1" ht="14.25" x14ac:dyDescent="0.25">
      <c r="A185" s="91"/>
      <c r="G185" s="91"/>
      <c r="H185" s="91"/>
    </row>
    <row r="186" spans="1:8" s="92" customFormat="1" ht="14.25" x14ac:dyDescent="0.25">
      <c r="A186" s="91"/>
      <c r="G186" s="91"/>
      <c r="H186" s="91"/>
    </row>
    <row r="187" spans="1:8" s="92" customFormat="1" ht="14.25" x14ac:dyDescent="0.25">
      <c r="A187" s="91"/>
      <c r="G187" s="91"/>
      <c r="H187" s="91"/>
    </row>
    <row r="188" spans="1:8" s="92" customFormat="1" ht="14.25" x14ac:dyDescent="0.25">
      <c r="A188" s="91"/>
      <c r="G188" s="91"/>
      <c r="H188" s="91"/>
    </row>
    <row r="189" spans="1:8" s="92" customFormat="1" ht="14.25" x14ac:dyDescent="0.25">
      <c r="A189" s="91"/>
      <c r="G189" s="91"/>
      <c r="H189" s="91"/>
    </row>
    <row r="190" spans="1:8" s="92" customFormat="1" ht="14.25" x14ac:dyDescent="0.25">
      <c r="A190" s="91"/>
      <c r="G190" s="91"/>
      <c r="H190" s="91"/>
    </row>
    <row r="191" spans="1:8" s="92" customFormat="1" ht="14.25" x14ac:dyDescent="0.25">
      <c r="A191" s="91"/>
      <c r="G191" s="91"/>
      <c r="H191" s="91"/>
    </row>
    <row r="192" spans="1:8" s="92" customFormat="1" ht="14.25" x14ac:dyDescent="0.25">
      <c r="A192" s="91"/>
      <c r="G192" s="91"/>
      <c r="H192" s="91"/>
    </row>
    <row r="193" spans="1:8" s="92" customFormat="1" ht="14.25" x14ac:dyDescent="0.25">
      <c r="A193" s="91"/>
      <c r="G193" s="91"/>
      <c r="H193" s="91"/>
    </row>
    <row r="194" spans="1:8" s="92" customFormat="1" ht="14.25" x14ac:dyDescent="0.25">
      <c r="A194" s="91"/>
      <c r="G194" s="91"/>
      <c r="H194" s="91"/>
    </row>
    <row r="195" spans="1:8" s="92" customFormat="1" ht="14.25" x14ac:dyDescent="0.25">
      <c r="A195" s="91"/>
      <c r="G195" s="91"/>
      <c r="H195" s="91"/>
    </row>
    <row r="196" spans="1:8" s="92" customFormat="1" ht="14.25" x14ac:dyDescent="0.25">
      <c r="A196" s="91"/>
      <c r="G196" s="91"/>
      <c r="H196" s="91"/>
    </row>
    <row r="197" spans="1:8" s="92" customFormat="1" ht="14.25" x14ac:dyDescent="0.25">
      <c r="A197" s="91"/>
      <c r="G197" s="91"/>
      <c r="H197" s="91"/>
    </row>
    <row r="198" spans="1:8" s="92" customFormat="1" ht="14.25" x14ac:dyDescent="0.25">
      <c r="A198" s="91"/>
      <c r="G198" s="91"/>
      <c r="H198" s="91"/>
    </row>
    <row r="199" spans="1:8" s="92" customFormat="1" ht="14.25" x14ac:dyDescent="0.25">
      <c r="A199" s="91"/>
      <c r="G199" s="91"/>
      <c r="H199" s="91"/>
    </row>
    <row r="200" spans="1:8" s="92" customFormat="1" ht="14.25" x14ac:dyDescent="0.25">
      <c r="A200" s="91"/>
      <c r="G200" s="91"/>
      <c r="H200" s="91"/>
    </row>
    <row r="201" spans="1:8" s="92" customFormat="1" ht="14.25" x14ac:dyDescent="0.25">
      <c r="A201" s="91"/>
      <c r="G201" s="91"/>
      <c r="H201" s="91"/>
    </row>
    <row r="202" spans="1:8" s="92" customFormat="1" ht="14.25" x14ac:dyDescent="0.25">
      <c r="A202" s="91"/>
      <c r="G202" s="91"/>
      <c r="H202" s="91"/>
    </row>
    <row r="203" spans="1:8" s="92" customFormat="1" ht="14.25" x14ac:dyDescent="0.25">
      <c r="A203" s="91"/>
      <c r="G203" s="91"/>
      <c r="H203" s="91"/>
    </row>
    <row r="204" spans="1:8" s="92" customFormat="1" ht="14.25" x14ac:dyDescent="0.25">
      <c r="A204" s="91"/>
      <c r="G204" s="91"/>
      <c r="H204" s="91"/>
    </row>
    <row r="205" spans="1:8" s="92" customFormat="1" ht="14.25" x14ac:dyDescent="0.25">
      <c r="A205" s="91"/>
      <c r="G205" s="91"/>
      <c r="H205" s="91"/>
    </row>
    <row r="206" spans="1:8" s="92" customFormat="1" ht="14.25" x14ac:dyDescent="0.25">
      <c r="A206" s="91"/>
      <c r="G206" s="91"/>
      <c r="H206" s="91"/>
    </row>
    <row r="207" spans="1:8" s="92" customFormat="1" ht="14.25" x14ac:dyDescent="0.25">
      <c r="A207" s="91"/>
      <c r="G207" s="91"/>
      <c r="H207" s="91"/>
    </row>
    <row r="208" spans="1:8" s="92" customFormat="1" ht="14.25" x14ac:dyDescent="0.25">
      <c r="A208" s="91"/>
      <c r="G208" s="91"/>
      <c r="H208" s="91"/>
    </row>
    <row r="209" spans="1:8" s="92" customFormat="1" ht="14.25" x14ac:dyDescent="0.25">
      <c r="A209" s="91"/>
      <c r="G209" s="91"/>
      <c r="H209" s="91"/>
    </row>
    <row r="210" spans="1:8" s="92" customFormat="1" ht="14.25" x14ac:dyDescent="0.25">
      <c r="A210" s="91"/>
      <c r="G210" s="91"/>
      <c r="H210" s="91"/>
    </row>
    <row r="211" spans="1:8" s="92" customFormat="1" ht="14.25" x14ac:dyDescent="0.25">
      <c r="A211" s="91"/>
      <c r="G211" s="91"/>
      <c r="H211" s="91"/>
    </row>
    <row r="212" spans="1:8" s="92" customFormat="1" ht="14.25" x14ac:dyDescent="0.25">
      <c r="A212" s="91"/>
      <c r="G212" s="91"/>
      <c r="H212" s="91"/>
    </row>
    <row r="213" spans="1:8" s="92" customFormat="1" ht="14.25" x14ac:dyDescent="0.25">
      <c r="A213" s="91"/>
      <c r="G213" s="91"/>
      <c r="H213" s="91"/>
    </row>
    <row r="214" spans="1:8" s="92" customFormat="1" ht="14.25" x14ac:dyDescent="0.25">
      <c r="A214" s="91"/>
      <c r="G214" s="91"/>
      <c r="H214" s="91"/>
    </row>
    <row r="215" spans="1:8" s="92" customFormat="1" ht="14.25" x14ac:dyDescent="0.25">
      <c r="A215" s="91"/>
      <c r="G215" s="91"/>
      <c r="H215" s="91"/>
    </row>
    <row r="216" spans="1:8" s="92" customFormat="1" ht="14.25" x14ac:dyDescent="0.25">
      <c r="A216" s="91"/>
      <c r="G216" s="91"/>
      <c r="H216" s="91"/>
    </row>
    <row r="217" spans="1:8" s="92" customFormat="1" ht="14.25" x14ac:dyDescent="0.25">
      <c r="A217" s="91"/>
      <c r="G217" s="91"/>
      <c r="H217" s="91"/>
    </row>
    <row r="218" spans="1:8" s="92" customFormat="1" ht="14.25" x14ac:dyDescent="0.25">
      <c r="A218" s="91"/>
      <c r="G218" s="91"/>
      <c r="H218" s="91"/>
    </row>
    <row r="219" spans="1:8" s="92" customFormat="1" ht="14.25" x14ac:dyDescent="0.25">
      <c r="A219" s="91"/>
      <c r="G219" s="91"/>
      <c r="H219" s="91"/>
    </row>
    <row r="220" spans="1:8" s="92" customFormat="1" ht="14.25" x14ac:dyDescent="0.25">
      <c r="A220" s="91"/>
      <c r="G220" s="91"/>
      <c r="H220" s="91"/>
    </row>
    <row r="221" spans="1:8" s="92" customFormat="1" ht="14.25" x14ac:dyDescent="0.25">
      <c r="A221" s="91"/>
      <c r="G221" s="91"/>
      <c r="H221" s="91"/>
    </row>
    <row r="222" spans="1:8" s="92" customFormat="1" ht="14.25" x14ac:dyDescent="0.25">
      <c r="A222" s="91"/>
      <c r="G222" s="91"/>
      <c r="H222" s="91"/>
    </row>
    <row r="223" spans="1:8" s="92" customFormat="1" ht="14.25" x14ac:dyDescent="0.25">
      <c r="A223" s="91"/>
      <c r="G223" s="91"/>
      <c r="H223" s="91"/>
    </row>
    <row r="224" spans="1:8" s="92" customFormat="1" ht="14.25" x14ac:dyDescent="0.25">
      <c r="A224" s="91"/>
      <c r="G224" s="91"/>
      <c r="H224" s="91"/>
    </row>
    <row r="225" spans="1:8" s="92" customFormat="1" ht="14.25" x14ac:dyDescent="0.25">
      <c r="A225" s="91"/>
      <c r="G225" s="91"/>
      <c r="H225" s="91"/>
    </row>
    <row r="226" spans="1:8" s="92" customFormat="1" ht="14.25" x14ac:dyDescent="0.25">
      <c r="A226" s="91"/>
      <c r="G226" s="91"/>
      <c r="H226" s="91"/>
    </row>
    <row r="227" spans="1:8" s="92" customFormat="1" ht="14.25" x14ac:dyDescent="0.25">
      <c r="A227" s="91"/>
      <c r="G227" s="91"/>
      <c r="H227" s="91"/>
    </row>
    <row r="228" spans="1:8" s="92" customFormat="1" ht="14.25" x14ac:dyDescent="0.25">
      <c r="A228" s="91"/>
      <c r="G228" s="91"/>
      <c r="H228" s="91"/>
    </row>
    <row r="229" spans="1:8" s="92" customFormat="1" ht="14.25" x14ac:dyDescent="0.25">
      <c r="A229" s="91"/>
      <c r="G229" s="91"/>
      <c r="H229" s="91"/>
    </row>
    <row r="230" spans="1:8" s="92" customFormat="1" ht="14.25" x14ac:dyDescent="0.25">
      <c r="A230" s="91"/>
      <c r="G230" s="91"/>
      <c r="H230" s="91"/>
    </row>
    <row r="231" spans="1:8" s="92" customFormat="1" ht="14.25" x14ac:dyDescent="0.25">
      <c r="A231" s="91"/>
      <c r="G231" s="91"/>
      <c r="H231" s="91"/>
    </row>
    <row r="232" spans="1:8" s="92" customFormat="1" ht="14.25" x14ac:dyDescent="0.25">
      <c r="A232" s="91"/>
      <c r="G232" s="91"/>
      <c r="H232" s="91"/>
    </row>
    <row r="233" spans="1:8" s="92" customFormat="1" ht="14.25" x14ac:dyDescent="0.25">
      <c r="A233" s="91"/>
      <c r="G233" s="91"/>
      <c r="H233" s="91"/>
    </row>
    <row r="234" spans="1:8" s="92" customFormat="1" ht="14.25" x14ac:dyDescent="0.25">
      <c r="A234" s="91"/>
      <c r="G234" s="91"/>
      <c r="H234" s="91"/>
    </row>
    <row r="235" spans="1:8" s="92" customFormat="1" ht="14.25" x14ac:dyDescent="0.25">
      <c r="A235" s="91"/>
      <c r="G235" s="91"/>
      <c r="H235" s="91"/>
    </row>
    <row r="236" spans="1:8" s="92" customFormat="1" ht="14.25" x14ac:dyDescent="0.25">
      <c r="A236" s="91"/>
      <c r="G236" s="91"/>
      <c r="H236" s="91"/>
    </row>
    <row r="237" spans="1:8" s="92" customFormat="1" ht="14.25" x14ac:dyDescent="0.25">
      <c r="A237" s="91"/>
      <c r="G237" s="91"/>
      <c r="H237" s="91"/>
    </row>
    <row r="238" spans="1:8" s="92" customFormat="1" ht="14.25" x14ac:dyDescent="0.25">
      <c r="A238" s="91"/>
      <c r="G238" s="91"/>
      <c r="H238" s="91"/>
    </row>
    <row r="239" spans="1:8" s="92" customFormat="1" ht="14.25" x14ac:dyDescent="0.25">
      <c r="A239" s="91"/>
      <c r="G239" s="91"/>
      <c r="H239" s="91"/>
    </row>
    <row r="240" spans="1:8" s="92" customFormat="1" ht="14.25" x14ac:dyDescent="0.25">
      <c r="A240" s="91"/>
      <c r="G240" s="91"/>
      <c r="H240" s="91"/>
    </row>
    <row r="241" spans="1:8" s="92" customFormat="1" ht="14.25" x14ac:dyDescent="0.25">
      <c r="A241" s="91"/>
      <c r="G241" s="91"/>
      <c r="H241" s="91"/>
    </row>
    <row r="242" spans="1:8" s="92" customFormat="1" ht="14.25" x14ac:dyDescent="0.25">
      <c r="A242" s="91"/>
      <c r="G242" s="91"/>
      <c r="H242" s="91"/>
    </row>
    <row r="243" spans="1:8" s="92" customFormat="1" ht="14.25" x14ac:dyDescent="0.25">
      <c r="A243" s="91"/>
      <c r="G243" s="91"/>
      <c r="H243" s="91"/>
    </row>
    <row r="244" spans="1:8" s="92" customFormat="1" ht="14.25" x14ac:dyDescent="0.25">
      <c r="A244" s="91"/>
      <c r="G244" s="91"/>
      <c r="H244" s="91"/>
    </row>
    <row r="245" spans="1:8" s="92" customFormat="1" ht="14.25" x14ac:dyDescent="0.25">
      <c r="A245" s="91"/>
      <c r="G245" s="91"/>
      <c r="H245" s="91"/>
    </row>
    <row r="246" spans="1:8" s="92" customFormat="1" ht="14.25" x14ac:dyDescent="0.25">
      <c r="A246" s="91"/>
      <c r="G246" s="91"/>
      <c r="H246" s="91"/>
    </row>
    <row r="247" spans="1:8" s="92" customFormat="1" ht="14.25" x14ac:dyDescent="0.25">
      <c r="A247" s="91"/>
      <c r="G247" s="91"/>
      <c r="H247" s="91"/>
    </row>
    <row r="248" spans="1:8" s="92" customFormat="1" ht="14.25" x14ac:dyDescent="0.25">
      <c r="A248" s="91"/>
      <c r="G248" s="91"/>
      <c r="H248" s="91"/>
    </row>
    <row r="249" spans="1:8" s="92" customFormat="1" ht="14.25" x14ac:dyDescent="0.25">
      <c r="A249" s="91"/>
      <c r="G249" s="91"/>
      <c r="H249" s="91"/>
    </row>
    <row r="250" spans="1:8" s="92" customFormat="1" ht="14.25" x14ac:dyDescent="0.25">
      <c r="A250" s="91"/>
      <c r="G250" s="91"/>
      <c r="H250" s="91"/>
    </row>
    <row r="251" spans="1:8" s="92" customFormat="1" ht="14.25" x14ac:dyDescent="0.25">
      <c r="A251" s="91"/>
      <c r="G251" s="91"/>
      <c r="H251" s="91"/>
    </row>
    <row r="252" spans="1:8" s="92" customFormat="1" ht="14.25" x14ac:dyDescent="0.25">
      <c r="A252" s="91"/>
      <c r="G252" s="91"/>
      <c r="H252" s="91"/>
    </row>
    <row r="253" spans="1:8" s="92" customFormat="1" ht="14.25" x14ac:dyDescent="0.25">
      <c r="A253" s="91"/>
      <c r="G253" s="91"/>
      <c r="H253" s="91"/>
    </row>
    <row r="254" spans="1:8" s="92" customFormat="1" ht="14.25" x14ac:dyDescent="0.25">
      <c r="A254" s="91"/>
      <c r="G254" s="91"/>
      <c r="H254" s="91"/>
    </row>
    <row r="255" spans="1:8" s="92" customFormat="1" ht="14.25" x14ac:dyDescent="0.25">
      <c r="A255" s="91"/>
      <c r="G255" s="91"/>
      <c r="H255" s="91"/>
    </row>
    <row r="256" spans="1:8" s="92" customFormat="1" ht="14.25" x14ac:dyDescent="0.25">
      <c r="A256" s="91"/>
      <c r="G256" s="91"/>
      <c r="H256" s="91"/>
    </row>
    <row r="257" spans="1:8" s="92" customFormat="1" ht="14.25" x14ac:dyDescent="0.25">
      <c r="A257" s="91"/>
      <c r="G257" s="91"/>
      <c r="H257" s="91"/>
    </row>
    <row r="258" spans="1:8" s="92" customFormat="1" ht="14.25" x14ac:dyDescent="0.25">
      <c r="A258" s="91"/>
      <c r="G258" s="91"/>
      <c r="H258" s="91"/>
    </row>
    <row r="259" spans="1:8" s="92" customFormat="1" ht="14.25" x14ac:dyDescent="0.25">
      <c r="A259" s="91"/>
      <c r="G259" s="91"/>
      <c r="H259" s="91"/>
    </row>
    <row r="260" spans="1:8" s="92" customFormat="1" ht="14.25" x14ac:dyDescent="0.25">
      <c r="A260" s="91"/>
      <c r="G260" s="91"/>
      <c r="H260" s="91"/>
    </row>
    <row r="261" spans="1:8" s="92" customFormat="1" ht="14.25" x14ac:dyDescent="0.25">
      <c r="A261" s="91"/>
      <c r="G261" s="91"/>
      <c r="H261" s="91"/>
    </row>
    <row r="262" spans="1:8" s="92" customFormat="1" ht="14.25" x14ac:dyDescent="0.25">
      <c r="A262" s="91"/>
      <c r="G262" s="91"/>
      <c r="H262" s="91"/>
    </row>
    <row r="263" spans="1:8" s="92" customFormat="1" ht="14.25" x14ac:dyDescent="0.25">
      <c r="A263" s="91"/>
      <c r="G263" s="91"/>
      <c r="H263" s="91"/>
    </row>
    <row r="264" spans="1:8" s="92" customFormat="1" ht="14.25" x14ac:dyDescent="0.25">
      <c r="A264" s="91"/>
      <c r="G264" s="91"/>
      <c r="H264" s="91"/>
    </row>
    <row r="265" spans="1:8" s="92" customFormat="1" ht="14.25" x14ac:dyDescent="0.25">
      <c r="A265" s="91"/>
      <c r="G265" s="91"/>
      <c r="H265" s="91"/>
    </row>
    <row r="266" spans="1:8" s="92" customFormat="1" ht="14.25" x14ac:dyDescent="0.25">
      <c r="A266" s="91"/>
      <c r="G266" s="91"/>
      <c r="H266" s="91"/>
    </row>
    <row r="267" spans="1:8" s="92" customFormat="1" ht="14.25" x14ac:dyDescent="0.25">
      <c r="A267" s="91"/>
      <c r="G267" s="91"/>
      <c r="H267" s="91"/>
    </row>
    <row r="268" spans="1:8" s="92" customFormat="1" ht="14.25" x14ac:dyDescent="0.25">
      <c r="A268" s="91"/>
      <c r="G268" s="91"/>
      <c r="H268" s="91"/>
    </row>
    <row r="269" spans="1:8" s="92" customFormat="1" ht="14.25" x14ac:dyDescent="0.25">
      <c r="A269" s="91"/>
      <c r="G269" s="91"/>
      <c r="H269" s="91"/>
    </row>
    <row r="270" spans="1:8" s="92" customFormat="1" ht="14.25" x14ac:dyDescent="0.25">
      <c r="A270" s="91"/>
      <c r="G270" s="91"/>
      <c r="H270" s="91"/>
    </row>
    <row r="271" spans="1:8" s="92" customFormat="1" ht="14.25" x14ac:dyDescent="0.25">
      <c r="A271" s="91"/>
      <c r="G271" s="91"/>
      <c r="H271" s="91"/>
    </row>
    <row r="272" spans="1:8" s="92" customFormat="1" ht="14.25" x14ac:dyDescent="0.25">
      <c r="A272" s="91"/>
      <c r="G272" s="91"/>
      <c r="H272" s="91"/>
    </row>
    <row r="273" spans="1:8" s="92" customFormat="1" ht="14.25" x14ac:dyDescent="0.25">
      <c r="A273" s="91"/>
      <c r="G273" s="91"/>
      <c r="H273" s="91"/>
    </row>
    <row r="274" spans="1:8" s="92" customFormat="1" ht="14.25" x14ac:dyDescent="0.25">
      <c r="A274" s="91"/>
      <c r="G274" s="91"/>
      <c r="H274" s="91"/>
    </row>
    <row r="275" spans="1:8" s="92" customFormat="1" ht="14.25" x14ac:dyDescent="0.25">
      <c r="A275" s="91"/>
      <c r="G275" s="91"/>
      <c r="H275" s="91"/>
    </row>
    <row r="276" spans="1:8" s="92" customFormat="1" ht="14.25" x14ac:dyDescent="0.25">
      <c r="A276" s="91"/>
      <c r="G276" s="91"/>
      <c r="H276" s="91"/>
    </row>
    <row r="277" spans="1:8" s="92" customFormat="1" ht="14.25" x14ac:dyDescent="0.25">
      <c r="A277" s="91"/>
      <c r="G277" s="91"/>
      <c r="H277" s="91"/>
    </row>
    <row r="278" spans="1:8" s="92" customFormat="1" ht="14.25" x14ac:dyDescent="0.25">
      <c r="A278" s="91"/>
      <c r="G278" s="91"/>
      <c r="H278" s="91"/>
    </row>
    <row r="279" spans="1:8" s="92" customFormat="1" ht="14.25" x14ac:dyDescent="0.25">
      <c r="A279" s="91"/>
      <c r="G279" s="91"/>
      <c r="H279" s="91"/>
    </row>
    <row r="280" spans="1:8" s="92" customFormat="1" ht="14.25" x14ac:dyDescent="0.25">
      <c r="A280" s="91"/>
      <c r="G280" s="91"/>
      <c r="H280" s="91"/>
    </row>
    <row r="281" spans="1:8" s="92" customFormat="1" ht="14.25" x14ac:dyDescent="0.25">
      <c r="A281" s="91"/>
      <c r="G281" s="91"/>
      <c r="H281" s="91"/>
    </row>
    <row r="282" spans="1:8" s="92" customFormat="1" ht="14.25" x14ac:dyDescent="0.25">
      <c r="A282" s="91"/>
      <c r="G282" s="91"/>
      <c r="H282" s="91"/>
    </row>
    <row r="283" spans="1:8" s="92" customFormat="1" ht="14.25" x14ac:dyDescent="0.25">
      <c r="A283" s="91"/>
      <c r="G283" s="91"/>
      <c r="H283" s="91"/>
    </row>
    <row r="284" spans="1:8" s="92" customFormat="1" ht="14.25" x14ac:dyDescent="0.25">
      <c r="A284" s="91"/>
      <c r="G284" s="91"/>
      <c r="H284" s="91"/>
    </row>
    <row r="285" spans="1:8" s="92" customFormat="1" ht="14.25" x14ac:dyDescent="0.25">
      <c r="A285" s="91"/>
      <c r="G285" s="91"/>
      <c r="H285" s="91"/>
    </row>
    <row r="286" spans="1:8" s="92" customFormat="1" ht="14.25" x14ac:dyDescent="0.25">
      <c r="A286" s="91"/>
      <c r="G286" s="91"/>
      <c r="H286" s="91"/>
    </row>
    <row r="287" spans="1:8" s="92" customFormat="1" ht="14.25" x14ac:dyDescent="0.25">
      <c r="A287" s="91"/>
      <c r="G287" s="91"/>
      <c r="H287" s="91"/>
    </row>
    <row r="288" spans="1:8" s="92" customFormat="1" ht="14.25" x14ac:dyDescent="0.25">
      <c r="A288" s="91"/>
      <c r="G288" s="91"/>
      <c r="H288" s="91"/>
    </row>
    <row r="289" spans="1:8" s="92" customFormat="1" ht="14.25" x14ac:dyDescent="0.25">
      <c r="A289" s="91"/>
      <c r="G289" s="91"/>
      <c r="H289" s="91"/>
    </row>
    <row r="290" spans="1:8" s="92" customFormat="1" ht="14.25" x14ac:dyDescent="0.25">
      <c r="A290" s="91"/>
      <c r="G290" s="91"/>
      <c r="H290" s="91"/>
    </row>
    <row r="291" spans="1:8" s="92" customFormat="1" ht="14.25" x14ac:dyDescent="0.25">
      <c r="A291" s="91"/>
      <c r="G291" s="91"/>
      <c r="H291" s="91"/>
    </row>
    <row r="292" spans="1:8" s="92" customFormat="1" ht="14.25" x14ac:dyDescent="0.25">
      <c r="A292" s="91"/>
      <c r="G292" s="91"/>
      <c r="H292" s="91"/>
    </row>
    <row r="293" spans="1:8" s="92" customFormat="1" ht="14.25" x14ac:dyDescent="0.25">
      <c r="A293" s="91"/>
      <c r="G293" s="91"/>
      <c r="H293" s="91"/>
    </row>
    <row r="294" spans="1:8" s="92" customFormat="1" ht="14.25" x14ac:dyDescent="0.25">
      <c r="A294" s="91"/>
      <c r="G294" s="91"/>
      <c r="H294" s="91"/>
    </row>
    <row r="295" spans="1:8" s="92" customFormat="1" ht="14.25" x14ac:dyDescent="0.25">
      <c r="A295" s="91"/>
      <c r="G295" s="91"/>
      <c r="H295" s="91"/>
    </row>
    <row r="296" spans="1:8" s="92" customFormat="1" ht="14.25" x14ac:dyDescent="0.25">
      <c r="A296" s="91"/>
      <c r="G296" s="91"/>
      <c r="H296" s="91"/>
    </row>
    <row r="297" spans="1:8" s="92" customFormat="1" ht="14.25" x14ac:dyDescent="0.25">
      <c r="A297" s="91"/>
      <c r="G297" s="91"/>
      <c r="H297" s="91"/>
    </row>
    <row r="298" spans="1:8" s="92" customFormat="1" ht="14.25" x14ac:dyDescent="0.25">
      <c r="A298" s="91"/>
      <c r="G298" s="91"/>
      <c r="H298" s="91"/>
    </row>
    <row r="299" spans="1:8" s="92" customFormat="1" ht="14.25" x14ac:dyDescent="0.25">
      <c r="A299" s="91"/>
      <c r="G299" s="91"/>
      <c r="H299" s="91"/>
    </row>
    <row r="300" spans="1:8" s="92" customFormat="1" ht="14.25" x14ac:dyDescent="0.25">
      <c r="A300" s="91"/>
      <c r="G300" s="91"/>
      <c r="H300" s="91"/>
    </row>
    <row r="301" spans="1:8" s="92" customFormat="1" ht="14.25" x14ac:dyDescent="0.25">
      <c r="A301" s="91"/>
      <c r="G301" s="91"/>
      <c r="H301" s="91"/>
    </row>
  </sheetData>
  <mergeCells count="13">
    <mergeCell ref="A32:D32"/>
    <mergeCell ref="A164:D164"/>
    <mergeCell ref="C5:E5"/>
    <mergeCell ref="G5:I5"/>
    <mergeCell ref="A6:D6"/>
    <mergeCell ref="A144:D144"/>
    <mergeCell ref="C4:E4"/>
    <mergeCell ref="G4:I4"/>
    <mergeCell ref="A1:I1"/>
    <mergeCell ref="C2:E2"/>
    <mergeCell ref="G2:I2"/>
    <mergeCell ref="C3:E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330F-93FC-4910-B9D9-92AF69D6A0AC}">
  <dimension ref="A2:K38"/>
  <sheetViews>
    <sheetView workbookViewId="0">
      <selection activeCell="X6" sqref="A6:X11"/>
    </sheetView>
  </sheetViews>
  <sheetFormatPr defaultRowHeight="15" x14ac:dyDescent="0.25"/>
  <cols>
    <col min="2" max="2" width="11" customWidth="1"/>
    <col min="3" max="3" width="16.28515625" style="190" bestFit="1" customWidth="1"/>
    <col min="4" max="4" width="12.85546875" style="190" bestFit="1" customWidth="1"/>
    <col min="5" max="5" width="14.7109375" style="190" customWidth="1"/>
    <col min="10" max="10" width="11.28515625" customWidth="1"/>
    <col min="246" max="246" width="11" customWidth="1"/>
    <col min="247" max="247" width="16.28515625" bestFit="1" customWidth="1"/>
    <col min="248" max="248" width="12.85546875" bestFit="1" customWidth="1"/>
    <col min="249" max="249" width="14.7109375" customWidth="1"/>
    <col min="254" max="254" width="11.28515625" customWidth="1"/>
    <col min="502" max="502" width="11" customWidth="1"/>
    <col min="503" max="503" width="16.28515625" bestFit="1" customWidth="1"/>
    <col min="504" max="504" width="12.85546875" bestFit="1" customWidth="1"/>
    <col min="505" max="505" width="14.7109375" customWidth="1"/>
    <col min="510" max="510" width="11.28515625" customWidth="1"/>
    <col min="758" max="758" width="11" customWidth="1"/>
    <col min="759" max="759" width="16.28515625" bestFit="1" customWidth="1"/>
    <col min="760" max="760" width="12.85546875" bestFit="1" customWidth="1"/>
    <col min="761" max="761" width="14.7109375" customWidth="1"/>
    <col min="766" max="766" width="11.28515625" customWidth="1"/>
    <col min="1014" max="1014" width="11" customWidth="1"/>
    <col min="1015" max="1015" width="16.28515625" bestFit="1" customWidth="1"/>
    <col min="1016" max="1016" width="12.85546875" bestFit="1" customWidth="1"/>
    <col min="1017" max="1017" width="14.7109375" customWidth="1"/>
    <col min="1022" max="1022" width="11.28515625" customWidth="1"/>
    <col min="1270" max="1270" width="11" customWidth="1"/>
    <col min="1271" max="1271" width="16.28515625" bestFit="1" customWidth="1"/>
    <col min="1272" max="1272" width="12.85546875" bestFit="1" customWidth="1"/>
    <col min="1273" max="1273" width="14.7109375" customWidth="1"/>
    <col min="1278" max="1278" width="11.28515625" customWidth="1"/>
    <col min="1526" max="1526" width="11" customWidth="1"/>
    <col min="1527" max="1527" width="16.28515625" bestFit="1" customWidth="1"/>
    <col min="1528" max="1528" width="12.85546875" bestFit="1" customWidth="1"/>
    <col min="1529" max="1529" width="14.7109375" customWidth="1"/>
    <col min="1534" max="1534" width="11.28515625" customWidth="1"/>
    <col min="1782" max="1782" width="11" customWidth="1"/>
    <col min="1783" max="1783" width="16.28515625" bestFit="1" customWidth="1"/>
    <col min="1784" max="1784" width="12.85546875" bestFit="1" customWidth="1"/>
    <col min="1785" max="1785" width="14.7109375" customWidth="1"/>
    <col min="1790" max="1790" width="11.28515625" customWidth="1"/>
    <col min="2038" max="2038" width="11" customWidth="1"/>
    <col min="2039" max="2039" width="16.28515625" bestFit="1" customWidth="1"/>
    <col min="2040" max="2040" width="12.85546875" bestFit="1" customWidth="1"/>
    <col min="2041" max="2041" width="14.7109375" customWidth="1"/>
    <col min="2046" max="2046" width="11.28515625" customWidth="1"/>
    <col min="2294" max="2294" width="11" customWidth="1"/>
    <col min="2295" max="2295" width="16.28515625" bestFit="1" customWidth="1"/>
    <col min="2296" max="2296" width="12.85546875" bestFit="1" customWidth="1"/>
    <col min="2297" max="2297" width="14.7109375" customWidth="1"/>
    <col min="2302" max="2302" width="11.28515625" customWidth="1"/>
    <col min="2550" max="2550" width="11" customWidth="1"/>
    <col min="2551" max="2551" width="16.28515625" bestFit="1" customWidth="1"/>
    <col min="2552" max="2552" width="12.85546875" bestFit="1" customWidth="1"/>
    <col min="2553" max="2553" width="14.7109375" customWidth="1"/>
    <col min="2558" max="2558" width="11.28515625" customWidth="1"/>
    <col min="2806" max="2806" width="11" customWidth="1"/>
    <col min="2807" max="2807" width="16.28515625" bestFit="1" customWidth="1"/>
    <col min="2808" max="2808" width="12.85546875" bestFit="1" customWidth="1"/>
    <col min="2809" max="2809" width="14.7109375" customWidth="1"/>
    <col min="2814" max="2814" width="11.28515625" customWidth="1"/>
    <col min="3062" max="3062" width="11" customWidth="1"/>
    <col min="3063" max="3063" width="16.28515625" bestFit="1" customWidth="1"/>
    <col min="3064" max="3064" width="12.85546875" bestFit="1" customWidth="1"/>
    <col min="3065" max="3065" width="14.7109375" customWidth="1"/>
    <col min="3070" max="3070" width="11.28515625" customWidth="1"/>
    <col min="3318" max="3318" width="11" customWidth="1"/>
    <col min="3319" max="3319" width="16.28515625" bestFit="1" customWidth="1"/>
    <col min="3320" max="3320" width="12.85546875" bestFit="1" customWidth="1"/>
    <col min="3321" max="3321" width="14.7109375" customWidth="1"/>
    <col min="3326" max="3326" width="11.28515625" customWidth="1"/>
    <col min="3574" max="3574" width="11" customWidth="1"/>
    <col min="3575" max="3575" width="16.28515625" bestFit="1" customWidth="1"/>
    <col min="3576" max="3576" width="12.85546875" bestFit="1" customWidth="1"/>
    <col min="3577" max="3577" width="14.7109375" customWidth="1"/>
    <col min="3582" max="3582" width="11.28515625" customWidth="1"/>
    <col min="3830" max="3830" width="11" customWidth="1"/>
    <col min="3831" max="3831" width="16.28515625" bestFit="1" customWidth="1"/>
    <col min="3832" max="3832" width="12.85546875" bestFit="1" customWidth="1"/>
    <col min="3833" max="3833" width="14.7109375" customWidth="1"/>
    <col min="3838" max="3838" width="11.28515625" customWidth="1"/>
    <col min="4086" max="4086" width="11" customWidth="1"/>
    <col min="4087" max="4087" width="16.28515625" bestFit="1" customWidth="1"/>
    <col min="4088" max="4088" width="12.85546875" bestFit="1" customWidth="1"/>
    <col min="4089" max="4089" width="14.7109375" customWidth="1"/>
    <col min="4094" max="4094" width="11.28515625" customWidth="1"/>
    <col min="4342" max="4342" width="11" customWidth="1"/>
    <col min="4343" max="4343" width="16.28515625" bestFit="1" customWidth="1"/>
    <col min="4344" max="4344" width="12.85546875" bestFit="1" customWidth="1"/>
    <col min="4345" max="4345" width="14.7109375" customWidth="1"/>
    <col min="4350" max="4350" width="11.28515625" customWidth="1"/>
    <col min="4598" max="4598" width="11" customWidth="1"/>
    <col min="4599" max="4599" width="16.28515625" bestFit="1" customWidth="1"/>
    <col min="4600" max="4600" width="12.85546875" bestFit="1" customWidth="1"/>
    <col min="4601" max="4601" width="14.7109375" customWidth="1"/>
    <col min="4606" max="4606" width="11.28515625" customWidth="1"/>
    <col min="4854" max="4854" width="11" customWidth="1"/>
    <col min="4855" max="4855" width="16.28515625" bestFit="1" customWidth="1"/>
    <col min="4856" max="4856" width="12.85546875" bestFit="1" customWidth="1"/>
    <col min="4857" max="4857" width="14.7109375" customWidth="1"/>
    <col min="4862" max="4862" width="11.28515625" customWidth="1"/>
    <col min="5110" max="5110" width="11" customWidth="1"/>
    <col min="5111" max="5111" width="16.28515625" bestFit="1" customWidth="1"/>
    <col min="5112" max="5112" width="12.85546875" bestFit="1" customWidth="1"/>
    <col min="5113" max="5113" width="14.7109375" customWidth="1"/>
    <col min="5118" max="5118" width="11.28515625" customWidth="1"/>
    <col min="5366" max="5366" width="11" customWidth="1"/>
    <col min="5367" max="5367" width="16.28515625" bestFit="1" customWidth="1"/>
    <col min="5368" max="5368" width="12.85546875" bestFit="1" customWidth="1"/>
    <col min="5369" max="5369" width="14.7109375" customWidth="1"/>
    <col min="5374" max="5374" width="11.28515625" customWidth="1"/>
    <col min="5622" max="5622" width="11" customWidth="1"/>
    <col min="5623" max="5623" width="16.28515625" bestFit="1" customWidth="1"/>
    <col min="5624" max="5624" width="12.85546875" bestFit="1" customWidth="1"/>
    <col min="5625" max="5625" width="14.7109375" customWidth="1"/>
    <col min="5630" max="5630" width="11.28515625" customWidth="1"/>
    <col min="5878" max="5878" width="11" customWidth="1"/>
    <col min="5879" max="5879" width="16.28515625" bestFit="1" customWidth="1"/>
    <col min="5880" max="5880" width="12.85546875" bestFit="1" customWidth="1"/>
    <col min="5881" max="5881" width="14.7109375" customWidth="1"/>
    <col min="5886" max="5886" width="11.28515625" customWidth="1"/>
    <col min="6134" max="6134" width="11" customWidth="1"/>
    <col min="6135" max="6135" width="16.28515625" bestFit="1" customWidth="1"/>
    <col min="6136" max="6136" width="12.85546875" bestFit="1" customWidth="1"/>
    <col min="6137" max="6137" width="14.7109375" customWidth="1"/>
    <col min="6142" max="6142" width="11.28515625" customWidth="1"/>
    <col min="6390" max="6390" width="11" customWidth="1"/>
    <col min="6391" max="6391" width="16.28515625" bestFit="1" customWidth="1"/>
    <col min="6392" max="6392" width="12.85546875" bestFit="1" customWidth="1"/>
    <col min="6393" max="6393" width="14.7109375" customWidth="1"/>
    <col min="6398" max="6398" width="11.28515625" customWidth="1"/>
    <col min="6646" max="6646" width="11" customWidth="1"/>
    <col min="6647" max="6647" width="16.28515625" bestFit="1" customWidth="1"/>
    <col min="6648" max="6648" width="12.85546875" bestFit="1" customWidth="1"/>
    <col min="6649" max="6649" width="14.7109375" customWidth="1"/>
    <col min="6654" max="6654" width="11.28515625" customWidth="1"/>
    <col min="6902" max="6902" width="11" customWidth="1"/>
    <col min="6903" max="6903" width="16.28515625" bestFit="1" customWidth="1"/>
    <col min="6904" max="6904" width="12.85546875" bestFit="1" customWidth="1"/>
    <col min="6905" max="6905" width="14.7109375" customWidth="1"/>
    <col min="6910" max="6910" width="11.28515625" customWidth="1"/>
    <col min="7158" max="7158" width="11" customWidth="1"/>
    <col min="7159" max="7159" width="16.28515625" bestFit="1" customWidth="1"/>
    <col min="7160" max="7160" width="12.85546875" bestFit="1" customWidth="1"/>
    <col min="7161" max="7161" width="14.7109375" customWidth="1"/>
    <col min="7166" max="7166" width="11.28515625" customWidth="1"/>
    <col min="7414" max="7414" width="11" customWidth="1"/>
    <col min="7415" max="7415" width="16.28515625" bestFit="1" customWidth="1"/>
    <col min="7416" max="7416" width="12.85546875" bestFit="1" customWidth="1"/>
    <col min="7417" max="7417" width="14.7109375" customWidth="1"/>
    <col min="7422" max="7422" width="11.28515625" customWidth="1"/>
    <col min="7670" max="7670" width="11" customWidth="1"/>
    <col min="7671" max="7671" width="16.28515625" bestFit="1" customWidth="1"/>
    <col min="7672" max="7672" width="12.85546875" bestFit="1" customWidth="1"/>
    <col min="7673" max="7673" width="14.7109375" customWidth="1"/>
    <col min="7678" max="7678" width="11.28515625" customWidth="1"/>
    <col min="7926" max="7926" width="11" customWidth="1"/>
    <col min="7927" max="7927" width="16.28515625" bestFit="1" customWidth="1"/>
    <col min="7928" max="7928" width="12.85546875" bestFit="1" customWidth="1"/>
    <col min="7929" max="7929" width="14.7109375" customWidth="1"/>
    <col min="7934" max="7934" width="11.28515625" customWidth="1"/>
    <col min="8182" max="8182" width="11" customWidth="1"/>
    <col min="8183" max="8183" width="16.28515625" bestFit="1" customWidth="1"/>
    <col min="8184" max="8184" width="12.85546875" bestFit="1" customWidth="1"/>
    <col min="8185" max="8185" width="14.7109375" customWidth="1"/>
    <col min="8190" max="8190" width="11.28515625" customWidth="1"/>
    <col min="8438" max="8438" width="11" customWidth="1"/>
    <col min="8439" max="8439" width="16.28515625" bestFit="1" customWidth="1"/>
    <col min="8440" max="8440" width="12.85546875" bestFit="1" customWidth="1"/>
    <col min="8441" max="8441" width="14.7109375" customWidth="1"/>
    <col min="8446" max="8446" width="11.28515625" customWidth="1"/>
    <col min="8694" max="8694" width="11" customWidth="1"/>
    <col min="8695" max="8695" width="16.28515625" bestFit="1" customWidth="1"/>
    <col min="8696" max="8696" width="12.85546875" bestFit="1" customWidth="1"/>
    <col min="8697" max="8697" width="14.7109375" customWidth="1"/>
    <col min="8702" max="8702" width="11.28515625" customWidth="1"/>
    <col min="8950" max="8950" width="11" customWidth="1"/>
    <col min="8951" max="8951" width="16.28515625" bestFit="1" customWidth="1"/>
    <col min="8952" max="8952" width="12.85546875" bestFit="1" customWidth="1"/>
    <col min="8953" max="8953" width="14.7109375" customWidth="1"/>
    <col min="8958" max="8958" width="11.28515625" customWidth="1"/>
    <col min="9206" max="9206" width="11" customWidth="1"/>
    <col min="9207" max="9207" width="16.28515625" bestFit="1" customWidth="1"/>
    <col min="9208" max="9208" width="12.85546875" bestFit="1" customWidth="1"/>
    <col min="9209" max="9209" width="14.7109375" customWidth="1"/>
    <col min="9214" max="9214" width="11.28515625" customWidth="1"/>
    <col min="9462" max="9462" width="11" customWidth="1"/>
    <col min="9463" max="9463" width="16.28515625" bestFit="1" customWidth="1"/>
    <col min="9464" max="9464" width="12.85546875" bestFit="1" customWidth="1"/>
    <col min="9465" max="9465" width="14.7109375" customWidth="1"/>
    <col min="9470" max="9470" width="11.28515625" customWidth="1"/>
    <col min="9718" max="9718" width="11" customWidth="1"/>
    <col min="9719" max="9719" width="16.28515625" bestFit="1" customWidth="1"/>
    <col min="9720" max="9720" width="12.85546875" bestFit="1" customWidth="1"/>
    <col min="9721" max="9721" width="14.7109375" customWidth="1"/>
    <col min="9726" max="9726" width="11.28515625" customWidth="1"/>
    <col min="9974" max="9974" width="11" customWidth="1"/>
    <col min="9975" max="9975" width="16.28515625" bestFit="1" customWidth="1"/>
    <col min="9976" max="9976" width="12.85546875" bestFit="1" customWidth="1"/>
    <col min="9977" max="9977" width="14.7109375" customWidth="1"/>
    <col min="9982" max="9982" width="11.28515625" customWidth="1"/>
    <col min="10230" max="10230" width="11" customWidth="1"/>
    <col min="10231" max="10231" width="16.28515625" bestFit="1" customWidth="1"/>
    <col min="10232" max="10232" width="12.85546875" bestFit="1" customWidth="1"/>
    <col min="10233" max="10233" width="14.7109375" customWidth="1"/>
    <col min="10238" max="10238" width="11.28515625" customWidth="1"/>
    <col min="10486" max="10486" width="11" customWidth="1"/>
    <col min="10487" max="10487" width="16.28515625" bestFit="1" customWidth="1"/>
    <col min="10488" max="10488" width="12.85546875" bestFit="1" customWidth="1"/>
    <col min="10489" max="10489" width="14.7109375" customWidth="1"/>
    <col min="10494" max="10494" width="11.28515625" customWidth="1"/>
    <col min="10742" max="10742" width="11" customWidth="1"/>
    <col min="10743" max="10743" width="16.28515625" bestFit="1" customWidth="1"/>
    <col min="10744" max="10744" width="12.85546875" bestFit="1" customWidth="1"/>
    <col min="10745" max="10745" width="14.7109375" customWidth="1"/>
    <col min="10750" max="10750" width="11.28515625" customWidth="1"/>
    <col min="10998" max="10998" width="11" customWidth="1"/>
    <col min="10999" max="10999" width="16.28515625" bestFit="1" customWidth="1"/>
    <col min="11000" max="11000" width="12.85546875" bestFit="1" customWidth="1"/>
    <col min="11001" max="11001" width="14.7109375" customWidth="1"/>
    <col min="11006" max="11006" width="11.28515625" customWidth="1"/>
    <col min="11254" max="11254" width="11" customWidth="1"/>
    <col min="11255" max="11255" width="16.28515625" bestFit="1" customWidth="1"/>
    <col min="11256" max="11256" width="12.85546875" bestFit="1" customWidth="1"/>
    <col min="11257" max="11257" width="14.7109375" customWidth="1"/>
    <col min="11262" max="11262" width="11.28515625" customWidth="1"/>
    <col min="11510" max="11510" width="11" customWidth="1"/>
    <col min="11511" max="11511" width="16.28515625" bestFit="1" customWidth="1"/>
    <col min="11512" max="11512" width="12.85546875" bestFit="1" customWidth="1"/>
    <col min="11513" max="11513" width="14.7109375" customWidth="1"/>
    <col min="11518" max="11518" width="11.28515625" customWidth="1"/>
    <col min="11766" max="11766" width="11" customWidth="1"/>
    <col min="11767" max="11767" width="16.28515625" bestFit="1" customWidth="1"/>
    <col min="11768" max="11768" width="12.85546875" bestFit="1" customWidth="1"/>
    <col min="11769" max="11769" width="14.7109375" customWidth="1"/>
    <col min="11774" max="11774" width="11.28515625" customWidth="1"/>
    <col min="12022" max="12022" width="11" customWidth="1"/>
    <col min="12023" max="12023" width="16.28515625" bestFit="1" customWidth="1"/>
    <col min="12024" max="12024" width="12.85546875" bestFit="1" customWidth="1"/>
    <col min="12025" max="12025" width="14.7109375" customWidth="1"/>
    <col min="12030" max="12030" width="11.28515625" customWidth="1"/>
    <col min="12278" max="12278" width="11" customWidth="1"/>
    <col min="12279" max="12279" width="16.28515625" bestFit="1" customWidth="1"/>
    <col min="12280" max="12280" width="12.85546875" bestFit="1" customWidth="1"/>
    <col min="12281" max="12281" width="14.7109375" customWidth="1"/>
    <col min="12286" max="12286" width="11.28515625" customWidth="1"/>
    <col min="12534" max="12534" width="11" customWidth="1"/>
    <col min="12535" max="12535" width="16.28515625" bestFit="1" customWidth="1"/>
    <col min="12536" max="12536" width="12.85546875" bestFit="1" customWidth="1"/>
    <col min="12537" max="12537" width="14.7109375" customWidth="1"/>
    <col min="12542" max="12542" width="11.28515625" customWidth="1"/>
    <col min="12790" max="12790" width="11" customWidth="1"/>
    <col min="12791" max="12791" width="16.28515625" bestFit="1" customWidth="1"/>
    <col min="12792" max="12792" width="12.85546875" bestFit="1" customWidth="1"/>
    <col min="12793" max="12793" width="14.7109375" customWidth="1"/>
    <col min="12798" max="12798" width="11.28515625" customWidth="1"/>
    <col min="13046" max="13046" width="11" customWidth="1"/>
    <col min="13047" max="13047" width="16.28515625" bestFit="1" customWidth="1"/>
    <col min="13048" max="13048" width="12.85546875" bestFit="1" customWidth="1"/>
    <col min="13049" max="13049" width="14.7109375" customWidth="1"/>
    <col min="13054" max="13054" width="11.28515625" customWidth="1"/>
    <col min="13302" max="13302" width="11" customWidth="1"/>
    <col min="13303" max="13303" width="16.28515625" bestFit="1" customWidth="1"/>
    <col min="13304" max="13304" width="12.85546875" bestFit="1" customWidth="1"/>
    <col min="13305" max="13305" width="14.7109375" customWidth="1"/>
    <col min="13310" max="13310" width="11.28515625" customWidth="1"/>
    <col min="13558" max="13558" width="11" customWidth="1"/>
    <col min="13559" max="13559" width="16.28515625" bestFit="1" customWidth="1"/>
    <col min="13560" max="13560" width="12.85546875" bestFit="1" customWidth="1"/>
    <col min="13561" max="13561" width="14.7109375" customWidth="1"/>
    <col min="13566" max="13566" width="11.28515625" customWidth="1"/>
    <col min="13814" max="13814" width="11" customWidth="1"/>
    <col min="13815" max="13815" width="16.28515625" bestFit="1" customWidth="1"/>
    <col min="13816" max="13816" width="12.85546875" bestFit="1" customWidth="1"/>
    <col min="13817" max="13817" width="14.7109375" customWidth="1"/>
    <col min="13822" max="13822" width="11.28515625" customWidth="1"/>
    <col min="14070" max="14070" width="11" customWidth="1"/>
    <col min="14071" max="14071" width="16.28515625" bestFit="1" customWidth="1"/>
    <col min="14072" max="14072" width="12.85546875" bestFit="1" customWidth="1"/>
    <col min="14073" max="14073" width="14.7109375" customWidth="1"/>
    <col min="14078" max="14078" width="11.28515625" customWidth="1"/>
    <col min="14326" max="14326" width="11" customWidth="1"/>
    <col min="14327" max="14327" width="16.28515625" bestFit="1" customWidth="1"/>
    <col min="14328" max="14328" width="12.85546875" bestFit="1" customWidth="1"/>
    <col min="14329" max="14329" width="14.7109375" customWidth="1"/>
    <col min="14334" max="14334" width="11.28515625" customWidth="1"/>
    <col min="14582" max="14582" width="11" customWidth="1"/>
    <col min="14583" max="14583" width="16.28515625" bestFit="1" customWidth="1"/>
    <col min="14584" max="14584" width="12.85546875" bestFit="1" customWidth="1"/>
    <col min="14585" max="14585" width="14.7109375" customWidth="1"/>
    <col min="14590" max="14590" width="11.28515625" customWidth="1"/>
    <col min="14838" max="14838" width="11" customWidth="1"/>
    <col min="14839" max="14839" width="16.28515625" bestFit="1" customWidth="1"/>
    <col min="14840" max="14840" width="12.85546875" bestFit="1" customWidth="1"/>
    <col min="14841" max="14841" width="14.7109375" customWidth="1"/>
    <col min="14846" max="14846" width="11.28515625" customWidth="1"/>
    <col min="15094" max="15094" width="11" customWidth="1"/>
    <col min="15095" max="15095" width="16.28515625" bestFit="1" customWidth="1"/>
    <col min="15096" max="15096" width="12.85546875" bestFit="1" customWidth="1"/>
    <col min="15097" max="15097" width="14.7109375" customWidth="1"/>
    <col min="15102" max="15102" width="11.28515625" customWidth="1"/>
    <col min="15350" max="15350" width="11" customWidth="1"/>
    <col min="15351" max="15351" width="16.28515625" bestFit="1" customWidth="1"/>
    <col min="15352" max="15352" width="12.85546875" bestFit="1" customWidth="1"/>
    <col min="15353" max="15353" width="14.7109375" customWidth="1"/>
    <col min="15358" max="15358" width="11.28515625" customWidth="1"/>
    <col min="15606" max="15606" width="11" customWidth="1"/>
    <col min="15607" max="15607" width="16.28515625" bestFit="1" customWidth="1"/>
    <col min="15608" max="15608" width="12.85546875" bestFit="1" customWidth="1"/>
    <col min="15609" max="15609" width="14.7109375" customWidth="1"/>
    <col min="15614" max="15614" width="11.28515625" customWidth="1"/>
    <col min="15862" max="15862" width="11" customWidth="1"/>
    <col min="15863" max="15863" width="16.28515625" bestFit="1" customWidth="1"/>
    <col min="15864" max="15864" width="12.85546875" bestFit="1" customWidth="1"/>
    <col min="15865" max="15865" width="14.7109375" customWidth="1"/>
    <col min="15870" max="15870" width="11.28515625" customWidth="1"/>
    <col min="16118" max="16118" width="11" customWidth="1"/>
    <col min="16119" max="16119" width="16.28515625" bestFit="1" customWidth="1"/>
    <col min="16120" max="16120" width="12.85546875" bestFit="1" customWidth="1"/>
    <col min="16121" max="16121" width="14.7109375" customWidth="1"/>
    <col min="16126" max="16126" width="11.28515625" customWidth="1"/>
  </cols>
  <sheetData>
    <row r="2" spans="1:11" x14ac:dyDescent="0.25">
      <c r="A2" s="196"/>
      <c r="B2" s="197"/>
      <c r="C2" s="198"/>
      <c r="D2" s="198"/>
      <c r="E2" s="198"/>
      <c r="F2" s="197"/>
      <c r="G2" s="199"/>
    </row>
    <row r="3" spans="1:11" ht="18" x14ac:dyDescent="0.25">
      <c r="A3" s="200"/>
      <c r="B3" s="294" t="s">
        <v>417</v>
      </c>
      <c r="C3" s="294"/>
      <c r="D3" s="294"/>
      <c r="E3" s="294"/>
      <c r="F3" s="294"/>
      <c r="G3" s="201"/>
    </row>
    <row r="4" spans="1:11" x14ac:dyDescent="0.25">
      <c r="A4" s="200"/>
      <c r="G4" s="201"/>
    </row>
    <row r="5" spans="1:11" x14ac:dyDescent="0.25">
      <c r="A5" s="200"/>
      <c r="B5" s="292" t="s">
        <v>418</v>
      </c>
      <c r="C5" s="292"/>
      <c r="D5" s="203">
        <v>1000</v>
      </c>
      <c r="E5" s="204" t="s">
        <v>163</v>
      </c>
      <c r="G5" s="201"/>
    </row>
    <row r="6" spans="1:11" x14ac:dyDescent="0.25">
      <c r="A6" s="200"/>
      <c r="B6" s="292" t="s">
        <v>419</v>
      </c>
      <c r="C6" s="292"/>
      <c r="D6" s="203">
        <v>1500</v>
      </c>
      <c r="E6" s="204" t="s">
        <v>163</v>
      </c>
      <c r="G6" s="201"/>
    </row>
    <row r="7" spans="1:11" x14ac:dyDescent="0.25">
      <c r="A7" s="200"/>
      <c r="G7" s="201"/>
    </row>
    <row r="8" spans="1:11" x14ac:dyDescent="0.25">
      <c r="A8" s="200"/>
      <c r="B8" s="292" t="s">
        <v>420</v>
      </c>
      <c r="C8" s="292"/>
      <c r="D8" s="202" t="s">
        <v>421</v>
      </c>
      <c r="E8" s="202" t="s">
        <v>422</v>
      </c>
      <c r="G8" s="201"/>
    </row>
    <row r="9" spans="1:11" x14ac:dyDescent="0.25">
      <c r="A9" s="200"/>
      <c r="B9" s="205" t="s">
        <v>423</v>
      </c>
      <c r="C9" s="193" t="s">
        <v>364</v>
      </c>
      <c r="D9" s="193">
        <v>100</v>
      </c>
      <c r="E9" s="206">
        <f>(D9/1000)*(0.786)*(D5/1000)^2*1400</f>
        <v>110.04</v>
      </c>
      <c r="F9" t="s">
        <v>95</v>
      </c>
      <c r="G9" s="201"/>
    </row>
    <row r="10" spans="1:11" x14ac:dyDescent="0.25">
      <c r="A10" s="200"/>
      <c r="B10" s="205" t="s">
        <v>423</v>
      </c>
      <c r="C10" s="193" t="s">
        <v>367</v>
      </c>
      <c r="D10" s="193">
        <v>100</v>
      </c>
      <c r="E10" s="206">
        <f>(D10/1000)*(0.786)*(D5/1000)^2*1400</f>
        <v>110.04</v>
      </c>
      <c r="F10" t="s">
        <v>95</v>
      </c>
      <c r="G10" s="201"/>
    </row>
    <row r="11" spans="1:11" x14ac:dyDescent="0.25">
      <c r="A11" s="200"/>
      <c r="B11" s="205" t="s">
        <v>423</v>
      </c>
      <c r="C11" s="193" t="s">
        <v>368</v>
      </c>
      <c r="D11" s="193">
        <v>100</v>
      </c>
      <c r="E11" s="206">
        <f>(D11/1000)*(0.786)*(D5/1000)^2*1400</f>
        <v>110.04</v>
      </c>
      <c r="F11" t="s">
        <v>95</v>
      </c>
      <c r="G11" s="201"/>
    </row>
    <row r="12" spans="1:11" x14ac:dyDescent="0.25">
      <c r="A12" s="200"/>
      <c r="B12" s="205" t="s">
        <v>423</v>
      </c>
      <c r="C12" s="193" t="s">
        <v>369</v>
      </c>
      <c r="D12" s="193">
        <v>100</v>
      </c>
      <c r="E12" s="206">
        <f>(D12/1000)*(0.786)*(D5/1000)^2*1400</f>
        <v>110.04</v>
      </c>
      <c r="F12" t="s">
        <v>95</v>
      </c>
      <c r="G12" s="201"/>
    </row>
    <row r="13" spans="1:11" x14ac:dyDescent="0.25">
      <c r="A13" s="200"/>
      <c r="G13" s="201"/>
    </row>
    <row r="14" spans="1:11" x14ac:dyDescent="0.25">
      <c r="A14" s="200"/>
      <c r="B14" s="205" t="s">
        <v>424</v>
      </c>
      <c r="C14" s="193" t="s">
        <v>371</v>
      </c>
      <c r="D14" s="193">
        <v>100</v>
      </c>
      <c r="E14" s="206">
        <f>(D14/1000)*(0.786)*(D5/1000)^2*1400</f>
        <v>110.04</v>
      </c>
      <c r="F14" t="s">
        <v>95</v>
      </c>
      <c r="G14" s="201"/>
    </row>
    <row r="15" spans="1:11" x14ac:dyDescent="0.25">
      <c r="A15" s="200"/>
      <c r="B15" s="205" t="s">
        <v>425</v>
      </c>
      <c r="C15" s="193" t="s">
        <v>373</v>
      </c>
      <c r="D15" s="193">
        <v>300</v>
      </c>
      <c r="E15" s="206">
        <f>(D15/1000)*(0.786)*(D5/1000)^2*1400</f>
        <v>330.12</v>
      </c>
      <c r="F15" t="s">
        <v>95</v>
      </c>
      <c r="G15" s="201"/>
    </row>
    <row r="16" spans="1:11" x14ac:dyDescent="0.25">
      <c r="A16" s="200"/>
      <c r="B16" s="205" t="s">
        <v>426</v>
      </c>
      <c r="C16" s="193" t="s">
        <v>374</v>
      </c>
      <c r="D16" s="193">
        <v>300</v>
      </c>
      <c r="E16" s="206">
        <f>(D16/1000)*(0.786)*(D5/1000)^2*1400</f>
        <v>330.12</v>
      </c>
      <c r="F16" t="s">
        <v>95</v>
      </c>
      <c r="G16" s="201"/>
      <c r="I16" s="192"/>
      <c r="J16" s="193" t="s">
        <v>364</v>
      </c>
      <c r="K16" s="207">
        <f>E9+E28</f>
        <v>268.49760000000003</v>
      </c>
    </row>
    <row r="17" spans="1:11" x14ac:dyDescent="0.25">
      <c r="A17" s="200"/>
      <c r="G17" s="201"/>
      <c r="I17" s="192"/>
      <c r="J17" s="193" t="s">
        <v>367</v>
      </c>
      <c r="K17" s="207">
        <f>E10+E29</f>
        <v>268.49760000000003</v>
      </c>
    </row>
    <row r="18" spans="1:11" x14ac:dyDescent="0.25">
      <c r="A18" s="200"/>
      <c r="C18" s="293" t="s">
        <v>427</v>
      </c>
      <c r="D18" s="293"/>
      <c r="E18" s="208">
        <f>E16+E15+E14+E12+E11+E10+E9</f>
        <v>1210.4399999999998</v>
      </c>
      <c r="F18" t="s">
        <v>95</v>
      </c>
      <c r="G18" s="201"/>
      <c r="I18" s="192"/>
      <c r="J18" s="193" t="s">
        <v>368</v>
      </c>
      <c r="K18" s="207">
        <f>E11+E30</f>
        <v>268.49760000000003</v>
      </c>
    </row>
    <row r="19" spans="1:11" x14ac:dyDescent="0.25">
      <c r="A19" s="200"/>
      <c r="G19" s="201"/>
      <c r="I19" s="192"/>
      <c r="J19" s="193" t="s">
        <v>369</v>
      </c>
      <c r="K19" s="207">
        <f>E12+E31</f>
        <v>268.49760000000003</v>
      </c>
    </row>
    <row r="20" spans="1:11" x14ac:dyDescent="0.25">
      <c r="A20" s="200"/>
      <c r="G20" s="201"/>
      <c r="I20" s="205" t="s">
        <v>424</v>
      </c>
      <c r="J20" s="193" t="s">
        <v>371</v>
      </c>
      <c r="K20" s="207">
        <f>E14+E33</f>
        <v>268.49760000000003</v>
      </c>
    </row>
    <row r="21" spans="1:11" x14ac:dyDescent="0.25">
      <c r="A21" s="200"/>
      <c r="G21" s="201"/>
      <c r="I21" s="205" t="s">
        <v>425</v>
      </c>
      <c r="J21" s="193" t="s">
        <v>373</v>
      </c>
      <c r="K21" s="207">
        <f>E15</f>
        <v>330.12</v>
      </c>
    </row>
    <row r="22" spans="1:11" ht="18" x14ac:dyDescent="0.25">
      <c r="A22" s="200"/>
      <c r="B22" s="294" t="s">
        <v>428</v>
      </c>
      <c r="C22" s="294"/>
      <c r="D22" s="294"/>
      <c r="E22" s="294"/>
      <c r="F22" s="294"/>
      <c r="G22" s="201"/>
      <c r="I22" s="205" t="s">
        <v>426</v>
      </c>
      <c r="J22" s="193" t="s">
        <v>374</v>
      </c>
      <c r="K22" s="207">
        <f>E16</f>
        <v>330.12</v>
      </c>
    </row>
    <row r="23" spans="1:11" x14ac:dyDescent="0.25">
      <c r="A23" s="200"/>
      <c r="G23" s="201"/>
      <c r="I23" s="205" t="s">
        <v>429</v>
      </c>
      <c r="J23" s="205" t="s">
        <v>429</v>
      </c>
      <c r="K23" s="207">
        <f>E34</f>
        <v>373.50720000000001</v>
      </c>
    </row>
    <row r="24" spans="1:11" x14ac:dyDescent="0.25">
      <c r="A24" s="200"/>
      <c r="B24" s="292" t="s">
        <v>418</v>
      </c>
      <c r="C24" s="292"/>
      <c r="D24" s="203">
        <v>1200</v>
      </c>
      <c r="E24" s="204" t="s">
        <v>163</v>
      </c>
      <c r="G24" s="201"/>
    </row>
    <row r="25" spans="1:11" x14ac:dyDescent="0.25">
      <c r="A25" s="200"/>
      <c r="B25" s="292" t="s">
        <v>419</v>
      </c>
      <c r="C25" s="292"/>
      <c r="D25" s="203">
        <v>1500</v>
      </c>
      <c r="E25" s="204" t="s">
        <v>163</v>
      </c>
      <c r="G25" s="201"/>
    </row>
    <row r="26" spans="1:11" x14ac:dyDescent="0.25">
      <c r="A26" s="200"/>
      <c r="G26" s="201"/>
    </row>
    <row r="27" spans="1:11" x14ac:dyDescent="0.25">
      <c r="A27" s="200"/>
      <c r="B27" s="292" t="s">
        <v>420</v>
      </c>
      <c r="C27" s="292"/>
      <c r="D27" s="202" t="s">
        <v>421</v>
      </c>
      <c r="E27" s="202" t="s">
        <v>422</v>
      </c>
      <c r="G27" s="201"/>
    </row>
    <row r="28" spans="1:11" x14ac:dyDescent="0.25">
      <c r="A28" s="200"/>
      <c r="B28" s="205" t="s">
        <v>423</v>
      </c>
      <c r="C28" s="193" t="s">
        <v>364</v>
      </c>
      <c r="D28" s="193">
        <v>100</v>
      </c>
      <c r="E28" s="206">
        <f>(D28/1000)*(0.786)*(D24/1000)^2*1400</f>
        <v>158.45760000000001</v>
      </c>
      <c r="F28" t="s">
        <v>95</v>
      </c>
      <c r="G28" s="201"/>
    </row>
    <row r="29" spans="1:11" x14ac:dyDescent="0.25">
      <c r="A29" s="200"/>
      <c r="C29" s="193" t="s">
        <v>367</v>
      </c>
      <c r="D29" s="193">
        <v>100</v>
      </c>
      <c r="E29" s="206">
        <f>(D29/1000)*(0.786)*(D24/1000)^2*1400</f>
        <v>158.45760000000001</v>
      </c>
      <c r="F29" t="s">
        <v>95</v>
      </c>
      <c r="G29" s="201"/>
    </row>
    <row r="30" spans="1:11" x14ac:dyDescent="0.25">
      <c r="A30" s="200"/>
      <c r="C30" s="193" t="s">
        <v>368</v>
      </c>
      <c r="D30" s="193">
        <v>100</v>
      </c>
      <c r="E30" s="206">
        <f>(D30/1000)*(0.786)*(D24/1000)^2*1400</f>
        <v>158.45760000000001</v>
      </c>
      <c r="F30" t="s">
        <v>95</v>
      </c>
      <c r="G30" s="201"/>
    </row>
    <row r="31" spans="1:11" x14ac:dyDescent="0.25">
      <c r="A31" s="200"/>
      <c r="C31" s="193" t="s">
        <v>369</v>
      </c>
      <c r="D31" s="193">
        <v>100</v>
      </c>
      <c r="E31" s="206">
        <f>(D31/1000)*(0.786)*(D24/1000)^2*1400</f>
        <v>158.45760000000001</v>
      </c>
      <c r="F31" t="s">
        <v>95</v>
      </c>
      <c r="G31" s="201"/>
    </row>
    <row r="32" spans="1:11" x14ac:dyDescent="0.25">
      <c r="A32" s="200"/>
      <c r="G32" s="201"/>
    </row>
    <row r="33" spans="1:7" x14ac:dyDescent="0.25">
      <c r="A33" s="200"/>
      <c r="B33" s="205" t="s">
        <v>424</v>
      </c>
      <c r="C33" s="193" t="s">
        <v>371</v>
      </c>
      <c r="D33" s="193">
        <v>100</v>
      </c>
      <c r="E33" s="206">
        <f>(D33/1000)*(0.786)*(D24/1000)^2*1400</f>
        <v>158.45760000000001</v>
      </c>
      <c r="F33" t="s">
        <v>95</v>
      </c>
      <c r="G33" s="201"/>
    </row>
    <row r="34" spans="1:7" x14ac:dyDescent="0.25">
      <c r="A34" s="200"/>
      <c r="B34" s="205" t="s">
        <v>429</v>
      </c>
      <c r="C34" s="205" t="s">
        <v>429</v>
      </c>
      <c r="D34" s="193">
        <v>600</v>
      </c>
      <c r="E34" s="206">
        <f>(D34/1000)*(0.786)*(D24/1000)^2*550</f>
        <v>373.50720000000001</v>
      </c>
      <c r="F34" t="s">
        <v>95</v>
      </c>
      <c r="G34" s="201"/>
    </row>
    <row r="35" spans="1:7" x14ac:dyDescent="0.25">
      <c r="A35" s="200"/>
      <c r="G35" s="201"/>
    </row>
    <row r="36" spans="1:7" x14ac:dyDescent="0.25">
      <c r="A36" s="200"/>
      <c r="C36" s="293" t="s">
        <v>427</v>
      </c>
      <c r="D36" s="293"/>
      <c r="E36" s="208">
        <f>E34+E33+E31+E30+E29+E28</f>
        <v>1165.7951999999998</v>
      </c>
      <c r="F36" t="s">
        <v>95</v>
      </c>
      <c r="G36" s="201"/>
    </row>
    <row r="37" spans="1:7" x14ac:dyDescent="0.25">
      <c r="A37" s="200"/>
      <c r="G37" s="201"/>
    </row>
    <row r="38" spans="1:7" x14ac:dyDescent="0.25">
      <c r="A38" s="209"/>
      <c r="B38" s="210"/>
      <c r="C38" s="211"/>
      <c r="D38" s="211"/>
      <c r="E38" s="211"/>
      <c r="F38" s="210"/>
      <c r="G38" s="212"/>
    </row>
  </sheetData>
  <mergeCells count="10">
    <mergeCell ref="B24:C24"/>
    <mergeCell ref="B25:C25"/>
    <mergeCell ref="B27:C27"/>
    <mergeCell ref="C36:D36"/>
    <mergeCell ref="B3:F3"/>
    <mergeCell ref="B5:C5"/>
    <mergeCell ref="B6:C6"/>
    <mergeCell ref="B8:C8"/>
    <mergeCell ref="C18:D18"/>
    <mergeCell ref="B22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B8E0-CBE6-46C5-BD34-73FD205E38F4}">
  <dimension ref="A1:J343"/>
  <sheetViews>
    <sheetView topLeftCell="A5" zoomScale="85" zoomScaleNormal="85" workbookViewId="0">
      <selection activeCell="C3" sqref="C3:E3"/>
    </sheetView>
  </sheetViews>
  <sheetFormatPr defaultColWidth="36.7109375" defaultRowHeight="12.75" x14ac:dyDescent="0.25"/>
  <cols>
    <col min="1" max="1" width="7" style="160" bestFit="1" customWidth="1"/>
    <col min="2" max="2" width="29.5703125" style="160" customWidth="1"/>
    <col min="3" max="3" width="14.7109375" style="160" customWidth="1"/>
    <col min="4" max="4" width="23.42578125" style="160" customWidth="1"/>
    <col min="5" max="5" width="53.5703125" style="160" customWidth="1"/>
    <col min="6" max="6" width="34.140625" style="160" bestFit="1" customWidth="1"/>
    <col min="7" max="7" width="10.42578125" style="160" customWidth="1"/>
    <col min="8" max="8" width="10.85546875" style="160" bestFit="1" customWidth="1"/>
    <col min="9" max="9" width="26.140625" style="161" bestFit="1" customWidth="1"/>
    <col min="10" max="10" width="11.140625" style="160" customWidth="1"/>
    <col min="11" max="16384" width="36.7109375" style="161"/>
  </cols>
  <sheetData>
    <row r="1" spans="1:10" s="104" customFormat="1" ht="23.25" thickBot="1" x14ac:dyDescent="0.3">
      <c r="A1" s="298" t="s">
        <v>176</v>
      </c>
      <c r="B1" s="299"/>
      <c r="C1" s="299"/>
      <c r="D1" s="299"/>
      <c r="E1" s="299"/>
      <c r="F1" s="299"/>
      <c r="G1" s="299"/>
      <c r="H1" s="299"/>
      <c r="I1" s="300"/>
    </row>
    <row r="2" spans="1:10" s="92" customFormat="1" ht="35.1" customHeight="1" x14ac:dyDescent="0.25">
      <c r="A2" s="99"/>
      <c r="B2" s="100" t="s">
        <v>177</v>
      </c>
      <c r="C2" s="301" t="s">
        <v>178</v>
      </c>
      <c r="D2" s="302"/>
      <c r="E2" s="303"/>
      <c r="F2" s="100" t="s">
        <v>179</v>
      </c>
      <c r="G2" s="280" t="s">
        <v>180</v>
      </c>
      <c r="H2" s="280"/>
      <c r="I2" s="281"/>
      <c r="J2" s="91"/>
    </row>
    <row r="3" spans="1:10" s="92" customFormat="1" ht="35.1" customHeight="1" x14ac:dyDescent="0.25">
      <c r="A3" s="105"/>
      <c r="B3" s="93" t="s">
        <v>181</v>
      </c>
      <c r="C3" s="295" t="s">
        <v>182</v>
      </c>
      <c r="D3" s="296"/>
      <c r="E3" s="297"/>
      <c r="F3" s="93" t="s">
        <v>183</v>
      </c>
      <c r="G3" s="273"/>
      <c r="H3" s="273"/>
      <c r="I3" s="282"/>
      <c r="J3" s="91"/>
    </row>
    <row r="4" spans="1:10" s="92" customFormat="1" ht="35.1" customHeight="1" x14ac:dyDescent="0.25">
      <c r="A4" s="105"/>
      <c r="B4" s="93" t="s">
        <v>184</v>
      </c>
      <c r="C4" s="295" t="s">
        <v>185</v>
      </c>
      <c r="D4" s="296"/>
      <c r="E4" s="297"/>
      <c r="F4" s="93" t="s">
        <v>186</v>
      </c>
      <c r="G4" s="274" t="s">
        <v>187</v>
      </c>
      <c r="H4" s="274"/>
      <c r="I4" s="275"/>
      <c r="J4" s="91"/>
    </row>
    <row r="5" spans="1:10" s="92" customFormat="1" ht="35.1" customHeight="1" x14ac:dyDescent="0.25">
      <c r="A5" s="105"/>
      <c r="B5" s="93" t="s">
        <v>188</v>
      </c>
      <c r="C5" s="295" t="s">
        <v>189</v>
      </c>
      <c r="D5" s="296"/>
      <c r="E5" s="297"/>
      <c r="F5" s="93" t="s">
        <v>190</v>
      </c>
      <c r="G5" s="274" t="s">
        <v>187</v>
      </c>
      <c r="H5" s="274"/>
      <c r="I5" s="275"/>
      <c r="J5" s="91"/>
    </row>
    <row r="6" spans="1:10" s="92" customFormat="1" ht="35.1" customHeight="1" thickBot="1" x14ac:dyDescent="0.3">
      <c r="A6" s="106"/>
      <c r="B6" s="94" t="s">
        <v>191</v>
      </c>
      <c r="C6" s="310" t="s">
        <v>192</v>
      </c>
      <c r="D6" s="311"/>
      <c r="E6" s="312"/>
      <c r="F6" s="94" t="s">
        <v>193</v>
      </c>
      <c r="G6" s="313" t="s">
        <v>194</v>
      </c>
      <c r="H6" s="313"/>
      <c r="I6" s="314"/>
      <c r="J6" s="91"/>
    </row>
    <row r="7" spans="1:10" s="92" customFormat="1" ht="24.95" customHeight="1" thickBot="1" x14ac:dyDescent="0.3">
      <c r="A7" s="315" t="s">
        <v>195</v>
      </c>
      <c r="B7" s="316"/>
      <c r="C7" s="316"/>
      <c r="D7" s="317"/>
      <c r="E7" s="107"/>
      <c r="F7" s="107"/>
      <c r="G7" s="107"/>
      <c r="H7" s="107"/>
      <c r="I7" s="108"/>
      <c r="J7" s="91"/>
    </row>
    <row r="8" spans="1:10" s="91" customFormat="1" ht="28.5" x14ac:dyDescent="0.25">
      <c r="A8" s="99" t="s">
        <v>0</v>
      </c>
      <c r="B8" s="100" t="s">
        <v>196</v>
      </c>
      <c r="C8" s="100" t="s">
        <v>197</v>
      </c>
      <c r="D8" s="100" t="s">
        <v>198</v>
      </c>
      <c r="E8" s="100" t="s">
        <v>3</v>
      </c>
      <c r="F8" s="100" t="s">
        <v>199</v>
      </c>
      <c r="G8" s="100" t="s">
        <v>4</v>
      </c>
      <c r="H8" s="100" t="s">
        <v>200</v>
      </c>
      <c r="I8" s="109" t="s">
        <v>201</v>
      </c>
    </row>
    <row r="9" spans="1:10" s="92" customFormat="1" ht="42" customHeight="1" x14ac:dyDescent="0.25">
      <c r="A9" s="101">
        <v>1</v>
      </c>
      <c r="B9" s="110" t="s">
        <v>123</v>
      </c>
      <c r="C9" s="110" t="s">
        <v>202</v>
      </c>
      <c r="D9" s="110" t="s">
        <v>203</v>
      </c>
      <c r="E9" s="111" t="s">
        <v>204</v>
      </c>
      <c r="F9" s="110" t="s">
        <v>205</v>
      </c>
      <c r="G9" s="110">
        <v>21</v>
      </c>
      <c r="H9" s="110" t="s">
        <v>32</v>
      </c>
      <c r="I9" s="112"/>
      <c r="J9" s="91"/>
    </row>
    <row r="10" spans="1:10" s="92" customFormat="1" ht="42" customHeight="1" x14ac:dyDescent="0.25">
      <c r="A10" s="101">
        <v>2</v>
      </c>
      <c r="B10" s="110" t="s">
        <v>33</v>
      </c>
      <c r="C10" s="110" t="s">
        <v>202</v>
      </c>
      <c r="D10" s="110" t="s">
        <v>203</v>
      </c>
      <c r="E10" s="110" t="s">
        <v>206</v>
      </c>
      <c r="F10" s="110" t="s">
        <v>205</v>
      </c>
      <c r="G10" s="110">
        <v>5</v>
      </c>
      <c r="H10" s="110" t="s">
        <v>32</v>
      </c>
      <c r="I10" s="112"/>
      <c r="J10" s="91"/>
    </row>
    <row r="11" spans="1:10" s="92" customFormat="1" ht="42" customHeight="1" x14ac:dyDescent="0.25">
      <c r="A11" s="102">
        <v>3</v>
      </c>
      <c r="B11" s="113" t="s">
        <v>207</v>
      </c>
      <c r="C11" s="113" t="s">
        <v>208</v>
      </c>
      <c r="D11" s="114" t="s">
        <v>209</v>
      </c>
      <c r="E11" s="115" t="s">
        <v>210</v>
      </c>
      <c r="F11" s="110" t="s">
        <v>211</v>
      </c>
      <c r="G11" s="113">
        <v>1</v>
      </c>
      <c r="H11" s="113" t="s">
        <v>13</v>
      </c>
      <c r="I11" s="116"/>
      <c r="J11" s="91"/>
    </row>
    <row r="12" spans="1:10" s="92" customFormat="1" ht="42" customHeight="1" thickBot="1" x14ac:dyDescent="0.3">
      <c r="A12" s="117">
        <v>4</v>
      </c>
      <c r="B12" s="118" t="s">
        <v>212</v>
      </c>
      <c r="C12" s="118" t="s">
        <v>203</v>
      </c>
      <c r="D12" s="118" t="s">
        <v>213</v>
      </c>
      <c r="E12" s="118" t="s">
        <v>214</v>
      </c>
      <c r="F12" s="118" t="s">
        <v>52</v>
      </c>
      <c r="G12" s="118">
        <v>38</v>
      </c>
      <c r="H12" s="118" t="s">
        <v>13</v>
      </c>
      <c r="I12" s="119"/>
      <c r="J12" s="91"/>
    </row>
    <row r="13" spans="1:10" s="92" customFormat="1" ht="24.95" customHeight="1" thickBot="1" x14ac:dyDescent="0.3">
      <c r="A13" s="315" t="s">
        <v>215</v>
      </c>
      <c r="B13" s="316"/>
      <c r="C13" s="316"/>
      <c r="D13" s="317"/>
      <c r="E13" s="107"/>
      <c r="F13" s="107"/>
      <c r="G13" s="107"/>
      <c r="H13" s="107"/>
      <c r="I13" s="108"/>
      <c r="J13" s="91"/>
    </row>
    <row r="14" spans="1:10" s="91" customFormat="1" ht="15" thickBot="1" x14ac:dyDescent="0.3">
      <c r="A14" s="99"/>
      <c r="B14" s="100"/>
      <c r="C14" s="100"/>
      <c r="D14" s="100"/>
      <c r="E14" s="100"/>
      <c r="F14" s="100"/>
      <c r="G14" s="100"/>
      <c r="H14" s="100"/>
      <c r="I14" s="109"/>
    </row>
    <row r="15" spans="1:10" s="91" customFormat="1" ht="39" customHeight="1" x14ac:dyDescent="0.25">
      <c r="A15" s="99" t="s">
        <v>0</v>
      </c>
      <c r="B15" s="100" t="s">
        <v>196</v>
      </c>
      <c r="C15" s="100" t="s">
        <v>197</v>
      </c>
      <c r="D15" s="100" t="s">
        <v>198</v>
      </c>
      <c r="E15" s="100" t="s">
        <v>3</v>
      </c>
      <c r="F15" s="100" t="s">
        <v>199</v>
      </c>
      <c r="G15" s="100" t="s">
        <v>4</v>
      </c>
      <c r="H15" s="100" t="s">
        <v>200</v>
      </c>
      <c r="I15" s="109" t="s">
        <v>201</v>
      </c>
    </row>
    <row r="16" spans="1:10" s="92" customFormat="1" ht="42.95" customHeight="1" x14ac:dyDescent="0.25">
      <c r="A16" s="120">
        <v>3</v>
      </c>
      <c r="B16" s="110" t="s">
        <v>216</v>
      </c>
      <c r="C16" s="110" t="s">
        <v>217</v>
      </c>
      <c r="D16" s="110" t="s">
        <v>203</v>
      </c>
      <c r="E16" s="110" t="s">
        <v>218</v>
      </c>
      <c r="F16" s="110" t="s">
        <v>219</v>
      </c>
      <c r="G16" s="110">
        <v>1</v>
      </c>
      <c r="H16" s="110" t="s">
        <v>13</v>
      </c>
      <c r="I16" s="112"/>
      <c r="J16" s="91"/>
    </row>
    <row r="17" spans="1:10" s="92" customFormat="1" ht="42.95" customHeight="1" x14ac:dyDescent="0.25">
      <c r="A17" s="101">
        <v>4</v>
      </c>
      <c r="B17" s="110" t="s">
        <v>220</v>
      </c>
      <c r="C17" s="110" t="s">
        <v>203</v>
      </c>
      <c r="D17" s="110" t="s">
        <v>221</v>
      </c>
      <c r="E17" s="110" t="s">
        <v>222</v>
      </c>
      <c r="F17" s="110" t="s">
        <v>223</v>
      </c>
      <c r="G17" s="110">
        <v>2</v>
      </c>
      <c r="H17" s="110" t="s">
        <v>13</v>
      </c>
      <c r="I17" s="112"/>
      <c r="J17" s="91"/>
    </row>
    <row r="18" spans="1:10" s="92" customFormat="1" ht="42.95" customHeight="1" x14ac:dyDescent="0.25">
      <c r="A18" s="120">
        <v>5</v>
      </c>
      <c r="B18" s="110" t="s">
        <v>38</v>
      </c>
      <c r="C18" s="110" t="s">
        <v>203</v>
      </c>
      <c r="D18" s="110" t="s">
        <v>224</v>
      </c>
      <c r="E18" s="110" t="s">
        <v>225</v>
      </c>
      <c r="F18" s="110" t="s">
        <v>226</v>
      </c>
      <c r="G18" s="110">
        <v>1</v>
      </c>
      <c r="H18" s="110" t="s">
        <v>13</v>
      </c>
      <c r="I18" s="112"/>
      <c r="J18" s="91"/>
    </row>
    <row r="19" spans="1:10" s="92" customFormat="1" ht="42.95" customHeight="1" x14ac:dyDescent="0.25">
      <c r="A19" s="101">
        <v>6</v>
      </c>
      <c r="B19" s="110" t="s">
        <v>227</v>
      </c>
      <c r="C19" s="110" t="s">
        <v>202</v>
      </c>
      <c r="D19" s="110" t="s">
        <v>25</v>
      </c>
      <c r="E19" s="121" t="s">
        <v>228</v>
      </c>
      <c r="F19" s="122" t="s">
        <v>229</v>
      </c>
      <c r="G19" s="110">
        <v>1</v>
      </c>
      <c r="H19" s="110" t="s">
        <v>13</v>
      </c>
      <c r="I19" s="112"/>
      <c r="J19" s="91"/>
    </row>
    <row r="20" spans="1:10" s="92" customFormat="1" ht="42.95" customHeight="1" x14ac:dyDescent="0.25">
      <c r="A20" s="120">
        <v>7</v>
      </c>
      <c r="B20" s="110" t="s">
        <v>230</v>
      </c>
      <c r="C20" s="110" t="s">
        <v>217</v>
      </c>
      <c r="D20" s="110" t="s">
        <v>231</v>
      </c>
      <c r="E20" s="110" t="s">
        <v>231</v>
      </c>
      <c r="F20" s="110"/>
      <c r="G20" s="110">
        <v>1</v>
      </c>
      <c r="H20" s="110" t="s">
        <v>13</v>
      </c>
      <c r="I20" s="112"/>
      <c r="J20" s="91"/>
    </row>
    <row r="21" spans="1:10" s="92" customFormat="1" ht="42.95" customHeight="1" x14ac:dyDescent="0.25">
      <c r="A21" s="101">
        <v>8</v>
      </c>
      <c r="B21" s="110" t="s">
        <v>232</v>
      </c>
      <c r="C21" s="110" t="s">
        <v>202</v>
      </c>
      <c r="D21" s="110" t="s">
        <v>25</v>
      </c>
      <c r="E21" s="121" t="s">
        <v>228</v>
      </c>
      <c r="F21" s="122" t="s">
        <v>229</v>
      </c>
      <c r="G21" s="110">
        <v>1</v>
      </c>
      <c r="H21" s="110" t="s">
        <v>13</v>
      </c>
      <c r="I21" s="112"/>
      <c r="J21" s="91"/>
    </row>
    <row r="22" spans="1:10" s="92" customFormat="1" ht="42.95" customHeight="1" x14ac:dyDescent="0.25">
      <c r="A22" s="120">
        <v>9</v>
      </c>
      <c r="B22" s="110" t="s">
        <v>233</v>
      </c>
      <c r="C22" s="110" t="s">
        <v>217</v>
      </c>
      <c r="D22" s="110" t="s">
        <v>231</v>
      </c>
      <c r="E22" s="110" t="s">
        <v>231</v>
      </c>
      <c r="F22" s="110" t="s">
        <v>234</v>
      </c>
      <c r="G22" s="110">
        <v>1</v>
      </c>
      <c r="H22" s="110" t="s">
        <v>13</v>
      </c>
      <c r="I22" s="112"/>
      <c r="J22" s="91"/>
    </row>
    <row r="23" spans="1:10" s="92" customFormat="1" ht="42.95" customHeight="1" x14ac:dyDescent="0.25">
      <c r="A23" s="101">
        <v>10</v>
      </c>
      <c r="B23" s="110" t="s">
        <v>235</v>
      </c>
      <c r="C23" s="110" t="s">
        <v>202</v>
      </c>
      <c r="D23" s="110" t="s">
        <v>25</v>
      </c>
      <c r="E23" s="121" t="s">
        <v>228</v>
      </c>
      <c r="F23" s="122" t="s">
        <v>229</v>
      </c>
      <c r="G23" s="110">
        <v>1</v>
      </c>
      <c r="H23" s="110" t="s">
        <v>37</v>
      </c>
      <c r="I23" s="112"/>
      <c r="J23" s="91"/>
    </row>
    <row r="24" spans="1:10" s="92" customFormat="1" ht="42.95" customHeight="1" x14ac:dyDescent="0.25">
      <c r="A24" s="120">
        <v>11</v>
      </c>
      <c r="B24" s="110" t="s">
        <v>236</v>
      </c>
      <c r="C24" s="110" t="s">
        <v>217</v>
      </c>
      <c r="D24" s="110" t="s">
        <v>231</v>
      </c>
      <c r="E24" s="123" t="s">
        <v>231</v>
      </c>
      <c r="F24" s="110"/>
      <c r="G24" s="110">
        <v>1</v>
      </c>
      <c r="H24" s="110" t="s">
        <v>37</v>
      </c>
      <c r="I24" s="112"/>
      <c r="J24" s="91"/>
    </row>
    <row r="25" spans="1:10" s="92" customFormat="1" ht="42.95" customHeight="1" x14ac:dyDescent="0.25">
      <c r="A25" s="101">
        <v>12</v>
      </c>
      <c r="B25" s="110" t="s">
        <v>237</v>
      </c>
      <c r="C25" s="110" t="s">
        <v>203</v>
      </c>
      <c r="D25" s="110" t="s">
        <v>238</v>
      </c>
      <c r="E25" s="110" t="s">
        <v>238</v>
      </c>
      <c r="F25" s="110"/>
      <c r="G25" s="110">
        <v>5</v>
      </c>
      <c r="H25" s="110" t="s">
        <v>13</v>
      </c>
      <c r="I25" s="112"/>
      <c r="J25" s="91"/>
    </row>
    <row r="26" spans="1:10" s="92" customFormat="1" ht="42.95" customHeight="1" x14ac:dyDescent="0.25">
      <c r="A26" s="120">
        <v>13</v>
      </c>
      <c r="B26" s="110" t="s">
        <v>239</v>
      </c>
      <c r="C26" s="110" t="s">
        <v>203</v>
      </c>
      <c r="D26" s="110" t="s">
        <v>240</v>
      </c>
      <c r="E26" s="110" t="s">
        <v>241</v>
      </c>
      <c r="F26" s="110"/>
      <c r="G26" s="110">
        <v>15</v>
      </c>
      <c r="H26" s="110" t="s">
        <v>13</v>
      </c>
      <c r="I26" s="112"/>
      <c r="J26" s="91"/>
    </row>
    <row r="27" spans="1:10" s="92" customFormat="1" ht="42.95" customHeight="1" x14ac:dyDescent="0.25">
      <c r="A27" s="101">
        <v>14</v>
      </c>
      <c r="B27" s="110" t="s">
        <v>242</v>
      </c>
      <c r="C27" s="110" t="s">
        <v>243</v>
      </c>
      <c r="D27" s="110" t="s">
        <v>244</v>
      </c>
      <c r="E27" s="110" t="s">
        <v>245</v>
      </c>
      <c r="F27" s="110" t="s">
        <v>246</v>
      </c>
      <c r="G27" s="110">
        <v>1</v>
      </c>
      <c r="H27" s="110" t="s">
        <v>13</v>
      </c>
      <c r="I27" s="112"/>
      <c r="J27" s="91"/>
    </row>
    <row r="28" spans="1:10" s="92" customFormat="1" ht="42.95" customHeight="1" x14ac:dyDescent="0.25">
      <c r="A28" s="120">
        <v>15</v>
      </c>
      <c r="B28" s="110" t="s">
        <v>247</v>
      </c>
      <c r="C28" s="110" t="s">
        <v>248</v>
      </c>
      <c r="D28" s="110" t="s">
        <v>249</v>
      </c>
      <c r="E28" s="110" t="s">
        <v>249</v>
      </c>
      <c r="F28" s="110"/>
      <c r="G28" s="110">
        <v>6</v>
      </c>
      <c r="H28" s="110" t="s">
        <v>13</v>
      </c>
      <c r="I28" s="112"/>
      <c r="J28" s="91"/>
    </row>
    <row r="29" spans="1:10" s="92" customFormat="1" ht="42.95" customHeight="1" x14ac:dyDescent="0.25">
      <c r="A29" s="101">
        <v>16</v>
      </c>
      <c r="B29" s="110" t="s">
        <v>250</v>
      </c>
      <c r="C29" s="110" t="s">
        <v>251</v>
      </c>
      <c r="D29" s="110" t="s">
        <v>251</v>
      </c>
      <c r="E29" s="110" t="s">
        <v>252</v>
      </c>
      <c r="F29" s="110"/>
      <c r="G29" s="110">
        <v>42</v>
      </c>
      <c r="H29" s="110" t="s">
        <v>253</v>
      </c>
      <c r="I29" s="112"/>
      <c r="J29" s="91"/>
    </row>
    <row r="30" spans="1:10" s="92" customFormat="1" ht="42.95" customHeight="1" x14ac:dyDescent="0.25">
      <c r="A30" s="120">
        <v>17</v>
      </c>
      <c r="B30" s="110" t="s">
        <v>254</v>
      </c>
      <c r="C30" s="110" t="s">
        <v>251</v>
      </c>
      <c r="D30" s="110" t="s">
        <v>251</v>
      </c>
      <c r="E30" s="110" t="s">
        <v>255</v>
      </c>
      <c r="F30" s="110"/>
      <c r="G30" s="110">
        <v>5</v>
      </c>
      <c r="H30" s="110" t="s">
        <v>253</v>
      </c>
      <c r="I30" s="112"/>
      <c r="J30" s="91"/>
    </row>
    <row r="31" spans="1:10" s="92" customFormat="1" ht="42.95" customHeight="1" x14ac:dyDescent="0.25">
      <c r="A31" s="101">
        <v>18</v>
      </c>
      <c r="B31" s="110" t="s">
        <v>256</v>
      </c>
      <c r="C31" s="110"/>
      <c r="D31" s="110" t="s">
        <v>257</v>
      </c>
      <c r="E31" s="110" t="s">
        <v>257</v>
      </c>
      <c r="F31" s="110"/>
      <c r="G31" s="110">
        <v>62</v>
      </c>
      <c r="H31" s="110" t="s">
        <v>253</v>
      </c>
      <c r="I31" s="112"/>
      <c r="J31" s="91"/>
    </row>
    <row r="32" spans="1:10" s="92" customFormat="1" ht="42.95" customHeight="1" x14ac:dyDescent="0.25">
      <c r="A32" s="110">
        <v>19</v>
      </c>
      <c r="B32" s="110" t="s">
        <v>258</v>
      </c>
      <c r="C32" s="110" t="s">
        <v>217</v>
      </c>
      <c r="D32" s="110" t="s">
        <v>259</v>
      </c>
      <c r="E32" s="110" t="s">
        <v>259</v>
      </c>
      <c r="F32" s="110"/>
      <c r="G32" s="110">
        <v>2</v>
      </c>
      <c r="H32" s="110" t="s">
        <v>260</v>
      </c>
      <c r="I32" s="112"/>
      <c r="J32" s="91"/>
    </row>
    <row r="33" spans="1:10" s="92" customFormat="1" ht="42.75" customHeight="1" thickBot="1" x14ac:dyDescent="0.3">
      <c r="A33" s="124"/>
      <c r="B33" s="125"/>
      <c r="C33" s="125"/>
      <c r="D33" s="125"/>
      <c r="E33" s="126"/>
      <c r="F33" s="125"/>
      <c r="G33" s="125"/>
      <c r="H33" s="125"/>
      <c r="I33" s="127"/>
      <c r="J33" s="91"/>
    </row>
    <row r="34" spans="1:10" s="92" customFormat="1" ht="45.75" customHeight="1" thickBot="1" x14ac:dyDescent="0.3">
      <c r="A34" s="304" t="s">
        <v>261</v>
      </c>
      <c r="B34" s="305"/>
      <c r="C34" s="305"/>
      <c r="D34" s="306"/>
      <c r="E34" s="95"/>
      <c r="F34" s="95"/>
      <c r="G34" s="95"/>
      <c r="H34" s="95"/>
      <c r="I34" s="128"/>
    </row>
    <row r="35" spans="1:10" s="92" customFormat="1" ht="24.75" customHeight="1" x14ac:dyDescent="0.25">
      <c r="A35" s="96" t="s">
        <v>0</v>
      </c>
      <c r="B35" s="96" t="s">
        <v>196</v>
      </c>
      <c r="C35" s="96" t="s">
        <v>197</v>
      </c>
      <c r="D35" s="96" t="s">
        <v>198</v>
      </c>
      <c r="E35" s="96" t="s">
        <v>3</v>
      </c>
      <c r="F35" s="96" t="s">
        <v>199</v>
      </c>
      <c r="G35" s="96" t="s">
        <v>4</v>
      </c>
      <c r="H35" s="96" t="s">
        <v>200</v>
      </c>
      <c r="I35" s="96" t="s">
        <v>201</v>
      </c>
    </row>
    <row r="36" spans="1:10" s="131" customFormat="1" ht="39.950000000000003" customHeight="1" x14ac:dyDescent="0.25">
      <c r="A36" s="122">
        <v>1</v>
      </c>
      <c r="B36" s="129" t="s">
        <v>262</v>
      </c>
      <c r="C36" s="130" t="s">
        <v>30</v>
      </c>
      <c r="D36" s="122" t="s">
        <v>263</v>
      </c>
      <c r="E36" s="122" t="s">
        <v>263</v>
      </c>
      <c r="F36" s="122" t="s">
        <v>264</v>
      </c>
      <c r="G36" s="122">
        <f>6</f>
        <v>6</v>
      </c>
      <c r="H36" s="122" t="s">
        <v>253</v>
      </c>
    </row>
    <row r="37" spans="1:10" s="131" customFormat="1" ht="39.950000000000003" customHeight="1" x14ac:dyDescent="0.25">
      <c r="A37" s="122">
        <v>2</v>
      </c>
      <c r="B37" s="129" t="s">
        <v>262</v>
      </c>
      <c r="C37" s="130" t="s">
        <v>30</v>
      </c>
      <c r="D37" s="122" t="s">
        <v>265</v>
      </c>
      <c r="E37" s="122" t="s">
        <v>265</v>
      </c>
      <c r="F37" s="122" t="s">
        <v>264</v>
      </c>
      <c r="G37" s="122">
        <f>10</f>
        <v>10</v>
      </c>
      <c r="H37" s="122" t="s">
        <v>253</v>
      </c>
    </row>
    <row r="38" spans="1:10" s="131" customFormat="1" ht="39.950000000000003" customHeight="1" x14ac:dyDescent="0.25">
      <c r="A38" s="122">
        <v>3</v>
      </c>
      <c r="B38" s="129" t="s">
        <v>262</v>
      </c>
      <c r="C38" s="130" t="s">
        <v>30</v>
      </c>
      <c r="D38" s="122" t="s">
        <v>221</v>
      </c>
      <c r="E38" s="122" t="s">
        <v>221</v>
      </c>
      <c r="F38" s="122" t="s">
        <v>264</v>
      </c>
      <c r="G38" s="122">
        <f>4</f>
        <v>4</v>
      </c>
      <c r="H38" s="122" t="s">
        <v>253</v>
      </c>
    </row>
    <row r="39" spans="1:10" s="131" customFormat="1" ht="39.950000000000003" customHeight="1" x14ac:dyDescent="0.25">
      <c r="A39" s="122">
        <v>4</v>
      </c>
      <c r="B39" s="122" t="s">
        <v>266</v>
      </c>
      <c r="C39" s="122" t="s">
        <v>217</v>
      </c>
      <c r="D39" s="122" t="s">
        <v>267</v>
      </c>
      <c r="E39" s="122" t="s">
        <v>267</v>
      </c>
      <c r="F39" s="122"/>
      <c r="G39" s="122">
        <f>35</f>
        <v>35</v>
      </c>
      <c r="H39" s="122" t="s">
        <v>268</v>
      </c>
    </row>
    <row r="40" spans="1:10" s="131" customFormat="1" ht="39.950000000000003" customHeight="1" x14ac:dyDescent="0.25">
      <c r="A40" s="122">
        <v>5</v>
      </c>
      <c r="B40" s="129" t="s">
        <v>269</v>
      </c>
      <c r="C40" s="130" t="s">
        <v>270</v>
      </c>
      <c r="D40" s="122" t="s">
        <v>271</v>
      </c>
      <c r="E40" s="122" t="s">
        <v>271</v>
      </c>
      <c r="F40" s="122" t="s">
        <v>272</v>
      </c>
      <c r="G40" s="122">
        <f>13</f>
        <v>13</v>
      </c>
      <c r="H40" s="122" t="s">
        <v>253</v>
      </c>
    </row>
    <row r="41" spans="1:10" s="131" customFormat="1" ht="39.950000000000003" customHeight="1" x14ac:dyDescent="0.25">
      <c r="A41" s="122">
        <v>6</v>
      </c>
      <c r="B41" s="129" t="s">
        <v>269</v>
      </c>
      <c r="C41" s="130" t="s">
        <v>270</v>
      </c>
      <c r="D41" s="122" t="s">
        <v>273</v>
      </c>
      <c r="E41" s="122" t="s">
        <v>273</v>
      </c>
      <c r="F41" s="122" t="s">
        <v>272</v>
      </c>
      <c r="G41" s="122">
        <f>30</f>
        <v>30</v>
      </c>
      <c r="H41" s="122" t="s">
        <v>253</v>
      </c>
    </row>
    <row r="42" spans="1:10" s="131" customFormat="1" ht="39.950000000000003" customHeight="1" x14ac:dyDescent="0.25">
      <c r="A42" s="122">
        <v>7</v>
      </c>
      <c r="B42" s="129" t="s">
        <v>269</v>
      </c>
      <c r="C42" s="130" t="s">
        <v>270</v>
      </c>
      <c r="D42" s="122" t="s">
        <v>274</v>
      </c>
      <c r="E42" s="122" t="s">
        <v>274</v>
      </c>
      <c r="F42" s="122" t="s">
        <v>272</v>
      </c>
      <c r="G42" s="122">
        <f>2</f>
        <v>2</v>
      </c>
      <c r="H42" s="122" t="s">
        <v>253</v>
      </c>
    </row>
    <row r="43" spans="1:10" s="131" customFormat="1" ht="39.950000000000003" customHeight="1" x14ac:dyDescent="0.25">
      <c r="A43" s="122">
        <v>8</v>
      </c>
      <c r="B43" s="129" t="s">
        <v>275</v>
      </c>
      <c r="C43" s="130"/>
      <c r="D43" s="122" t="s">
        <v>276</v>
      </c>
      <c r="E43" s="122" t="s">
        <v>276</v>
      </c>
      <c r="F43" s="122"/>
      <c r="G43" s="122">
        <f>3</f>
        <v>3</v>
      </c>
      <c r="H43" s="122" t="s">
        <v>13</v>
      </c>
      <c r="I43" s="131" t="s">
        <v>277</v>
      </c>
    </row>
    <row r="44" spans="1:10" s="131" customFormat="1" ht="39.950000000000003" customHeight="1" x14ac:dyDescent="0.25">
      <c r="A44" s="122">
        <v>9</v>
      </c>
      <c r="B44" s="122" t="s">
        <v>278</v>
      </c>
      <c r="C44" s="122" t="s">
        <v>30</v>
      </c>
      <c r="D44" s="122" t="s">
        <v>265</v>
      </c>
      <c r="E44" s="122" t="s">
        <v>265</v>
      </c>
      <c r="F44" s="122" t="s">
        <v>264</v>
      </c>
      <c r="G44" s="122">
        <f>8</f>
        <v>8</v>
      </c>
      <c r="H44" s="122" t="s">
        <v>13</v>
      </c>
    </row>
    <row r="45" spans="1:10" s="131" customFormat="1" ht="39.950000000000003" customHeight="1" x14ac:dyDescent="0.25">
      <c r="A45" s="122">
        <v>10</v>
      </c>
      <c r="B45" s="122" t="s">
        <v>279</v>
      </c>
      <c r="C45" s="122" t="s">
        <v>30</v>
      </c>
      <c r="D45" s="122" t="s">
        <v>280</v>
      </c>
      <c r="E45" s="122" t="s">
        <v>280</v>
      </c>
      <c r="F45" s="122" t="s">
        <v>264</v>
      </c>
      <c r="G45" s="122">
        <f>38</f>
        <v>38</v>
      </c>
      <c r="H45" s="122" t="s">
        <v>13</v>
      </c>
    </row>
    <row r="46" spans="1:10" s="131" customFormat="1" ht="39.950000000000003" customHeight="1" x14ac:dyDescent="0.25">
      <c r="A46" s="122">
        <v>11</v>
      </c>
      <c r="B46" s="122" t="s">
        <v>279</v>
      </c>
      <c r="C46" s="122" t="s">
        <v>30</v>
      </c>
      <c r="D46" s="122" t="s">
        <v>281</v>
      </c>
      <c r="E46" s="122" t="s">
        <v>281</v>
      </c>
      <c r="F46" s="122" t="s">
        <v>264</v>
      </c>
      <c r="G46" s="122">
        <f>7</f>
        <v>7</v>
      </c>
      <c r="H46" s="122" t="s">
        <v>13</v>
      </c>
    </row>
    <row r="47" spans="1:10" s="131" customFormat="1" ht="39.950000000000003" customHeight="1" x14ac:dyDescent="0.25">
      <c r="A47" s="122">
        <v>12</v>
      </c>
      <c r="B47" s="122" t="s">
        <v>282</v>
      </c>
      <c r="C47" s="122" t="s">
        <v>30</v>
      </c>
      <c r="D47" s="122" t="s">
        <v>265</v>
      </c>
      <c r="E47" s="122" t="s">
        <v>265</v>
      </c>
      <c r="F47" s="122" t="s">
        <v>264</v>
      </c>
      <c r="G47" s="122">
        <f>16+5</f>
        <v>21</v>
      </c>
      <c r="H47" s="122" t="s">
        <v>13</v>
      </c>
    </row>
    <row r="48" spans="1:10" s="131" customFormat="1" ht="39.950000000000003" customHeight="1" x14ac:dyDescent="0.25">
      <c r="A48" s="122">
        <v>13</v>
      </c>
      <c r="B48" s="122" t="s">
        <v>283</v>
      </c>
      <c r="C48" s="132" t="s">
        <v>30</v>
      </c>
      <c r="D48" s="122" t="s">
        <v>284</v>
      </c>
      <c r="E48" s="122" t="s">
        <v>284</v>
      </c>
      <c r="F48" s="122" t="s">
        <v>264</v>
      </c>
      <c r="G48" s="122">
        <f>7</f>
        <v>7</v>
      </c>
      <c r="H48" s="122" t="s">
        <v>13</v>
      </c>
    </row>
    <row r="49" spans="1:8" s="131" customFormat="1" ht="39.950000000000003" customHeight="1" x14ac:dyDescent="0.25">
      <c r="A49" s="122">
        <v>14</v>
      </c>
      <c r="B49" s="122" t="s">
        <v>285</v>
      </c>
      <c r="C49" s="132" t="s">
        <v>30</v>
      </c>
      <c r="D49" s="122" t="s">
        <v>286</v>
      </c>
      <c r="E49" s="122" t="s">
        <v>286</v>
      </c>
      <c r="F49" s="122" t="s">
        <v>264</v>
      </c>
      <c r="G49" s="122">
        <f>38</f>
        <v>38</v>
      </c>
      <c r="H49" s="122" t="s">
        <v>13</v>
      </c>
    </row>
    <row r="50" spans="1:8" s="131" customFormat="1" ht="39.950000000000003" customHeight="1" x14ac:dyDescent="0.25">
      <c r="A50" s="122">
        <v>15</v>
      </c>
      <c r="B50" s="122" t="s">
        <v>285</v>
      </c>
      <c r="C50" s="122" t="s">
        <v>30</v>
      </c>
      <c r="D50" s="122" t="s">
        <v>265</v>
      </c>
      <c r="E50" s="122" t="s">
        <v>265</v>
      </c>
      <c r="F50" s="122" t="s">
        <v>264</v>
      </c>
      <c r="G50" s="122">
        <f>8+1</f>
        <v>9</v>
      </c>
      <c r="H50" s="122" t="s">
        <v>13</v>
      </c>
    </row>
    <row r="51" spans="1:8" s="131" customFormat="1" ht="39.950000000000003" customHeight="1" x14ac:dyDescent="0.25">
      <c r="A51" s="122">
        <v>16</v>
      </c>
      <c r="B51" s="122" t="s">
        <v>287</v>
      </c>
      <c r="C51" s="122" t="s">
        <v>30</v>
      </c>
      <c r="D51" s="122" t="s">
        <v>263</v>
      </c>
      <c r="E51" s="122" t="s">
        <v>263</v>
      </c>
      <c r="F51" s="122" t="s">
        <v>264</v>
      </c>
      <c r="G51" s="122">
        <f>1+1</f>
        <v>2</v>
      </c>
      <c r="H51" s="122" t="s">
        <v>13</v>
      </c>
    </row>
    <row r="52" spans="1:8" s="131" customFormat="1" ht="39.950000000000003" customHeight="1" x14ac:dyDescent="0.25">
      <c r="A52" s="122">
        <v>17</v>
      </c>
      <c r="B52" s="122" t="s">
        <v>288</v>
      </c>
      <c r="C52" s="122" t="s">
        <v>30</v>
      </c>
      <c r="D52" s="122" t="s">
        <v>265</v>
      </c>
      <c r="E52" s="122" t="s">
        <v>265</v>
      </c>
      <c r="F52" s="122" t="s">
        <v>264</v>
      </c>
      <c r="G52" s="122">
        <f>3</f>
        <v>3</v>
      </c>
      <c r="H52" s="122" t="s">
        <v>13</v>
      </c>
    </row>
    <row r="53" spans="1:8" s="131" customFormat="1" ht="39.950000000000003" customHeight="1" x14ac:dyDescent="0.25">
      <c r="A53" s="122">
        <v>18</v>
      </c>
      <c r="B53" s="129" t="s">
        <v>289</v>
      </c>
      <c r="C53" s="130" t="s">
        <v>30</v>
      </c>
      <c r="D53" s="122" t="s">
        <v>290</v>
      </c>
      <c r="E53" s="122" t="s">
        <v>290</v>
      </c>
      <c r="F53" s="122" t="s">
        <v>264</v>
      </c>
      <c r="G53" s="122">
        <f>2</f>
        <v>2</v>
      </c>
      <c r="H53" s="122" t="s">
        <v>13</v>
      </c>
    </row>
    <row r="54" spans="1:8" s="131" customFormat="1" ht="39.950000000000003" customHeight="1" x14ac:dyDescent="0.25">
      <c r="A54" s="122">
        <v>19</v>
      </c>
      <c r="B54" s="122" t="s">
        <v>291</v>
      </c>
      <c r="C54" s="122" t="s">
        <v>30</v>
      </c>
      <c r="D54" s="122" t="s">
        <v>263</v>
      </c>
      <c r="E54" s="122" t="s">
        <v>263</v>
      </c>
      <c r="F54" s="122" t="s">
        <v>264</v>
      </c>
      <c r="G54" s="122">
        <f>1+1</f>
        <v>2</v>
      </c>
      <c r="H54" s="122" t="s">
        <v>13</v>
      </c>
    </row>
    <row r="55" spans="1:8" s="131" customFormat="1" ht="39.950000000000003" customHeight="1" x14ac:dyDescent="0.25">
      <c r="A55" s="122">
        <v>20</v>
      </c>
      <c r="B55" s="122" t="s">
        <v>291</v>
      </c>
      <c r="C55" s="122" t="s">
        <v>30</v>
      </c>
      <c r="D55" s="122" t="s">
        <v>265</v>
      </c>
      <c r="E55" s="122" t="s">
        <v>265</v>
      </c>
      <c r="F55" s="122" t="s">
        <v>264</v>
      </c>
      <c r="G55" s="122">
        <f>28+6</f>
        <v>34</v>
      </c>
      <c r="H55" s="122" t="s">
        <v>13</v>
      </c>
    </row>
    <row r="56" spans="1:8" s="131" customFormat="1" ht="39.950000000000003" customHeight="1" x14ac:dyDescent="0.25">
      <c r="A56" s="122">
        <v>21</v>
      </c>
      <c r="B56" s="122" t="s">
        <v>292</v>
      </c>
      <c r="C56" s="122" t="s">
        <v>30</v>
      </c>
      <c r="D56" s="122" t="s">
        <v>286</v>
      </c>
      <c r="E56" s="122" t="s">
        <v>286</v>
      </c>
      <c r="F56" s="122" t="s">
        <v>264</v>
      </c>
      <c r="G56" s="122">
        <f>38</f>
        <v>38</v>
      </c>
      <c r="H56" s="122" t="s">
        <v>13</v>
      </c>
    </row>
    <row r="57" spans="1:8" s="131" customFormat="1" ht="39.950000000000003" customHeight="1" x14ac:dyDescent="0.25">
      <c r="A57" s="122">
        <v>22</v>
      </c>
      <c r="B57" s="122" t="s">
        <v>292</v>
      </c>
      <c r="C57" s="122" t="s">
        <v>30</v>
      </c>
      <c r="D57" s="122" t="s">
        <v>265</v>
      </c>
      <c r="E57" s="122" t="s">
        <v>265</v>
      </c>
      <c r="F57" s="122" t="s">
        <v>264</v>
      </c>
      <c r="G57" s="122">
        <f>1</f>
        <v>1</v>
      </c>
      <c r="H57" s="122" t="s">
        <v>13</v>
      </c>
    </row>
    <row r="58" spans="1:8" s="131" customFormat="1" ht="39.950000000000003" customHeight="1" x14ac:dyDescent="0.25">
      <c r="A58" s="122">
        <v>23</v>
      </c>
      <c r="B58" s="122" t="s">
        <v>278</v>
      </c>
      <c r="C58" s="122" t="s">
        <v>208</v>
      </c>
      <c r="D58" s="122" t="s">
        <v>293</v>
      </c>
      <c r="E58" s="122" t="s">
        <v>293</v>
      </c>
      <c r="F58" s="122"/>
      <c r="G58" s="122">
        <f>1</f>
        <v>1</v>
      </c>
      <c r="H58" s="122" t="s">
        <v>13</v>
      </c>
    </row>
    <row r="59" spans="1:8" s="131" customFormat="1" ht="39.950000000000003" customHeight="1" x14ac:dyDescent="0.25">
      <c r="A59" s="122">
        <v>24</v>
      </c>
      <c r="B59" s="122" t="s">
        <v>278</v>
      </c>
      <c r="C59" s="122" t="s">
        <v>208</v>
      </c>
      <c r="D59" s="122" t="s">
        <v>294</v>
      </c>
      <c r="E59" s="122" t="s">
        <v>294</v>
      </c>
      <c r="F59" s="122"/>
      <c r="G59" s="122">
        <f>1</f>
        <v>1</v>
      </c>
      <c r="H59" s="122" t="s">
        <v>13</v>
      </c>
    </row>
    <row r="60" spans="1:8" s="131" customFormat="1" ht="39.950000000000003" customHeight="1" x14ac:dyDescent="0.25">
      <c r="A60" s="122">
        <v>25</v>
      </c>
      <c r="B60" s="122" t="s">
        <v>278</v>
      </c>
      <c r="C60" s="122" t="s">
        <v>208</v>
      </c>
      <c r="D60" s="122" t="s">
        <v>295</v>
      </c>
      <c r="E60" s="122" t="s">
        <v>295</v>
      </c>
      <c r="F60" s="122"/>
      <c r="G60" s="122">
        <f>2</f>
        <v>2</v>
      </c>
      <c r="H60" s="122" t="s">
        <v>13</v>
      </c>
    </row>
    <row r="61" spans="1:8" s="131" customFormat="1" ht="39.950000000000003" customHeight="1" x14ac:dyDescent="0.25">
      <c r="A61" s="122">
        <v>26</v>
      </c>
      <c r="B61" s="122" t="s">
        <v>278</v>
      </c>
      <c r="C61" s="122" t="s">
        <v>208</v>
      </c>
      <c r="D61" s="122" t="s">
        <v>296</v>
      </c>
      <c r="E61" s="122" t="s">
        <v>296</v>
      </c>
      <c r="F61" s="122"/>
      <c r="G61" s="122">
        <f>1</f>
        <v>1</v>
      </c>
      <c r="H61" s="122" t="s">
        <v>13</v>
      </c>
    </row>
    <row r="62" spans="1:8" s="131" customFormat="1" ht="39.950000000000003" customHeight="1" x14ac:dyDescent="0.25">
      <c r="A62" s="122">
        <v>27</v>
      </c>
      <c r="B62" s="122" t="s">
        <v>297</v>
      </c>
      <c r="C62" s="122" t="s">
        <v>208</v>
      </c>
      <c r="D62" s="122" t="s">
        <v>276</v>
      </c>
      <c r="E62" s="122" t="s">
        <v>276</v>
      </c>
      <c r="F62" s="122"/>
      <c r="G62" s="122">
        <f>2</f>
        <v>2</v>
      </c>
      <c r="H62" s="122" t="s">
        <v>13</v>
      </c>
    </row>
    <row r="63" spans="1:8" s="131" customFormat="1" ht="39.950000000000003" customHeight="1" x14ac:dyDescent="0.25">
      <c r="A63" s="122">
        <v>28</v>
      </c>
      <c r="B63" s="122" t="s">
        <v>297</v>
      </c>
      <c r="C63" s="122" t="s">
        <v>270</v>
      </c>
      <c r="D63" s="122" t="s">
        <v>276</v>
      </c>
      <c r="E63" s="122" t="s">
        <v>276</v>
      </c>
      <c r="F63" s="122" t="s">
        <v>272</v>
      </c>
      <c r="G63" s="122">
        <f>2+1</f>
        <v>3</v>
      </c>
      <c r="H63" s="122" t="s">
        <v>13</v>
      </c>
    </row>
    <row r="64" spans="1:8" s="131" customFormat="1" ht="39.950000000000003" customHeight="1" x14ac:dyDescent="0.25">
      <c r="A64" s="122">
        <v>29</v>
      </c>
      <c r="B64" s="122" t="s">
        <v>297</v>
      </c>
      <c r="C64" s="122" t="s">
        <v>270</v>
      </c>
      <c r="D64" s="122" t="s">
        <v>263</v>
      </c>
      <c r="E64" s="122" t="s">
        <v>263</v>
      </c>
      <c r="F64" s="122" t="s">
        <v>272</v>
      </c>
      <c r="G64" s="122">
        <f>3+1+2+3</f>
        <v>9</v>
      </c>
      <c r="H64" s="122" t="s">
        <v>13</v>
      </c>
    </row>
    <row r="65" spans="1:9" s="131" customFormat="1" ht="39.950000000000003" customHeight="1" x14ac:dyDescent="0.25">
      <c r="A65" s="122">
        <v>30</v>
      </c>
      <c r="B65" s="122" t="s">
        <v>297</v>
      </c>
      <c r="C65" s="122" t="s">
        <v>270</v>
      </c>
      <c r="D65" s="122" t="s">
        <v>265</v>
      </c>
      <c r="E65" s="122" t="s">
        <v>265</v>
      </c>
      <c r="F65" s="122" t="s">
        <v>272</v>
      </c>
      <c r="G65" s="122">
        <f>6</f>
        <v>6</v>
      </c>
      <c r="H65" s="122" t="s">
        <v>13</v>
      </c>
    </row>
    <row r="66" spans="1:9" s="131" customFormat="1" ht="39.950000000000003" customHeight="1" x14ac:dyDescent="0.25">
      <c r="A66" s="122">
        <v>31</v>
      </c>
      <c r="B66" s="122" t="s">
        <v>297</v>
      </c>
      <c r="C66" s="122" t="s">
        <v>270</v>
      </c>
      <c r="D66" s="122" t="s">
        <v>221</v>
      </c>
      <c r="E66" s="122" t="s">
        <v>221</v>
      </c>
      <c r="F66" s="122" t="s">
        <v>272</v>
      </c>
      <c r="G66" s="122">
        <f>6+4</f>
        <v>10</v>
      </c>
      <c r="H66" s="122" t="s">
        <v>13</v>
      </c>
    </row>
    <row r="67" spans="1:9" s="131" customFormat="1" ht="39.950000000000003" customHeight="1" x14ac:dyDescent="0.25">
      <c r="A67" s="122">
        <v>32</v>
      </c>
      <c r="B67" s="122" t="s">
        <v>298</v>
      </c>
      <c r="C67" s="122" t="s">
        <v>270</v>
      </c>
      <c r="D67" s="122" t="s">
        <v>263</v>
      </c>
      <c r="E67" s="122" t="s">
        <v>263</v>
      </c>
      <c r="F67" s="122" t="s">
        <v>272</v>
      </c>
      <c r="G67" s="122">
        <f>1</f>
        <v>1</v>
      </c>
      <c r="H67" s="122" t="s">
        <v>13</v>
      </c>
    </row>
    <row r="68" spans="1:9" s="131" customFormat="1" ht="39.950000000000003" customHeight="1" x14ac:dyDescent="0.25">
      <c r="A68" s="122">
        <v>33</v>
      </c>
      <c r="B68" s="122" t="s">
        <v>298</v>
      </c>
      <c r="C68" s="122" t="s">
        <v>270</v>
      </c>
      <c r="D68" s="122" t="s">
        <v>209</v>
      </c>
      <c r="E68" s="122" t="s">
        <v>209</v>
      </c>
      <c r="F68" s="122" t="s">
        <v>272</v>
      </c>
      <c r="G68" s="122">
        <f>1</f>
        <v>1</v>
      </c>
      <c r="H68" s="122" t="s">
        <v>13</v>
      </c>
    </row>
    <row r="69" spans="1:9" s="131" customFormat="1" ht="39.950000000000003" customHeight="1" x14ac:dyDescent="0.25">
      <c r="A69" s="122">
        <v>34</v>
      </c>
      <c r="B69" s="122" t="s">
        <v>299</v>
      </c>
      <c r="C69" s="122" t="s">
        <v>208</v>
      </c>
      <c r="D69" s="122" t="s">
        <v>276</v>
      </c>
      <c r="E69" s="122" t="s">
        <v>276</v>
      </c>
      <c r="F69" s="122"/>
      <c r="G69" s="122">
        <f>2+2</f>
        <v>4</v>
      </c>
      <c r="H69" s="122" t="s">
        <v>13</v>
      </c>
    </row>
    <row r="70" spans="1:9" s="131" customFormat="1" ht="39.950000000000003" customHeight="1" x14ac:dyDescent="0.25">
      <c r="A70" s="122">
        <v>35</v>
      </c>
      <c r="B70" s="122" t="s">
        <v>299</v>
      </c>
      <c r="C70" s="122" t="s">
        <v>270</v>
      </c>
      <c r="D70" s="122" t="s">
        <v>276</v>
      </c>
      <c r="E70" s="122" t="s">
        <v>276</v>
      </c>
      <c r="F70" s="122" t="s">
        <v>272</v>
      </c>
      <c r="G70" s="122">
        <f>1</f>
        <v>1</v>
      </c>
      <c r="H70" s="122" t="s">
        <v>13</v>
      </c>
    </row>
    <row r="71" spans="1:9" s="131" customFormat="1" ht="39.950000000000003" customHeight="1" x14ac:dyDescent="0.25">
      <c r="A71" s="122">
        <v>36</v>
      </c>
      <c r="B71" s="122" t="s">
        <v>299</v>
      </c>
      <c r="C71" s="132" t="s">
        <v>208</v>
      </c>
      <c r="D71" s="122" t="s">
        <v>263</v>
      </c>
      <c r="E71" s="122" t="s">
        <v>263</v>
      </c>
      <c r="F71" s="122"/>
      <c r="G71" s="122">
        <f>1+2</f>
        <v>3</v>
      </c>
      <c r="H71" s="122" t="s">
        <v>13</v>
      </c>
    </row>
    <row r="72" spans="1:9" s="131" customFormat="1" ht="39.950000000000003" customHeight="1" x14ac:dyDescent="0.25">
      <c r="A72" s="122">
        <v>37</v>
      </c>
      <c r="B72" s="122" t="s">
        <v>287</v>
      </c>
      <c r="C72" s="122" t="s">
        <v>270</v>
      </c>
      <c r="D72" s="122" t="s">
        <v>276</v>
      </c>
      <c r="E72" s="122" t="s">
        <v>276</v>
      </c>
      <c r="F72" s="122" t="s">
        <v>272</v>
      </c>
      <c r="G72" s="122">
        <f>2+2+1+1</f>
        <v>6</v>
      </c>
      <c r="H72" s="122" t="s">
        <v>13</v>
      </c>
    </row>
    <row r="73" spans="1:9" s="131" customFormat="1" ht="39.950000000000003" customHeight="1" x14ac:dyDescent="0.25">
      <c r="A73" s="122">
        <v>38</v>
      </c>
      <c r="B73" s="122" t="s">
        <v>287</v>
      </c>
      <c r="C73" s="132" t="s">
        <v>270</v>
      </c>
      <c r="D73" s="122" t="s">
        <v>300</v>
      </c>
      <c r="E73" s="122" t="s">
        <v>300</v>
      </c>
      <c r="F73" s="122" t="s">
        <v>272</v>
      </c>
      <c r="G73" s="122">
        <f>4</f>
        <v>4</v>
      </c>
      <c r="H73" s="122" t="s">
        <v>13</v>
      </c>
    </row>
    <row r="74" spans="1:9" s="131" customFormat="1" ht="39.950000000000003" customHeight="1" x14ac:dyDescent="0.25">
      <c r="A74" s="122">
        <v>39</v>
      </c>
      <c r="B74" s="122" t="s">
        <v>287</v>
      </c>
      <c r="C74" s="132" t="s">
        <v>270</v>
      </c>
      <c r="D74" s="122" t="s">
        <v>301</v>
      </c>
      <c r="E74" s="122" t="s">
        <v>301</v>
      </c>
      <c r="F74" s="122" t="s">
        <v>272</v>
      </c>
      <c r="G74" s="122">
        <f>2</f>
        <v>2</v>
      </c>
      <c r="H74" s="122" t="s">
        <v>13</v>
      </c>
    </row>
    <row r="75" spans="1:9" s="131" customFormat="1" ht="39.950000000000003" customHeight="1" x14ac:dyDescent="0.25">
      <c r="A75" s="122">
        <v>40</v>
      </c>
      <c r="B75" s="122" t="s">
        <v>287</v>
      </c>
      <c r="C75" s="122" t="s">
        <v>270</v>
      </c>
      <c r="D75" s="122" t="s">
        <v>263</v>
      </c>
      <c r="E75" s="122" t="s">
        <v>263</v>
      </c>
      <c r="F75" s="122" t="s">
        <v>272</v>
      </c>
      <c r="G75" s="122">
        <f>2+1+2</f>
        <v>5</v>
      </c>
      <c r="H75" s="122" t="s">
        <v>13</v>
      </c>
    </row>
    <row r="76" spans="1:9" s="131" customFormat="1" ht="39.950000000000003" customHeight="1" x14ac:dyDescent="0.25">
      <c r="A76" s="122">
        <v>41</v>
      </c>
      <c r="B76" s="122" t="s">
        <v>287</v>
      </c>
      <c r="C76" s="122" t="s">
        <v>270</v>
      </c>
      <c r="D76" s="122" t="s">
        <v>302</v>
      </c>
      <c r="E76" s="122" t="s">
        <v>302</v>
      </c>
      <c r="F76" s="122" t="s">
        <v>272</v>
      </c>
      <c r="G76" s="122">
        <f>4</f>
        <v>4</v>
      </c>
      <c r="H76" s="122" t="s">
        <v>13</v>
      </c>
    </row>
    <row r="77" spans="1:9" s="131" customFormat="1" ht="39.950000000000003" customHeight="1" x14ac:dyDescent="0.25">
      <c r="A77" s="122">
        <v>42</v>
      </c>
      <c r="B77" s="122" t="s">
        <v>287</v>
      </c>
      <c r="C77" s="122" t="s">
        <v>270</v>
      </c>
      <c r="D77" s="122" t="s">
        <v>303</v>
      </c>
      <c r="E77" s="122" t="s">
        <v>303</v>
      </c>
      <c r="F77" s="122" t="s">
        <v>272</v>
      </c>
      <c r="G77" s="122">
        <f>4</f>
        <v>4</v>
      </c>
      <c r="H77" s="122" t="s">
        <v>13</v>
      </c>
    </row>
    <row r="78" spans="1:9" s="131" customFormat="1" ht="39.950000000000003" customHeight="1" x14ac:dyDescent="0.25">
      <c r="A78" s="122">
        <v>43</v>
      </c>
      <c r="B78" s="122" t="s">
        <v>304</v>
      </c>
      <c r="C78" s="122" t="s">
        <v>270</v>
      </c>
      <c r="D78" s="122" t="s">
        <v>276</v>
      </c>
      <c r="E78" s="122" t="s">
        <v>276</v>
      </c>
      <c r="F78" s="122" t="s">
        <v>272</v>
      </c>
      <c r="G78" s="122">
        <f>2</f>
        <v>2</v>
      </c>
      <c r="H78" s="122" t="s">
        <v>13</v>
      </c>
    </row>
    <row r="79" spans="1:9" s="131" customFormat="1" ht="39.950000000000003" customHeight="1" x14ac:dyDescent="0.25">
      <c r="A79" s="122">
        <v>44</v>
      </c>
      <c r="B79" s="122" t="s">
        <v>305</v>
      </c>
      <c r="C79" s="122" t="s">
        <v>208</v>
      </c>
      <c r="D79" s="122" t="s">
        <v>306</v>
      </c>
      <c r="E79" s="122" t="s">
        <v>306</v>
      </c>
      <c r="F79" s="122"/>
      <c r="G79" s="122">
        <f>4</f>
        <v>4</v>
      </c>
      <c r="H79" s="122" t="s">
        <v>13</v>
      </c>
    </row>
    <row r="80" spans="1:9" s="131" customFormat="1" ht="39.950000000000003" customHeight="1" x14ac:dyDescent="0.25">
      <c r="A80" s="122">
        <v>45</v>
      </c>
      <c r="B80" s="122" t="s">
        <v>307</v>
      </c>
      <c r="C80" s="122" t="s">
        <v>270</v>
      </c>
      <c r="D80" s="122" t="s">
        <v>308</v>
      </c>
      <c r="E80" s="122" t="s">
        <v>308</v>
      </c>
      <c r="F80" s="122" t="s">
        <v>272</v>
      </c>
      <c r="G80" s="122">
        <f>4</f>
        <v>4</v>
      </c>
      <c r="H80" s="122" t="s">
        <v>13</v>
      </c>
      <c r="I80" s="133"/>
    </row>
    <row r="81" spans="1:8" s="131" customFormat="1" ht="39.950000000000003" customHeight="1" x14ac:dyDescent="0.25">
      <c r="A81" s="122">
        <v>46</v>
      </c>
      <c r="B81" s="122" t="s">
        <v>309</v>
      </c>
      <c r="C81" s="122" t="s">
        <v>270</v>
      </c>
      <c r="D81" s="122" t="s">
        <v>276</v>
      </c>
      <c r="E81" s="122" t="s">
        <v>276</v>
      </c>
      <c r="F81" s="122" t="s">
        <v>272</v>
      </c>
      <c r="G81" s="122">
        <f>1</f>
        <v>1</v>
      </c>
      <c r="H81" s="122" t="s">
        <v>13</v>
      </c>
    </row>
    <row r="82" spans="1:8" s="131" customFormat="1" ht="39.950000000000003" customHeight="1" x14ac:dyDescent="0.25">
      <c r="A82" s="122">
        <v>47</v>
      </c>
      <c r="B82" s="122" t="s">
        <v>309</v>
      </c>
      <c r="C82" s="122" t="s">
        <v>270</v>
      </c>
      <c r="D82" s="122" t="s">
        <v>310</v>
      </c>
      <c r="E82" s="122" t="s">
        <v>310</v>
      </c>
      <c r="F82" s="122" t="s">
        <v>272</v>
      </c>
      <c r="G82" s="122">
        <f>3</f>
        <v>3</v>
      </c>
      <c r="H82" s="122" t="s">
        <v>13</v>
      </c>
    </row>
    <row r="83" spans="1:8" s="131" customFormat="1" ht="39.950000000000003" customHeight="1" x14ac:dyDescent="0.25">
      <c r="A83" s="122">
        <v>48</v>
      </c>
      <c r="B83" s="122" t="s">
        <v>309</v>
      </c>
      <c r="C83" s="122" t="s">
        <v>270</v>
      </c>
      <c r="D83" s="122" t="s">
        <v>311</v>
      </c>
      <c r="E83" s="122" t="s">
        <v>311</v>
      </c>
      <c r="F83" s="122" t="s">
        <v>272</v>
      </c>
      <c r="G83" s="122">
        <f>4</f>
        <v>4</v>
      </c>
      <c r="H83" s="122" t="s">
        <v>13</v>
      </c>
    </row>
    <row r="84" spans="1:8" s="131" customFormat="1" ht="39.950000000000003" customHeight="1" x14ac:dyDescent="0.25">
      <c r="A84" s="122">
        <v>49</v>
      </c>
      <c r="B84" s="122" t="s">
        <v>312</v>
      </c>
      <c r="C84" s="122" t="s">
        <v>270</v>
      </c>
      <c r="D84" s="122" t="s">
        <v>313</v>
      </c>
      <c r="E84" s="122" t="s">
        <v>313</v>
      </c>
      <c r="F84" s="122" t="s">
        <v>272</v>
      </c>
      <c r="G84" s="122">
        <f>2</f>
        <v>2</v>
      </c>
      <c r="H84" s="122" t="s">
        <v>13</v>
      </c>
    </row>
    <row r="85" spans="1:8" s="131" customFormat="1" ht="39.950000000000003" customHeight="1" x14ac:dyDescent="0.25">
      <c r="A85" s="122">
        <v>50</v>
      </c>
      <c r="B85" s="122" t="s">
        <v>291</v>
      </c>
      <c r="C85" s="122" t="s">
        <v>270</v>
      </c>
      <c r="D85" s="122" t="s">
        <v>221</v>
      </c>
      <c r="E85" s="122" t="s">
        <v>221</v>
      </c>
      <c r="F85" s="122" t="s">
        <v>272</v>
      </c>
      <c r="G85" s="122">
        <f>4</f>
        <v>4</v>
      </c>
      <c r="H85" s="122" t="s">
        <v>13</v>
      </c>
    </row>
    <row r="86" spans="1:8" s="131" customFormat="1" ht="39.950000000000003" customHeight="1" x14ac:dyDescent="0.25">
      <c r="A86" s="122">
        <v>51</v>
      </c>
      <c r="B86" s="122" t="s">
        <v>314</v>
      </c>
      <c r="C86" s="122" t="s">
        <v>106</v>
      </c>
      <c r="D86" s="122" t="s">
        <v>315</v>
      </c>
      <c r="E86" s="122" t="s">
        <v>315</v>
      </c>
      <c r="F86" s="122"/>
      <c r="G86" s="122">
        <f>16</f>
        <v>16</v>
      </c>
      <c r="H86" s="122" t="s">
        <v>13</v>
      </c>
    </row>
    <row r="87" spans="1:8" s="131" customFormat="1" ht="39.950000000000003" customHeight="1" x14ac:dyDescent="0.25">
      <c r="A87" s="122">
        <v>52</v>
      </c>
      <c r="B87" s="122" t="s">
        <v>316</v>
      </c>
      <c r="C87" s="122" t="s">
        <v>317</v>
      </c>
      <c r="D87" s="122" t="s">
        <v>318</v>
      </c>
      <c r="E87" s="122" t="s">
        <v>318</v>
      </c>
      <c r="F87" s="122"/>
      <c r="G87" s="122">
        <f>16</f>
        <v>16</v>
      </c>
      <c r="H87" s="122" t="s">
        <v>13</v>
      </c>
    </row>
    <row r="88" spans="1:8" s="131" customFormat="1" ht="39.950000000000003" customHeight="1" x14ac:dyDescent="0.25">
      <c r="A88" s="122">
        <v>53</v>
      </c>
      <c r="B88" s="122" t="s">
        <v>319</v>
      </c>
      <c r="C88" s="122" t="s">
        <v>251</v>
      </c>
      <c r="D88" s="122" t="s">
        <v>320</v>
      </c>
      <c r="E88" s="122" t="s">
        <v>320</v>
      </c>
      <c r="F88" s="122"/>
      <c r="G88" s="122">
        <f>16+8+16+16+16+16+8+8+8+12+16</f>
        <v>140</v>
      </c>
      <c r="H88" s="122" t="s">
        <v>13</v>
      </c>
    </row>
    <row r="89" spans="1:8" s="131" customFormat="1" ht="39.950000000000003" customHeight="1" x14ac:dyDescent="0.25">
      <c r="A89" s="122">
        <v>54</v>
      </c>
      <c r="B89" s="122" t="s">
        <v>319</v>
      </c>
      <c r="C89" s="122" t="s">
        <v>251</v>
      </c>
      <c r="D89" s="122" t="s">
        <v>321</v>
      </c>
      <c r="E89" s="122" t="s">
        <v>321</v>
      </c>
      <c r="F89" s="122"/>
      <c r="G89" s="122">
        <f>8+16+8+16+16+8+4+16</f>
        <v>92</v>
      </c>
      <c r="H89" s="122" t="s">
        <v>13</v>
      </c>
    </row>
    <row r="90" spans="1:8" s="131" customFormat="1" ht="39.950000000000003" customHeight="1" x14ac:dyDescent="0.25">
      <c r="A90" s="122">
        <v>55</v>
      </c>
      <c r="B90" s="129" t="s">
        <v>322</v>
      </c>
      <c r="C90" s="130" t="s">
        <v>251</v>
      </c>
      <c r="D90" s="122" t="s">
        <v>276</v>
      </c>
      <c r="E90" s="122" t="s">
        <v>276</v>
      </c>
      <c r="F90" s="122"/>
      <c r="G90" s="122">
        <f>76</f>
        <v>76</v>
      </c>
      <c r="H90" s="122" t="s">
        <v>13</v>
      </c>
    </row>
    <row r="91" spans="1:8" s="131" customFormat="1" ht="39.950000000000003" customHeight="1" x14ac:dyDescent="0.25">
      <c r="A91" s="122">
        <v>56</v>
      </c>
      <c r="B91" s="129" t="s">
        <v>322</v>
      </c>
      <c r="C91" s="130" t="s">
        <v>251</v>
      </c>
      <c r="D91" s="122" t="s">
        <v>284</v>
      </c>
      <c r="E91" s="122" t="s">
        <v>284</v>
      </c>
      <c r="F91" s="122"/>
      <c r="G91" s="122">
        <f>25</f>
        <v>25</v>
      </c>
      <c r="H91" s="122" t="s">
        <v>13</v>
      </c>
    </row>
    <row r="92" spans="1:8" s="131" customFormat="1" ht="39.950000000000003" customHeight="1" x14ac:dyDescent="0.25">
      <c r="A92" s="122">
        <v>57</v>
      </c>
      <c r="B92" s="129" t="s">
        <v>322</v>
      </c>
      <c r="C92" s="130" t="s">
        <v>251</v>
      </c>
      <c r="D92" s="122" t="s">
        <v>265</v>
      </c>
      <c r="E92" s="122" t="s">
        <v>265</v>
      </c>
      <c r="F92" s="122"/>
      <c r="G92" s="122">
        <f>3</f>
        <v>3</v>
      </c>
      <c r="H92" s="122" t="s">
        <v>13</v>
      </c>
    </row>
    <row r="93" spans="1:8" s="131" customFormat="1" ht="39.950000000000003" customHeight="1" x14ac:dyDescent="0.25">
      <c r="A93" s="122">
        <v>58</v>
      </c>
      <c r="B93" s="129" t="s">
        <v>322</v>
      </c>
      <c r="C93" s="130" t="s">
        <v>251</v>
      </c>
      <c r="D93" s="122" t="s">
        <v>209</v>
      </c>
      <c r="E93" s="122" t="s">
        <v>209</v>
      </c>
      <c r="F93" s="122"/>
      <c r="G93" s="122">
        <f>2</f>
        <v>2</v>
      </c>
      <c r="H93" s="122" t="s">
        <v>13</v>
      </c>
    </row>
    <row r="94" spans="1:8" s="131" customFormat="1" ht="39.950000000000003" customHeight="1" x14ac:dyDescent="0.25">
      <c r="A94" s="122">
        <v>59</v>
      </c>
      <c r="B94" s="129" t="s">
        <v>323</v>
      </c>
      <c r="C94" s="130" t="s">
        <v>270</v>
      </c>
      <c r="D94" s="122" t="s">
        <v>324</v>
      </c>
      <c r="E94" s="122" t="s">
        <v>324</v>
      </c>
      <c r="F94" s="122"/>
      <c r="G94" s="122">
        <v>100</v>
      </c>
      <c r="H94" s="122" t="s">
        <v>13</v>
      </c>
    </row>
    <row r="95" spans="1:8" s="131" customFormat="1" ht="39.950000000000003" customHeight="1" x14ac:dyDescent="0.25">
      <c r="A95" s="134">
        <v>60</v>
      </c>
      <c r="B95" s="135" t="s">
        <v>325</v>
      </c>
      <c r="C95" s="136" t="s">
        <v>270</v>
      </c>
      <c r="D95" s="135" t="s">
        <v>325</v>
      </c>
      <c r="E95" s="135" t="s">
        <v>325</v>
      </c>
      <c r="F95" s="134"/>
      <c r="G95" s="134">
        <v>12</v>
      </c>
      <c r="H95" s="134" t="s">
        <v>268</v>
      </c>
    </row>
    <row r="96" spans="1:8" s="131" customFormat="1" ht="39.950000000000003" customHeight="1" thickBot="1" x14ac:dyDescent="0.3">
      <c r="A96" s="137">
        <v>61</v>
      </c>
      <c r="B96" s="138" t="s">
        <v>326</v>
      </c>
      <c r="C96" s="139" t="s">
        <v>270</v>
      </c>
      <c r="D96" s="139" t="s">
        <v>270</v>
      </c>
      <c r="E96" s="137"/>
      <c r="F96" s="137"/>
      <c r="G96" s="137">
        <f>25</f>
        <v>25</v>
      </c>
      <c r="H96" s="137" t="s">
        <v>268</v>
      </c>
    </row>
    <row r="97" spans="1:9" s="91" customFormat="1" ht="16.5" thickBot="1" x14ac:dyDescent="0.3">
      <c r="A97" s="304" t="s">
        <v>327</v>
      </c>
      <c r="B97" s="305"/>
      <c r="C97" s="305"/>
      <c r="D97" s="306"/>
      <c r="E97" s="97"/>
      <c r="F97" s="97"/>
      <c r="G97" s="97"/>
      <c r="H97" s="98"/>
      <c r="I97" s="140"/>
    </row>
    <row r="98" spans="1:9" s="131" customFormat="1" ht="30" customHeight="1" x14ac:dyDescent="0.25">
      <c r="A98" s="99" t="s">
        <v>0</v>
      </c>
      <c r="B98" s="100" t="s">
        <v>196</v>
      </c>
      <c r="C98" s="100" t="s">
        <v>197</v>
      </c>
      <c r="D98" s="100" t="s">
        <v>198</v>
      </c>
      <c r="E98" s="100" t="s">
        <v>3</v>
      </c>
      <c r="F98" s="100" t="s">
        <v>199</v>
      </c>
      <c r="G98" s="100" t="s">
        <v>4</v>
      </c>
      <c r="H98" s="100" t="s">
        <v>200</v>
      </c>
      <c r="I98" s="140"/>
    </row>
    <row r="99" spans="1:9" s="131" customFormat="1" ht="30" customHeight="1" x14ac:dyDescent="0.25">
      <c r="A99" s="101">
        <v>1</v>
      </c>
      <c r="B99" s="110" t="s">
        <v>328</v>
      </c>
      <c r="C99" s="110" t="s">
        <v>329</v>
      </c>
      <c r="D99" s="110"/>
      <c r="E99" s="110" t="s">
        <v>330</v>
      </c>
      <c r="F99" s="110" t="s">
        <v>331</v>
      </c>
      <c r="G99" s="110">
        <v>4</v>
      </c>
      <c r="H99" s="110" t="s">
        <v>13</v>
      </c>
      <c r="I99" s="140" t="s">
        <v>277</v>
      </c>
    </row>
    <row r="100" spans="1:9" s="131" customFormat="1" ht="30" customHeight="1" x14ac:dyDescent="0.25">
      <c r="A100" s="101">
        <v>2</v>
      </c>
      <c r="B100" s="110" t="s">
        <v>332</v>
      </c>
      <c r="C100" s="110" t="s">
        <v>329</v>
      </c>
      <c r="D100" s="110"/>
      <c r="E100" s="110" t="s">
        <v>333</v>
      </c>
      <c r="F100" s="110" t="s">
        <v>331</v>
      </c>
      <c r="G100" s="110">
        <v>4</v>
      </c>
      <c r="H100" s="110" t="s">
        <v>13</v>
      </c>
      <c r="I100" s="140" t="s">
        <v>277</v>
      </c>
    </row>
    <row r="101" spans="1:9" s="131" customFormat="1" ht="30" customHeight="1" x14ac:dyDescent="0.25">
      <c r="A101" s="101">
        <v>3</v>
      </c>
      <c r="B101" s="110" t="s">
        <v>334</v>
      </c>
      <c r="C101" s="110" t="s">
        <v>117</v>
      </c>
      <c r="D101" s="110"/>
      <c r="E101" s="110" t="s">
        <v>335</v>
      </c>
      <c r="F101" s="110" t="s">
        <v>331</v>
      </c>
      <c r="G101" s="110">
        <v>4</v>
      </c>
      <c r="H101" s="110" t="s">
        <v>13</v>
      </c>
      <c r="I101" s="140" t="s">
        <v>277</v>
      </c>
    </row>
    <row r="102" spans="1:9" s="131" customFormat="1" ht="30" customHeight="1" x14ac:dyDescent="0.25">
      <c r="A102" s="101">
        <v>4</v>
      </c>
      <c r="B102" s="110" t="s">
        <v>334</v>
      </c>
      <c r="C102" s="110" t="s">
        <v>117</v>
      </c>
      <c r="D102" s="110"/>
      <c r="E102" s="110" t="s">
        <v>336</v>
      </c>
      <c r="F102" s="110" t="s">
        <v>331</v>
      </c>
      <c r="G102" s="110">
        <v>4</v>
      </c>
      <c r="H102" s="110" t="s">
        <v>13</v>
      </c>
      <c r="I102" s="140" t="s">
        <v>277</v>
      </c>
    </row>
    <row r="103" spans="1:9" s="131" customFormat="1" ht="30" customHeight="1" x14ac:dyDescent="0.25">
      <c r="A103" s="101">
        <v>5</v>
      </c>
      <c r="B103" s="110" t="s">
        <v>337</v>
      </c>
      <c r="C103" s="110" t="s">
        <v>30</v>
      </c>
      <c r="D103" s="141"/>
      <c r="E103" s="141" t="s">
        <v>338</v>
      </c>
      <c r="F103" s="110" t="s">
        <v>331</v>
      </c>
      <c r="G103" s="110">
        <v>3</v>
      </c>
      <c r="H103" s="110" t="s">
        <v>13</v>
      </c>
      <c r="I103" s="140" t="s">
        <v>277</v>
      </c>
    </row>
    <row r="104" spans="1:9" s="131" customFormat="1" ht="30" customHeight="1" x14ac:dyDescent="0.25">
      <c r="A104" s="101">
        <v>6</v>
      </c>
      <c r="B104" s="110" t="s">
        <v>339</v>
      </c>
      <c r="C104" s="110" t="s">
        <v>30</v>
      </c>
      <c r="D104" s="141"/>
      <c r="E104" s="141" t="s">
        <v>340</v>
      </c>
      <c r="F104" s="110" t="s">
        <v>331</v>
      </c>
      <c r="G104" s="110">
        <v>2</v>
      </c>
      <c r="H104" s="110" t="s">
        <v>13</v>
      </c>
      <c r="I104" s="140" t="s">
        <v>277</v>
      </c>
    </row>
    <row r="105" spans="1:9" s="131" customFormat="1" ht="30" customHeight="1" x14ac:dyDescent="0.25">
      <c r="A105" s="101">
        <v>7</v>
      </c>
      <c r="B105" s="110" t="s">
        <v>341</v>
      </c>
      <c r="C105" s="110" t="s">
        <v>117</v>
      </c>
      <c r="D105" s="141"/>
      <c r="E105" s="141" t="s">
        <v>342</v>
      </c>
      <c r="F105" s="110" t="s">
        <v>331</v>
      </c>
      <c r="G105" s="110">
        <v>2</v>
      </c>
      <c r="H105" s="110" t="s">
        <v>13</v>
      </c>
      <c r="I105" s="140" t="s">
        <v>277</v>
      </c>
    </row>
    <row r="106" spans="1:9" s="131" customFormat="1" ht="30" customHeight="1" x14ac:dyDescent="0.25">
      <c r="A106" s="101">
        <v>8</v>
      </c>
      <c r="B106" s="110" t="s">
        <v>343</v>
      </c>
      <c r="C106" s="110" t="s">
        <v>117</v>
      </c>
      <c r="D106" s="142"/>
      <c r="E106" s="110" t="s">
        <v>344</v>
      </c>
      <c r="F106" s="110" t="s">
        <v>331</v>
      </c>
      <c r="G106" s="110">
        <v>1</v>
      </c>
      <c r="H106" s="110" t="s">
        <v>13</v>
      </c>
      <c r="I106" s="140" t="s">
        <v>277</v>
      </c>
    </row>
    <row r="107" spans="1:9" s="131" customFormat="1" ht="30" customHeight="1" x14ac:dyDescent="0.25">
      <c r="A107" s="101">
        <v>9</v>
      </c>
      <c r="B107" s="110" t="s">
        <v>345</v>
      </c>
      <c r="C107" s="110" t="s">
        <v>117</v>
      </c>
      <c r="D107" s="142"/>
      <c r="E107" s="110" t="s">
        <v>346</v>
      </c>
      <c r="F107" s="110" t="s">
        <v>331</v>
      </c>
      <c r="G107" s="110">
        <v>1</v>
      </c>
      <c r="H107" s="110" t="s">
        <v>13</v>
      </c>
      <c r="I107" s="140" t="s">
        <v>277</v>
      </c>
    </row>
    <row r="108" spans="1:9" s="131" customFormat="1" ht="30" customHeight="1" x14ac:dyDescent="0.25">
      <c r="A108" s="102">
        <v>10</v>
      </c>
      <c r="B108" s="113" t="s">
        <v>347</v>
      </c>
      <c r="C108" s="113" t="s">
        <v>348</v>
      </c>
      <c r="D108" s="113"/>
      <c r="E108" s="113" t="s">
        <v>349</v>
      </c>
      <c r="F108" s="113" t="s">
        <v>331</v>
      </c>
      <c r="G108" s="113">
        <v>1</v>
      </c>
      <c r="H108" s="113" t="s">
        <v>13</v>
      </c>
      <c r="I108" s="143" t="s">
        <v>277</v>
      </c>
    </row>
    <row r="109" spans="1:9" s="131" customFormat="1" ht="30" customHeight="1" x14ac:dyDescent="0.25">
      <c r="A109" s="103">
        <v>11</v>
      </c>
      <c r="B109" s="103" t="s">
        <v>350</v>
      </c>
      <c r="C109" s="103" t="s">
        <v>270</v>
      </c>
      <c r="D109" s="103"/>
      <c r="E109" s="103" t="s">
        <v>351</v>
      </c>
      <c r="F109" s="103" t="s">
        <v>331</v>
      </c>
      <c r="G109" s="103">
        <v>1</v>
      </c>
      <c r="H109" s="103" t="s">
        <v>13</v>
      </c>
      <c r="I109" s="144"/>
    </row>
    <row r="110" spans="1:9" s="131" customFormat="1" ht="30" customHeight="1" x14ac:dyDescent="0.25">
      <c r="A110" s="103">
        <v>12</v>
      </c>
      <c r="B110" s="145" t="s">
        <v>352</v>
      </c>
      <c r="C110" s="146"/>
      <c r="D110" s="146"/>
      <c r="E110" s="146"/>
      <c r="F110" s="103" t="s">
        <v>331</v>
      </c>
      <c r="G110" s="146">
        <v>1</v>
      </c>
      <c r="H110" s="103" t="s">
        <v>13</v>
      </c>
      <c r="I110" s="144" t="s">
        <v>277</v>
      </c>
    </row>
    <row r="111" spans="1:9" s="131" customFormat="1" ht="30" customHeight="1" x14ac:dyDescent="0.25">
      <c r="A111" s="147"/>
      <c r="B111" s="147"/>
      <c r="C111" s="148"/>
      <c r="D111" s="148"/>
      <c r="E111" s="148"/>
      <c r="F111" s="148"/>
      <c r="G111" s="148"/>
      <c r="H111" s="148"/>
      <c r="I111" s="149"/>
    </row>
    <row r="112" spans="1:9" s="131" customFormat="1" ht="30" customHeight="1" x14ac:dyDescent="0.25">
      <c r="A112" s="150"/>
      <c r="B112" s="150"/>
      <c r="C112" s="151"/>
      <c r="D112" s="151"/>
      <c r="E112" s="151"/>
      <c r="F112" s="151"/>
      <c r="G112" s="151"/>
      <c r="H112" s="151"/>
      <c r="I112" s="140"/>
    </row>
    <row r="113" spans="1:9" s="131" customFormat="1" ht="30" customHeight="1" x14ac:dyDescent="0.25">
      <c r="A113" s="150"/>
      <c r="B113" s="150"/>
      <c r="C113" s="151"/>
      <c r="D113" s="151"/>
      <c r="E113" s="151"/>
      <c r="F113" s="151"/>
      <c r="G113" s="151"/>
      <c r="H113" s="151"/>
      <c r="I113" s="140"/>
    </row>
    <row r="114" spans="1:9" s="131" customFormat="1" ht="30" customHeight="1" x14ac:dyDescent="0.25">
      <c r="A114" s="150"/>
      <c r="B114" s="150"/>
      <c r="C114" s="151"/>
      <c r="D114" s="151"/>
      <c r="E114" s="151"/>
      <c r="F114" s="151"/>
      <c r="G114" s="151"/>
      <c r="H114" s="151"/>
      <c r="I114" s="140"/>
    </row>
    <row r="115" spans="1:9" s="131" customFormat="1" ht="30" customHeight="1" x14ac:dyDescent="0.25">
      <c r="A115" s="150"/>
      <c r="B115" s="150"/>
      <c r="C115" s="151"/>
      <c r="D115" s="151"/>
      <c r="E115" s="151"/>
      <c r="F115" s="151"/>
      <c r="G115" s="151"/>
      <c r="H115" s="151"/>
      <c r="I115" s="140"/>
    </row>
    <row r="116" spans="1:9" s="131" customFormat="1" ht="30" customHeight="1" x14ac:dyDescent="0.25">
      <c r="A116" s="150"/>
      <c r="B116" s="150"/>
      <c r="C116" s="151"/>
      <c r="D116" s="151"/>
      <c r="E116" s="151"/>
      <c r="F116" s="151"/>
      <c r="G116" s="151"/>
      <c r="H116" s="151"/>
      <c r="I116" s="140"/>
    </row>
    <row r="117" spans="1:9" s="131" customFormat="1" ht="30" customHeight="1" x14ac:dyDescent="0.25">
      <c r="A117" s="150"/>
      <c r="B117" s="150"/>
      <c r="C117" s="151"/>
      <c r="D117" s="151"/>
      <c r="E117" s="151"/>
      <c r="F117" s="151"/>
      <c r="G117" s="151"/>
      <c r="H117" s="151"/>
      <c r="I117" s="140"/>
    </row>
    <row r="118" spans="1:9" s="131" customFormat="1" ht="30" customHeight="1" x14ac:dyDescent="0.25">
      <c r="A118" s="150"/>
      <c r="B118" s="150"/>
      <c r="C118" s="151"/>
      <c r="D118" s="151"/>
      <c r="E118" s="151"/>
      <c r="F118" s="151"/>
      <c r="G118" s="151"/>
      <c r="H118" s="151"/>
      <c r="I118" s="140"/>
    </row>
    <row r="119" spans="1:9" s="131" customFormat="1" ht="30" customHeight="1" x14ac:dyDescent="0.25">
      <c r="A119" s="150"/>
      <c r="B119" s="150"/>
      <c r="C119" s="151"/>
      <c r="D119" s="151"/>
      <c r="E119" s="151"/>
      <c r="F119" s="151"/>
      <c r="G119" s="151"/>
      <c r="H119" s="151"/>
      <c r="I119" s="140"/>
    </row>
    <row r="120" spans="1:9" s="131" customFormat="1" ht="30" customHeight="1" x14ac:dyDescent="0.25">
      <c r="A120" s="150"/>
      <c r="B120" s="150"/>
      <c r="C120" s="151"/>
      <c r="D120" s="151"/>
      <c r="E120" s="151"/>
      <c r="F120" s="151"/>
      <c r="G120" s="151"/>
      <c r="H120" s="151"/>
      <c r="I120" s="140"/>
    </row>
    <row r="121" spans="1:9" s="131" customFormat="1" ht="30" customHeight="1" x14ac:dyDescent="0.25">
      <c r="A121" s="150"/>
      <c r="B121" s="150"/>
      <c r="C121" s="151"/>
      <c r="D121" s="151"/>
      <c r="E121" s="151"/>
      <c r="F121" s="151"/>
      <c r="G121" s="151"/>
      <c r="H121" s="151"/>
      <c r="I121" s="140"/>
    </row>
    <row r="122" spans="1:9" s="131" customFormat="1" ht="30" customHeight="1" x14ac:dyDescent="0.25">
      <c r="A122" s="150"/>
      <c r="B122" s="150"/>
      <c r="C122" s="151"/>
      <c r="D122" s="151"/>
      <c r="E122" s="151"/>
      <c r="F122" s="151"/>
      <c r="G122" s="151"/>
      <c r="H122" s="151"/>
      <c r="I122" s="140"/>
    </row>
    <row r="123" spans="1:9" s="131" customFormat="1" ht="30" customHeight="1" x14ac:dyDescent="0.25">
      <c r="A123" s="150"/>
      <c r="B123" s="150"/>
      <c r="C123" s="151"/>
      <c r="D123" s="151"/>
      <c r="E123" s="151"/>
      <c r="F123" s="151"/>
      <c r="G123" s="151"/>
      <c r="H123" s="151"/>
      <c r="I123" s="140"/>
    </row>
    <row r="124" spans="1:9" s="131" customFormat="1" ht="30" customHeight="1" x14ac:dyDescent="0.25">
      <c r="A124" s="150"/>
      <c r="B124" s="150"/>
      <c r="C124" s="151"/>
      <c r="D124" s="151"/>
      <c r="E124" s="151"/>
      <c r="F124" s="151"/>
      <c r="G124" s="151"/>
      <c r="H124" s="151"/>
      <c r="I124" s="140"/>
    </row>
    <row r="125" spans="1:9" s="131" customFormat="1" ht="30" customHeight="1" x14ac:dyDescent="0.25">
      <c r="A125" s="150"/>
      <c r="B125" s="150"/>
      <c r="C125" s="151"/>
      <c r="D125" s="151"/>
      <c r="E125" s="151"/>
      <c r="F125" s="151"/>
      <c r="G125" s="151"/>
      <c r="H125" s="151"/>
      <c r="I125" s="140"/>
    </row>
    <row r="126" spans="1:9" s="131" customFormat="1" ht="30" customHeight="1" x14ac:dyDescent="0.25">
      <c r="A126" s="150"/>
      <c r="B126" s="150"/>
      <c r="C126" s="151"/>
      <c r="D126" s="151"/>
      <c r="E126" s="151"/>
      <c r="F126" s="151"/>
      <c r="G126" s="151"/>
      <c r="H126" s="151"/>
      <c r="I126" s="140"/>
    </row>
    <row r="127" spans="1:9" s="131" customFormat="1" ht="30" customHeight="1" x14ac:dyDescent="0.25">
      <c r="A127" s="150"/>
      <c r="B127" s="150"/>
      <c r="C127" s="151"/>
      <c r="D127" s="151"/>
      <c r="E127" s="151"/>
      <c r="F127" s="151"/>
      <c r="G127" s="151"/>
      <c r="H127" s="151"/>
      <c r="I127" s="140"/>
    </row>
    <row r="128" spans="1:9" s="131" customFormat="1" ht="30" customHeight="1" x14ac:dyDescent="0.25">
      <c r="A128" s="150"/>
      <c r="B128" s="150"/>
      <c r="C128" s="151"/>
      <c r="D128" s="151"/>
      <c r="E128" s="151"/>
      <c r="F128" s="151"/>
      <c r="G128" s="151"/>
      <c r="H128" s="151"/>
      <c r="I128" s="140"/>
    </row>
    <row r="129" spans="1:9" s="131" customFormat="1" ht="30" customHeight="1" x14ac:dyDescent="0.25">
      <c r="A129" s="150"/>
      <c r="B129" s="150"/>
      <c r="C129" s="151"/>
      <c r="D129" s="151"/>
      <c r="E129" s="151"/>
      <c r="F129" s="151"/>
      <c r="G129" s="151"/>
      <c r="H129" s="151"/>
      <c r="I129" s="140"/>
    </row>
    <row r="130" spans="1:9" s="131" customFormat="1" ht="30" customHeight="1" x14ac:dyDescent="0.25">
      <c r="A130" s="150"/>
      <c r="B130" s="150"/>
      <c r="C130" s="151"/>
      <c r="D130" s="151"/>
      <c r="E130" s="151"/>
      <c r="F130" s="151"/>
      <c r="G130" s="151"/>
      <c r="H130" s="151"/>
      <c r="I130" s="140"/>
    </row>
    <row r="131" spans="1:9" s="131" customFormat="1" ht="30" customHeight="1" x14ac:dyDescent="0.25">
      <c r="A131" s="150"/>
      <c r="B131" s="150"/>
      <c r="C131" s="151"/>
      <c r="D131" s="151"/>
      <c r="E131" s="151"/>
      <c r="F131" s="151"/>
      <c r="G131" s="151"/>
      <c r="H131" s="151"/>
      <c r="I131" s="140"/>
    </row>
    <row r="132" spans="1:9" s="131" customFormat="1" ht="30" customHeight="1" x14ac:dyDescent="0.25">
      <c r="A132" s="150"/>
      <c r="B132" s="150"/>
      <c r="C132" s="151"/>
      <c r="D132" s="151"/>
      <c r="E132" s="151"/>
      <c r="F132" s="151"/>
      <c r="G132" s="151"/>
      <c r="H132" s="151"/>
      <c r="I132" s="140"/>
    </row>
    <row r="133" spans="1:9" s="131" customFormat="1" ht="30" customHeight="1" x14ac:dyDescent="0.25">
      <c r="A133" s="150"/>
      <c r="B133" s="150"/>
      <c r="C133" s="151"/>
      <c r="D133" s="151"/>
      <c r="E133" s="151"/>
      <c r="F133" s="151"/>
      <c r="G133" s="151"/>
      <c r="H133" s="151"/>
      <c r="I133" s="140"/>
    </row>
    <row r="134" spans="1:9" s="131" customFormat="1" ht="30" customHeight="1" x14ac:dyDescent="0.25">
      <c r="A134" s="150"/>
      <c r="B134" s="150"/>
      <c r="C134" s="151"/>
      <c r="D134" s="151"/>
      <c r="E134" s="151"/>
      <c r="F134" s="151"/>
      <c r="G134" s="151"/>
      <c r="H134" s="151"/>
      <c r="I134" s="140"/>
    </row>
    <row r="135" spans="1:9" s="131" customFormat="1" ht="30" customHeight="1" x14ac:dyDescent="0.25">
      <c r="A135" s="150"/>
      <c r="B135" s="150"/>
      <c r="C135" s="151"/>
      <c r="D135" s="151"/>
      <c r="E135" s="151"/>
      <c r="F135" s="151"/>
      <c r="G135" s="151"/>
      <c r="H135" s="151"/>
      <c r="I135" s="140"/>
    </row>
    <row r="136" spans="1:9" s="131" customFormat="1" ht="30" customHeight="1" x14ac:dyDescent="0.25">
      <c r="A136" s="150"/>
      <c r="B136" s="150"/>
      <c r="C136" s="151"/>
      <c r="D136" s="151"/>
      <c r="E136" s="151"/>
      <c r="F136" s="151"/>
      <c r="G136" s="151"/>
      <c r="H136" s="151"/>
      <c r="I136" s="140"/>
    </row>
    <row r="137" spans="1:9" s="131" customFormat="1" ht="30" customHeight="1" x14ac:dyDescent="0.25">
      <c r="A137" s="150"/>
      <c r="B137" s="150"/>
      <c r="C137" s="151"/>
      <c r="D137" s="151"/>
      <c r="E137" s="151"/>
      <c r="F137" s="151"/>
      <c r="G137" s="151"/>
      <c r="H137" s="151"/>
      <c r="I137" s="140"/>
    </row>
    <row r="138" spans="1:9" s="131" customFormat="1" ht="30" customHeight="1" x14ac:dyDescent="0.25">
      <c r="A138" s="150"/>
      <c r="B138" s="150"/>
      <c r="C138" s="151"/>
      <c r="D138" s="151"/>
      <c r="E138" s="151"/>
      <c r="F138" s="151"/>
      <c r="G138" s="151"/>
      <c r="H138" s="151"/>
      <c r="I138" s="140"/>
    </row>
    <row r="139" spans="1:9" s="131" customFormat="1" ht="30" customHeight="1" x14ac:dyDescent="0.25">
      <c r="A139" s="150"/>
      <c r="B139" s="150"/>
      <c r="C139" s="151"/>
      <c r="D139" s="151"/>
      <c r="E139" s="151"/>
      <c r="F139" s="151"/>
      <c r="G139" s="151"/>
      <c r="H139" s="151"/>
      <c r="I139" s="140"/>
    </row>
    <row r="140" spans="1:9" s="131" customFormat="1" ht="30" customHeight="1" x14ac:dyDescent="0.25">
      <c r="A140" s="150"/>
      <c r="B140" s="150"/>
      <c r="C140" s="151"/>
      <c r="D140" s="151"/>
      <c r="E140" s="151"/>
      <c r="F140" s="151"/>
      <c r="G140" s="151"/>
      <c r="H140" s="151"/>
      <c r="I140" s="140"/>
    </row>
    <row r="141" spans="1:9" s="131" customFormat="1" ht="30" customHeight="1" x14ac:dyDescent="0.25">
      <c r="A141" s="150"/>
      <c r="B141" s="150"/>
      <c r="C141" s="151"/>
      <c r="D141" s="151"/>
      <c r="E141" s="151"/>
      <c r="F141" s="151"/>
      <c r="G141" s="151"/>
      <c r="H141" s="151"/>
      <c r="I141" s="140"/>
    </row>
    <row r="142" spans="1:9" s="131" customFormat="1" ht="30" customHeight="1" x14ac:dyDescent="0.25">
      <c r="A142" s="150"/>
      <c r="B142" s="150"/>
      <c r="C142" s="151"/>
      <c r="D142" s="151"/>
      <c r="E142" s="151"/>
      <c r="F142" s="151"/>
      <c r="G142" s="151"/>
      <c r="H142" s="151"/>
      <c r="I142" s="140"/>
    </row>
    <row r="143" spans="1:9" s="131" customFormat="1" ht="30" customHeight="1" x14ac:dyDescent="0.25">
      <c r="A143" s="150"/>
      <c r="B143" s="150"/>
      <c r="C143" s="151"/>
      <c r="D143" s="151"/>
      <c r="E143" s="151"/>
      <c r="F143" s="151"/>
      <c r="G143" s="151"/>
      <c r="H143" s="151"/>
      <c r="I143" s="140"/>
    </row>
    <row r="144" spans="1:9" s="131" customFormat="1" ht="30" customHeight="1" x14ac:dyDescent="0.25">
      <c r="A144" s="150"/>
      <c r="B144" s="150"/>
      <c r="C144" s="151"/>
      <c r="D144" s="151"/>
      <c r="E144" s="151"/>
      <c r="F144" s="151"/>
      <c r="G144" s="151"/>
      <c r="H144" s="151"/>
      <c r="I144" s="140"/>
    </row>
    <row r="145" spans="1:9" s="131" customFormat="1" ht="30" customHeight="1" x14ac:dyDescent="0.25">
      <c r="A145" s="150"/>
      <c r="B145" s="150"/>
      <c r="C145" s="151"/>
      <c r="D145" s="151"/>
      <c r="E145" s="151"/>
      <c r="F145" s="151"/>
      <c r="G145" s="151"/>
      <c r="H145" s="151"/>
      <c r="I145" s="140"/>
    </row>
    <row r="146" spans="1:9" s="131" customFormat="1" ht="30" customHeight="1" x14ac:dyDescent="0.25">
      <c r="A146" s="150"/>
      <c r="B146" s="150"/>
      <c r="C146" s="151"/>
      <c r="D146" s="151"/>
      <c r="E146" s="151"/>
      <c r="F146" s="151"/>
      <c r="G146" s="151"/>
      <c r="H146" s="151"/>
      <c r="I146" s="140"/>
    </row>
    <row r="147" spans="1:9" s="131" customFormat="1" ht="30" customHeight="1" x14ac:dyDescent="0.25">
      <c r="A147" s="150"/>
      <c r="B147" s="150"/>
      <c r="C147" s="151"/>
      <c r="D147" s="151"/>
      <c r="E147" s="151"/>
      <c r="F147" s="151"/>
      <c r="G147" s="151"/>
      <c r="H147" s="151"/>
      <c r="I147" s="140"/>
    </row>
    <row r="148" spans="1:9" s="131" customFormat="1" ht="30" customHeight="1" x14ac:dyDescent="0.25">
      <c r="A148" s="150"/>
      <c r="B148" s="150"/>
      <c r="C148" s="151"/>
      <c r="D148" s="151"/>
      <c r="E148" s="151"/>
      <c r="F148" s="151"/>
      <c r="G148" s="151"/>
      <c r="H148" s="151"/>
      <c r="I148" s="140"/>
    </row>
    <row r="149" spans="1:9" s="131" customFormat="1" ht="30" customHeight="1" x14ac:dyDescent="0.25">
      <c r="A149" s="150"/>
      <c r="B149" s="150"/>
      <c r="C149" s="151"/>
      <c r="D149" s="151"/>
      <c r="E149" s="151"/>
      <c r="F149" s="151"/>
      <c r="G149" s="151"/>
      <c r="H149" s="151"/>
      <c r="I149" s="140"/>
    </row>
    <row r="150" spans="1:9" s="131" customFormat="1" ht="30" customHeight="1" x14ac:dyDescent="0.25">
      <c r="A150" s="150"/>
      <c r="B150" s="150"/>
      <c r="C150" s="151"/>
      <c r="D150" s="151"/>
      <c r="E150" s="151"/>
      <c r="F150" s="151"/>
      <c r="G150" s="151"/>
      <c r="H150" s="151"/>
      <c r="I150" s="140"/>
    </row>
    <row r="151" spans="1:9" s="131" customFormat="1" ht="30" customHeight="1" x14ac:dyDescent="0.25">
      <c r="A151" s="150"/>
      <c r="B151" s="150"/>
      <c r="C151" s="151"/>
      <c r="D151" s="151"/>
      <c r="E151" s="151"/>
      <c r="F151" s="151"/>
      <c r="G151" s="151"/>
      <c r="H151" s="151"/>
      <c r="I151" s="140"/>
    </row>
    <row r="152" spans="1:9" s="131" customFormat="1" ht="30" customHeight="1" x14ac:dyDescent="0.25">
      <c r="A152" s="150"/>
      <c r="B152" s="150"/>
      <c r="C152" s="151"/>
      <c r="D152" s="151"/>
      <c r="E152" s="151"/>
      <c r="F152" s="151"/>
      <c r="G152" s="151"/>
      <c r="H152" s="151"/>
      <c r="I152" s="140"/>
    </row>
    <row r="153" spans="1:9" s="131" customFormat="1" ht="30" customHeight="1" x14ac:dyDescent="0.25">
      <c r="A153" s="150"/>
      <c r="B153" s="150"/>
      <c r="C153" s="151"/>
      <c r="D153" s="151"/>
      <c r="E153" s="151"/>
      <c r="F153" s="151"/>
      <c r="G153" s="151"/>
      <c r="H153" s="151"/>
      <c r="I153" s="140"/>
    </row>
    <row r="154" spans="1:9" s="131" customFormat="1" ht="30" customHeight="1" x14ac:dyDescent="0.25">
      <c r="A154" s="150"/>
      <c r="B154" s="150"/>
      <c r="C154" s="151"/>
      <c r="D154" s="151"/>
      <c r="E154" s="151"/>
      <c r="F154" s="151"/>
      <c r="G154" s="151"/>
      <c r="H154" s="151"/>
      <c r="I154" s="140"/>
    </row>
    <row r="155" spans="1:9" s="131" customFormat="1" ht="30" customHeight="1" x14ac:dyDescent="0.25">
      <c r="A155" s="150"/>
      <c r="B155" s="150"/>
      <c r="C155" s="151"/>
      <c r="D155" s="151"/>
      <c r="E155" s="151"/>
      <c r="F155" s="151"/>
      <c r="G155" s="151"/>
      <c r="H155" s="151"/>
      <c r="I155" s="140"/>
    </row>
    <row r="156" spans="1:9" s="131" customFormat="1" ht="30" customHeight="1" x14ac:dyDescent="0.25">
      <c r="A156" s="150"/>
      <c r="B156" s="150"/>
      <c r="C156" s="151"/>
      <c r="D156" s="151"/>
      <c r="E156" s="151"/>
      <c r="F156" s="151"/>
      <c r="G156" s="151"/>
      <c r="H156" s="151"/>
      <c r="I156" s="140"/>
    </row>
    <row r="157" spans="1:9" s="131" customFormat="1" ht="30" customHeight="1" x14ac:dyDescent="0.25">
      <c r="A157" s="150"/>
      <c r="B157" s="150"/>
      <c r="C157" s="151"/>
      <c r="D157" s="151"/>
      <c r="E157" s="151"/>
      <c r="F157" s="151"/>
      <c r="G157" s="151"/>
      <c r="H157" s="151"/>
      <c r="I157" s="140"/>
    </row>
    <row r="158" spans="1:9" s="131" customFormat="1" ht="30" customHeight="1" x14ac:dyDescent="0.25">
      <c r="A158" s="150"/>
      <c r="B158" s="150"/>
      <c r="C158" s="151"/>
      <c r="D158" s="151"/>
      <c r="E158" s="151"/>
      <c r="F158" s="151"/>
      <c r="G158" s="151"/>
      <c r="H158" s="151"/>
      <c r="I158" s="140"/>
    </row>
    <row r="159" spans="1:9" s="131" customFormat="1" ht="30" customHeight="1" x14ac:dyDescent="0.25">
      <c r="A159" s="150"/>
      <c r="B159" s="150"/>
      <c r="C159" s="151"/>
      <c r="D159" s="151"/>
      <c r="E159" s="151"/>
      <c r="F159" s="151"/>
      <c r="G159" s="151"/>
      <c r="H159" s="151"/>
      <c r="I159" s="140"/>
    </row>
    <row r="160" spans="1:9" s="131" customFormat="1" ht="30" customHeight="1" x14ac:dyDescent="0.25">
      <c r="A160" s="150"/>
      <c r="B160" s="150"/>
      <c r="C160" s="151"/>
      <c r="D160" s="151"/>
      <c r="E160" s="151"/>
      <c r="F160" s="151"/>
      <c r="G160" s="151"/>
      <c r="H160" s="151"/>
      <c r="I160" s="140"/>
    </row>
    <row r="161" spans="1:9" s="131" customFormat="1" ht="30" customHeight="1" x14ac:dyDescent="0.25">
      <c r="A161" s="150"/>
      <c r="B161" s="150"/>
      <c r="C161" s="151"/>
      <c r="D161" s="151"/>
      <c r="E161" s="151"/>
      <c r="F161" s="151"/>
      <c r="G161" s="151"/>
      <c r="H161" s="151"/>
      <c r="I161" s="140"/>
    </row>
    <row r="162" spans="1:9" s="131" customFormat="1" ht="30" customHeight="1" x14ac:dyDescent="0.25">
      <c r="A162" s="150"/>
      <c r="B162" s="150"/>
      <c r="C162" s="151"/>
      <c r="D162" s="151"/>
      <c r="E162" s="151"/>
      <c r="F162" s="151"/>
      <c r="G162" s="151"/>
      <c r="H162" s="151"/>
      <c r="I162" s="140"/>
    </row>
    <row r="163" spans="1:9" s="131" customFormat="1" ht="30" customHeight="1" x14ac:dyDescent="0.25">
      <c r="A163" s="150"/>
      <c r="B163" s="150"/>
      <c r="C163" s="151"/>
      <c r="D163" s="151"/>
      <c r="E163" s="151"/>
      <c r="F163" s="151"/>
      <c r="G163" s="151"/>
      <c r="H163" s="151"/>
      <c r="I163" s="140"/>
    </row>
    <row r="164" spans="1:9" s="131" customFormat="1" ht="30" customHeight="1" x14ac:dyDescent="0.25">
      <c r="A164" s="150"/>
      <c r="B164" s="150"/>
      <c r="C164" s="151"/>
      <c r="D164" s="151"/>
      <c r="E164" s="151"/>
      <c r="F164" s="151"/>
      <c r="G164" s="151"/>
      <c r="H164" s="151"/>
      <c r="I164" s="140"/>
    </row>
    <row r="165" spans="1:9" s="131" customFormat="1" ht="30" customHeight="1" x14ac:dyDescent="0.25">
      <c r="A165" s="150"/>
      <c r="B165" s="150"/>
      <c r="C165" s="151"/>
      <c r="D165" s="151"/>
      <c r="E165" s="151"/>
      <c r="F165" s="151"/>
      <c r="G165" s="151"/>
      <c r="H165" s="151"/>
      <c r="I165" s="140"/>
    </row>
    <row r="166" spans="1:9" s="131" customFormat="1" ht="30" customHeight="1" x14ac:dyDescent="0.25">
      <c r="A166" s="150"/>
      <c r="B166" s="150"/>
      <c r="C166" s="151"/>
      <c r="D166" s="151"/>
      <c r="E166" s="151"/>
      <c r="F166" s="151"/>
      <c r="G166" s="151"/>
      <c r="H166" s="151"/>
      <c r="I166" s="140"/>
    </row>
    <row r="167" spans="1:9" s="131" customFormat="1" ht="30" customHeight="1" x14ac:dyDescent="0.25">
      <c r="A167" s="150"/>
      <c r="B167" s="150"/>
      <c r="C167" s="151"/>
      <c r="D167" s="151"/>
      <c r="E167" s="151"/>
      <c r="F167" s="151"/>
      <c r="G167" s="151"/>
      <c r="H167" s="151"/>
      <c r="I167" s="140"/>
    </row>
    <row r="168" spans="1:9" s="131" customFormat="1" ht="30" customHeight="1" x14ac:dyDescent="0.25">
      <c r="A168" s="150"/>
      <c r="B168" s="150"/>
      <c r="C168" s="151"/>
      <c r="D168" s="151"/>
      <c r="E168" s="151"/>
      <c r="F168" s="151"/>
      <c r="G168" s="151"/>
      <c r="H168" s="151"/>
      <c r="I168" s="140"/>
    </row>
    <row r="169" spans="1:9" s="131" customFormat="1" ht="30" customHeight="1" x14ac:dyDescent="0.25">
      <c r="A169" s="150"/>
      <c r="B169" s="150"/>
      <c r="C169" s="151"/>
      <c r="D169" s="151"/>
      <c r="E169" s="151"/>
      <c r="F169" s="151"/>
      <c r="G169" s="151"/>
      <c r="H169" s="151"/>
      <c r="I169" s="140"/>
    </row>
    <row r="170" spans="1:9" s="131" customFormat="1" ht="30" customHeight="1" thickBot="1" x14ac:dyDescent="0.3">
      <c r="A170" s="307"/>
      <c r="B170" s="308"/>
      <c r="C170" s="308"/>
      <c r="D170" s="309"/>
      <c r="E170" s="151"/>
      <c r="F170" s="151"/>
      <c r="G170" s="151"/>
      <c r="H170" s="151"/>
      <c r="I170" s="140"/>
    </row>
    <row r="171" spans="1:9" s="131" customFormat="1" ht="30" customHeight="1" thickBot="1" x14ac:dyDescent="0.3">
      <c r="A171" s="99"/>
      <c r="B171" s="100"/>
      <c r="C171" s="100"/>
      <c r="D171" s="100"/>
      <c r="E171" s="107"/>
      <c r="F171" s="107"/>
      <c r="G171" s="107"/>
      <c r="H171" s="107"/>
      <c r="I171" s="108"/>
    </row>
    <row r="172" spans="1:9" s="131" customFormat="1" ht="30" customHeight="1" x14ac:dyDescent="0.25">
      <c r="A172" s="101"/>
      <c r="B172" s="152"/>
      <c r="C172" s="110"/>
      <c r="D172" s="110"/>
      <c r="E172" s="100"/>
      <c r="F172" s="100"/>
      <c r="G172" s="100"/>
      <c r="H172" s="100"/>
      <c r="I172" s="109"/>
    </row>
    <row r="173" spans="1:9" s="131" customFormat="1" ht="30" customHeight="1" x14ac:dyDescent="0.25">
      <c r="A173" s="101"/>
      <c r="B173" s="152"/>
      <c r="C173" s="110"/>
      <c r="D173" s="110"/>
      <c r="E173" s="153"/>
      <c r="F173" s="110"/>
      <c r="G173" s="110"/>
      <c r="H173" s="110"/>
      <c r="I173" s="154"/>
    </row>
    <row r="174" spans="1:9" s="131" customFormat="1" ht="30" customHeight="1" x14ac:dyDescent="0.25">
      <c r="A174" s="101"/>
      <c r="B174" s="152"/>
      <c r="C174" s="110"/>
      <c r="D174" s="110"/>
      <c r="E174" s="155"/>
      <c r="F174" s="110"/>
      <c r="G174" s="110"/>
      <c r="H174" s="110"/>
      <c r="I174" s="154"/>
    </row>
    <row r="175" spans="1:9" s="131" customFormat="1" ht="30" customHeight="1" x14ac:dyDescent="0.25">
      <c r="A175" s="101"/>
      <c r="B175" s="152"/>
      <c r="C175" s="110"/>
      <c r="D175" s="110"/>
      <c r="E175" s="110"/>
      <c r="F175" s="110"/>
      <c r="G175" s="110"/>
      <c r="H175" s="110"/>
      <c r="I175" s="154"/>
    </row>
    <row r="176" spans="1:9" s="131" customFormat="1" ht="30" customHeight="1" x14ac:dyDescent="0.25">
      <c r="A176" s="101"/>
      <c r="B176" s="152"/>
      <c r="C176" s="110"/>
      <c r="D176" s="110"/>
      <c r="E176" s="110"/>
      <c r="F176" s="110"/>
      <c r="G176" s="110"/>
      <c r="H176" s="110"/>
      <c r="I176" s="154"/>
    </row>
    <row r="177" spans="1:9" s="131" customFormat="1" ht="30" customHeight="1" x14ac:dyDescent="0.25">
      <c r="A177" s="101"/>
      <c r="B177" s="152"/>
      <c r="C177" s="110"/>
      <c r="D177" s="110"/>
      <c r="E177" s="110"/>
      <c r="F177" s="110"/>
      <c r="G177" s="110"/>
      <c r="H177" s="110"/>
      <c r="I177" s="154"/>
    </row>
    <row r="178" spans="1:9" s="131" customFormat="1" ht="30" customHeight="1" x14ac:dyDescent="0.25">
      <c r="A178" s="101"/>
      <c r="B178" s="152"/>
      <c r="C178" s="110"/>
      <c r="D178" s="110"/>
      <c r="E178" s="110"/>
      <c r="F178" s="110"/>
      <c r="G178" s="110"/>
      <c r="H178" s="110"/>
      <c r="I178" s="154"/>
    </row>
    <row r="179" spans="1:9" s="131" customFormat="1" ht="30" customHeight="1" x14ac:dyDescent="0.25">
      <c r="A179" s="101"/>
      <c r="B179" s="152"/>
      <c r="C179" s="110"/>
      <c r="D179" s="110"/>
      <c r="E179" s="110"/>
      <c r="F179" s="110"/>
      <c r="G179" s="110"/>
      <c r="H179" s="110"/>
      <c r="I179" s="112"/>
    </row>
    <row r="180" spans="1:9" s="131" customFormat="1" ht="30" customHeight="1" x14ac:dyDescent="0.25">
      <c r="A180" s="101"/>
      <c r="B180" s="152"/>
      <c r="C180" s="110"/>
      <c r="D180" s="156"/>
      <c r="E180" s="110"/>
      <c r="F180" s="110"/>
      <c r="G180" s="110"/>
      <c r="H180" s="110"/>
      <c r="I180" s="154"/>
    </row>
    <row r="181" spans="1:9" s="131" customFormat="1" ht="30" customHeight="1" x14ac:dyDescent="0.25">
      <c r="A181" s="101"/>
      <c r="B181" s="152"/>
      <c r="C181" s="110"/>
      <c r="D181" s="110"/>
      <c r="E181" s="141"/>
      <c r="F181" s="110"/>
      <c r="G181" s="110"/>
      <c r="H181" s="110"/>
      <c r="I181" s="154"/>
    </row>
    <row r="182" spans="1:9" s="131" customFormat="1" ht="30" customHeight="1" x14ac:dyDescent="0.25">
      <c r="A182" s="101"/>
      <c r="B182" s="152"/>
      <c r="C182" s="110"/>
      <c r="D182" s="110"/>
      <c r="E182" s="110"/>
      <c r="F182" s="110"/>
      <c r="G182" s="110"/>
      <c r="H182" s="110"/>
      <c r="I182" s="112"/>
    </row>
    <row r="183" spans="1:9" s="131" customFormat="1" ht="30" customHeight="1" x14ac:dyDescent="0.25">
      <c r="A183" s="101"/>
      <c r="B183" s="152"/>
      <c r="C183" s="110"/>
      <c r="D183" s="110"/>
      <c r="E183" s="110"/>
      <c r="F183" s="110"/>
      <c r="G183" s="110"/>
      <c r="H183" s="110"/>
      <c r="I183" s="112"/>
    </row>
    <row r="184" spans="1:9" s="131" customFormat="1" ht="30" customHeight="1" thickBot="1" x14ac:dyDescent="0.3">
      <c r="A184" s="117"/>
      <c r="B184" s="157"/>
      <c r="C184" s="158"/>
      <c r="D184" s="158"/>
      <c r="E184" s="110"/>
      <c r="F184" s="110"/>
      <c r="G184" s="110"/>
      <c r="H184" s="110"/>
      <c r="I184" s="154"/>
    </row>
    <row r="185" spans="1:9" s="131" customFormat="1" ht="30" customHeight="1" thickBot="1" x14ac:dyDescent="0.3">
      <c r="A185" s="91"/>
      <c r="B185" s="91"/>
      <c r="C185" s="91"/>
      <c r="D185" s="91"/>
      <c r="E185" s="158"/>
      <c r="F185" s="158"/>
      <c r="G185" s="158"/>
      <c r="H185" s="118"/>
      <c r="I185" s="159"/>
    </row>
    <row r="186" spans="1:9" s="131" customFormat="1" ht="30" customHeight="1" x14ac:dyDescent="0.25">
      <c r="A186" s="91"/>
      <c r="B186" s="91"/>
      <c r="C186" s="91"/>
      <c r="D186" s="91"/>
      <c r="E186" s="91"/>
      <c r="F186" s="91"/>
      <c r="G186" s="91"/>
      <c r="H186" s="91"/>
      <c r="I186" s="92"/>
    </row>
    <row r="187" spans="1:9" s="131" customFormat="1" ht="30" customHeight="1" x14ac:dyDescent="0.25">
      <c r="A187" s="91"/>
      <c r="B187" s="91"/>
      <c r="C187" s="91"/>
      <c r="D187" s="91"/>
      <c r="E187" s="91"/>
      <c r="F187" s="91"/>
      <c r="G187" s="91"/>
      <c r="H187" s="91"/>
      <c r="I187" s="92"/>
    </row>
    <row r="188" spans="1:9" s="131" customFormat="1" ht="30" customHeight="1" x14ac:dyDescent="0.25">
      <c r="A188" s="91"/>
      <c r="B188" s="91"/>
      <c r="C188" s="91"/>
      <c r="D188" s="91"/>
      <c r="E188" s="91"/>
      <c r="F188" s="91"/>
      <c r="G188" s="91"/>
      <c r="H188" s="91"/>
      <c r="I188" s="92"/>
    </row>
    <row r="189" spans="1:9" s="131" customFormat="1" ht="30" customHeight="1" x14ac:dyDescent="0.25">
      <c r="A189" s="91"/>
      <c r="B189" s="91"/>
      <c r="C189" s="91"/>
      <c r="D189" s="91"/>
      <c r="E189" s="91"/>
      <c r="F189" s="91"/>
      <c r="G189" s="91"/>
      <c r="H189" s="91"/>
      <c r="I189" s="92"/>
    </row>
    <row r="190" spans="1:9" s="131" customFormat="1" ht="30" customHeight="1" x14ac:dyDescent="0.25">
      <c r="A190" s="91"/>
      <c r="B190" s="91"/>
      <c r="C190" s="91"/>
      <c r="D190" s="91"/>
      <c r="E190" s="91"/>
      <c r="F190" s="91"/>
      <c r="G190" s="91"/>
      <c r="H190" s="91"/>
      <c r="I190" s="92"/>
    </row>
    <row r="191" spans="1:9" s="131" customFormat="1" ht="30" customHeight="1" x14ac:dyDescent="0.25">
      <c r="A191" s="91"/>
      <c r="B191" s="91"/>
      <c r="C191" s="91"/>
      <c r="D191" s="91"/>
      <c r="E191" s="91"/>
      <c r="F191" s="91"/>
      <c r="G191" s="91"/>
      <c r="H191" s="91"/>
      <c r="I191" s="92"/>
    </row>
    <row r="192" spans="1:9" s="131" customFormat="1" ht="30" customHeight="1" x14ac:dyDescent="0.25">
      <c r="A192" s="91"/>
      <c r="B192" s="91"/>
      <c r="C192" s="91"/>
      <c r="D192" s="91"/>
      <c r="E192" s="91"/>
      <c r="F192" s="91"/>
      <c r="G192" s="91"/>
      <c r="H192" s="91"/>
      <c r="I192" s="92"/>
    </row>
    <row r="193" spans="1:10" s="131" customFormat="1" ht="30" customHeight="1" x14ac:dyDescent="0.25">
      <c r="A193" s="91"/>
      <c r="B193" s="91"/>
      <c r="C193" s="91"/>
      <c r="D193" s="91"/>
      <c r="E193" s="91"/>
      <c r="F193" s="91"/>
      <c r="G193" s="91"/>
      <c r="H193" s="91"/>
      <c r="I193" s="92"/>
    </row>
    <row r="194" spans="1:10" s="131" customFormat="1" ht="30" customHeight="1" x14ac:dyDescent="0.25">
      <c r="A194" s="91"/>
      <c r="B194" s="91"/>
      <c r="C194" s="91"/>
      <c r="D194" s="91"/>
      <c r="E194" s="91"/>
      <c r="F194" s="91"/>
      <c r="G194" s="91"/>
      <c r="H194" s="91"/>
      <c r="I194" s="92"/>
    </row>
    <row r="195" spans="1:10" s="131" customFormat="1" ht="30" customHeight="1" x14ac:dyDescent="0.25">
      <c r="A195" s="91"/>
      <c r="B195" s="91"/>
      <c r="C195" s="91"/>
      <c r="D195" s="91"/>
      <c r="E195" s="91"/>
      <c r="F195" s="91"/>
      <c r="G195" s="91"/>
      <c r="H195" s="91"/>
      <c r="I195" s="92"/>
    </row>
    <row r="196" spans="1:10" s="131" customFormat="1" ht="30" customHeight="1" x14ac:dyDescent="0.25">
      <c r="A196" s="91"/>
      <c r="B196" s="91"/>
      <c r="C196" s="91"/>
      <c r="D196" s="91"/>
      <c r="E196" s="91"/>
      <c r="F196" s="91"/>
      <c r="G196" s="91"/>
      <c r="H196" s="91"/>
      <c r="I196" s="92"/>
    </row>
    <row r="197" spans="1:10" s="131" customFormat="1" ht="30" customHeight="1" x14ac:dyDescent="0.25">
      <c r="A197" s="91"/>
      <c r="B197" s="91"/>
      <c r="C197" s="91"/>
      <c r="D197" s="91"/>
      <c r="E197" s="91"/>
      <c r="F197" s="91"/>
      <c r="G197" s="91"/>
      <c r="H197" s="91"/>
      <c r="I197" s="92"/>
    </row>
    <row r="198" spans="1:10" s="131" customFormat="1" ht="30" customHeight="1" x14ac:dyDescent="0.25">
      <c r="A198" s="91"/>
      <c r="B198" s="91"/>
      <c r="C198" s="91"/>
      <c r="D198" s="91"/>
      <c r="E198" s="91"/>
      <c r="F198" s="91"/>
      <c r="G198" s="91"/>
      <c r="H198" s="91"/>
      <c r="I198" s="92"/>
    </row>
    <row r="199" spans="1:10" s="131" customFormat="1" ht="30" customHeight="1" x14ac:dyDescent="0.25">
      <c r="A199" s="91"/>
      <c r="B199" s="91"/>
      <c r="C199" s="91"/>
      <c r="D199" s="91"/>
      <c r="E199" s="91"/>
      <c r="F199" s="91"/>
      <c r="G199" s="91"/>
      <c r="H199" s="91"/>
      <c r="I199" s="92"/>
    </row>
    <row r="200" spans="1:10" s="131" customFormat="1" ht="30" customHeight="1" x14ac:dyDescent="0.25">
      <c r="A200" s="91"/>
      <c r="B200" s="91"/>
      <c r="C200" s="91"/>
      <c r="D200" s="91"/>
      <c r="E200" s="91"/>
      <c r="F200" s="91"/>
      <c r="G200" s="91"/>
      <c r="H200" s="91"/>
      <c r="I200" s="92"/>
    </row>
    <row r="201" spans="1:10" s="131" customFormat="1" ht="30" customHeight="1" x14ac:dyDescent="0.25">
      <c r="A201" s="91"/>
      <c r="B201" s="91"/>
      <c r="C201" s="91"/>
      <c r="D201" s="91"/>
      <c r="E201" s="91"/>
      <c r="F201" s="91"/>
      <c r="G201" s="91"/>
      <c r="H201" s="91"/>
      <c r="I201" s="92"/>
    </row>
    <row r="202" spans="1:10" s="92" customFormat="1" ht="24.95" customHeight="1" x14ac:dyDescent="0.25">
      <c r="A202" s="91"/>
      <c r="B202" s="91"/>
      <c r="C202" s="91"/>
      <c r="D202" s="91"/>
      <c r="E202" s="91"/>
      <c r="F202" s="91"/>
      <c r="G202" s="91"/>
      <c r="H202" s="91"/>
      <c r="J202" s="91"/>
    </row>
    <row r="203" spans="1:10" s="91" customFormat="1" ht="14.25" x14ac:dyDescent="0.25">
      <c r="I203" s="92"/>
    </row>
    <row r="204" spans="1:10" s="92" customFormat="1" ht="42.95" customHeight="1" x14ac:dyDescent="0.25">
      <c r="A204" s="91"/>
      <c r="B204" s="91"/>
      <c r="C204" s="91"/>
      <c r="D204" s="91"/>
      <c r="E204" s="91"/>
      <c r="F204" s="91"/>
      <c r="G204" s="91"/>
      <c r="H204" s="91"/>
      <c r="J204" s="91"/>
    </row>
    <row r="205" spans="1:10" s="92" customFormat="1" ht="42.95" customHeight="1" x14ac:dyDescent="0.25">
      <c r="A205" s="91"/>
      <c r="B205" s="91"/>
      <c r="C205" s="91"/>
      <c r="D205" s="91"/>
      <c r="E205" s="91"/>
      <c r="F205" s="91"/>
      <c r="G205" s="91"/>
      <c r="H205" s="91"/>
      <c r="J205" s="91"/>
    </row>
    <row r="206" spans="1:10" s="92" customFormat="1" ht="42.95" customHeight="1" x14ac:dyDescent="0.25">
      <c r="A206" s="91"/>
      <c r="B206" s="91"/>
      <c r="C206" s="91"/>
      <c r="D206" s="91"/>
      <c r="E206" s="91"/>
      <c r="F206" s="91"/>
      <c r="G206" s="91"/>
      <c r="H206" s="91"/>
      <c r="J206" s="91"/>
    </row>
    <row r="207" spans="1:10" s="92" customFormat="1" ht="42.95" customHeight="1" x14ac:dyDescent="0.25">
      <c r="A207" s="91"/>
      <c r="B207" s="91"/>
      <c r="C207" s="91"/>
      <c r="D207" s="91"/>
      <c r="E207" s="91"/>
      <c r="F207" s="91"/>
      <c r="G207" s="91"/>
      <c r="H207" s="91"/>
      <c r="J207" s="91"/>
    </row>
    <row r="208" spans="1:10" s="92" customFormat="1" ht="42.95" customHeight="1" x14ac:dyDescent="0.25">
      <c r="A208" s="91"/>
      <c r="B208" s="91"/>
      <c r="C208" s="91"/>
      <c r="D208" s="91"/>
      <c r="E208" s="91"/>
      <c r="F208" s="91"/>
      <c r="G208" s="91"/>
      <c r="H208" s="91"/>
      <c r="J208" s="91"/>
    </row>
    <row r="209" spans="1:10" s="92" customFormat="1" ht="42.95" customHeight="1" x14ac:dyDescent="0.25">
      <c r="A209" s="91"/>
      <c r="B209" s="91"/>
      <c r="C209" s="91"/>
      <c r="D209" s="91"/>
      <c r="E209" s="91"/>
      <c r="F209" s="91"/>
      <c r="G209" s="91"/>
      <c r="H209" s="91"/>
      <c r="J209" s="91"/>
    </row>
    <row r="210" spans="1:10" s="92" customFormat="1" ht="42.95" customHeight="1" x14ac:dyDescent="0.25">
      <c r="A210" s="91"/>
      <c r="B210" s="91"/>
      <c r="C210" s="91"/>
      <c r="D210" s="91"/>
      <c r="E210" s="91"/>
      <c r="F210" s="91"/>
      <c r="G210" s="91"/>
      <c r="H210" s="91"/>
      <c r="J210" s="91"/>
    </row>
    <row r="211" spans="1:10" s="92" customFormat="1" ht="42.95" customHeight="1" x14ac:dyDescent="0.25">
      <c r="A211" s="91"/>
      <c r="B211" s="91"/>
      <c r="C211" s="91"/>
      <c r="D211" s="91"/>
      <c r="E211" s="91"/>
      <c r="F211" s="91"/>
      <c r="G211" s="91"/>
      <c r="H211" s="91"/>
      <c r="J211" s="91"/>
    </row>
    <row r="212" spans="1:10" s="92" customFormat="1" ht="42.95" customHeight="1" x14ac:dyDescent="0.25">
      <c r="A212" s="91"/>
      <c r="B212" s="91"/>
      <c r="C212" s="91"/>
      <c r="D212" s="91"/>
      <c r="E212" s="91"/>
      <c r="F212" s="91"/>
      <c r="G212" s="91"/>
      <c r="H212" s="91"/>
      <c r="J212" s="91"/>
    </row>
    <row r="213" spans="1:10" s="92" customFormat="1" ht="42.95" customHeight="1" x14ac:dyDescent="0.25">
      <c r="A213" s="91"/>
      <c r="B213" s="91"/>
      <c r="C213" s="91"/>
      <c r="D213" s="91"/>
      <c r="E213" s="91"/>
      <c r="F213" s="91"/>
      <c r="G213" s="91"/>
      <c r="H213" s="91"/>
      <c r="J213" s="91"/>
    </row>
    <row r="214" spans="1:10" s="92" customFormat="1" ht="42.95" customHeight="1" x14ac:dyDescent="0.25">
      <c r="A214" s="91"/>
      <c r="B214" s="91"/>
      <c r="C214" s="91"/>
      <c r="D214" s="91"/>
      <c r="E214" s="91"/>
      <c r="F214" s="91"/>
      <c r="G214" s="91"/>
      <c r="H214" s="91"/>
      <c r="J214" s="91"/>
    </row>
    <row r="215" spans="1:10" s="92" customFormat="1" ht="42.95" customHeight="1" x14ac:dyDescent="0.25">
      <c r="A215" s="91"/>
      <c r="B215" s="91"/>
      <c r="C215" s="91"/>
      <c r="D215" s="91"/>
      <c r="E215" s="91"/>
      <c r="F215" s="91"/>
      <c r="G215" s="91"/>
      <c r="H215" s="91"/>
      <c r="J215" s="91"/>
    </row>
    <row r="216" spans="1:10" s="92" customFormat="1" ht="42.95" customHeight="1" x14ac:dyDescent="0.25">
      <c r="A216" s="91"/>
      <c r="B216" s="91"/>
      <c r="C216" s="91"/>
      <c r="D216" s="91"/>
      <c r="E216" s="91"/>
      <c r="F216" s="91"/>
      <c r="G216" s="91"/>
      <c r="H216" s="91"/>
      <c r="J216" s="91"/>
    </row>
    <row r="217" spans="1:10" s="92" customFormat="1" ht="14.25" x14ac:dyDescent="0.25">
      <c r="A217" s="91"/>
      <c r="B217" s="91"/>
      <c r="C217" s="91"/>
      <c r="D217" s="91"/>
      <c r="E217" s="91"/>
      <c r="F217" s="91"/>
      <c r="G217" s="91"/>
      <c r="H217" s="91"/>
      <c r="J217" s="91"/>
    </row>
    <row r="218" spans="1:10" s="92" customFormat="1" ht="14.25" x14ac:dyDescent="0.25">
      <c r="A218" s="91"/>
      <c r="B218" s="91"/>
      <c r="C218" s="91"/>
      <c r="D218" s="91"/>
      <c r="E218" s="91"/>
      <c r="F218" s="91"/>
      <c r="G218" s="91"/>
      <c r="H218" s="91"/>
      <c r="J218" s="91"/>
    </row>
    <row r="219" spans="1:10" s="92" customFormat="1" ht="14.25" x14ac:dyDescent="0.25">
      <c r="A219" s="91"/>
      <c r="B219" s="91"/>
      <c r="C219" s="91"/>
      <c r="D219" s="91"/>
      <c r="E219" s="91"/>
      <c r="F219" s="91"/>
      <c r="G219" s="91"/>
      <c r="H219" s="91"/>
      <c r="J219" s="91"/>
    </row>
    <row r="220" spans="1:10" s="92" customFormat="1" ht="14.25" x14ac:dyDescent="0.25">
      <c r="A220" s="91"/>
      <c r="B220" s="91"/>
      <c r="C220" s="91"/>
      <c r="D220" s="91"/>
      <c r="E220" s="91"/>
      <c r="F220" s="91"/>
      <c r="G220" s="91"/>
      <c r="H220" s="91"/>
      <c r="J220" s="91"/>
    </row>
    <row r="221" spans="1:10" s="92" customFormat="1" ht="14.25" x14ac:dyDescent="0.25">
      <c r="A221" s="91"/>
      <c r="B221" s="91"/>
      <c r="C221" s="91"/>
      <c r="D221" s="91"/>
      <c r="E221" s="91"/>
      <c r="F221" s="91"/>
      <c r="G221" s="91"/>
      <c r="H221" s="91"/>
      <c r="J221" s="91"/>
    </row>
    <row r="222" spans="1:10" s="92" customFormat="1" ht="14.25" x14ac:dyDescent="0.25">
      <c r="A222" s="91"/>
      <c r="B222" s="91"/>
      <c r="C222" s="91"/>
      <c r="D222" s="91"/>
      <c r="E222" s="91"/>
      <c r="F222" s="91"/>
      <c r="G222" s="91"/>
      <c r="H222" s="91"/>
      <c r="J222" s="91"/>
    </row>
    <row r="223" spans="1:10" s="92" customFormat="1" ht="14.25" x14ac:dyDescent="0.25">
      <c r="A223" s="91"/>
      <c r="B223" s="91"/>
      <c r="C223" s="91"/>
      <c r="D223" s="91"/>
      <c r="E223" s="91"/>
      <c r="F223" s="91"/>
      <c r="G223" s="91"/>
      <c r="H223" s="91"/>
      <c r="J223" s="91"/>
    </row>
    <row r="224" spans="1:10" s="92" customFormat="1" ht="14.25" x14ac:dyDescent="0.25">
      <c r="A224" s="91"/>
      <c r="B224" s="91"/>
      <c r="C224" s="91"/>
      <c r="D224" s="91"/>
      <c r="E224" s="91"/>
      <c r="F224" s="91"/>
      <c r="G224" s="91"/>
      <c r="H224" s="91"/>
      <c r="J224" s="91"/>
    </row>
    <row r="225" spans="1:10" s="92" customFormat="1" ht="14.25" x14ac:dyDescent="0.25">
      <c r="A225" s="91"/>
      <c r="B225" s="91"/>
      <c r="C225" s="91"/>
      <c r="D225" s="91"/>
      <c r="E225" s="91"/>
      <c r="F225" s="91"/>
      <c r="G225" s="91"/>
      <c r="H225" s="91"/>
      <c r="J225" s="91"/>
    </row>
    <row r="226" spans="1:10" s="92" customFormat="1" ht="14.25" x14ac:dyDescent="0.25">
      <c r="A226" s="91"/>
      <c r="B226" s="91"/>
      <c r="C226" s="91"/>
      <c r="D226" s="91"/>
      <c r="E226" s="91"/>
      <c r="F226" s="91"/>
      <c r="G226" s="91"/>
      <c r="H226" s="91"/>
      <c r="J226" s="91"/>
    </row>
    <row r="227" spans="1:10" s="92" customFormat="1" ht="14.25" x14ac:dyDescent="0.25">
      <c r="A227" s="91"/>
      <c r="B227" s="91"/>
      <c r="C227" s="91"/>
      <c r="D227" s="91"/>
      <c r="E227" s="91"/>
      <c r="F227" s="91"/>
      <c r="G227" s="91"/>
      <c r="H227" s="91"/>
      <c r="J227" s="91"/>
    </row>
    <row r="228" spans="1:10" s="92" customFormat="1" ht="14.25" x14ac:dyDescent="0.25">
      <c r="A228" s="91"/>
      <c r="B228" s="91"/>
      <c r="C228" s="91"/>
      <c r="D228" s="91"/>
      <c r="E228" s="91"/>
      <c r="F228" s="91"/>
      <c r="G228" s="91"/>
      <c r="H228" s="91"/>
      <c r="J228" s="91"/>
    </row>
    <row r="229" spans="1:10" s="92" customFormat="1" ht="14.25" x14ac:dyDescent="0.25">
      <c r="A229" s="91"/>
      <c r="B229" s="91"/>
      <c r="C229" s="91"/>
      <c r="D229" s="91"/>
      <c r="E229" s="91"/>
      <c r="F229" s="91"/>
      <c r="G229" s="91"/>
      <c r="H229" s="91"/>
      <c r="J229" s="91"/>
    </row>
    <row r="230" spans="1:10" s="92" customFormat="1" ht="14.25" x14ac:dyDescent="0.25">
      <c r="A230" s="91"/>
      <c r="B230" s="91"/>
      <c r="C230" s="91"/>
      <c r="D230" s="91"/>
      <c r="E230" s="91"/>
      <c r="F230" s="91"/>
      <c r="G230" s="91"/>
      <c r="H230" s="91"/>
      <c r="J230" s="91"/>
    </row>
    <row r="231" spans="1:10" s="92" customFormat="1" ht="14.25" x14ac:dyDescent="0.25">
      <c r="A231" s="91"/>
      <c r="B231" s="91"/>
      <c r="C231" s="91"/>
      <c r="D231" s="91"/>
      <c r="E231" s="91"/>
      <c r="F231" s="91"/>
      <c r="G231" s="91"/>
      <c r="H231" s="91"/>
      <c r="J231" s="91"/>
    </row>
    <row r="232" spans="1:10" s="92" customFormat="1" ht="14.25" x14ac:dyDescent="0.25">
      <c r="A232" s="91"/>
      <c r="B232" s="91"/>
      <c r="C232" s="91"/>
      <c r="D232" s="91"/>
      <c r="E232" s="91"/>
      <c r="F232" s="91"/>
      <c r="G232" s="91"/>
      <c r="H232" s="91"/>
      <c r="J232" s="91"/>
    </row>
    <row r="233" spans="1:10" s="92" customFormat="1" ht="14.25" x14ac:dyDescent="0.25">
      <c r="A233" s="91"/>
      <c r="B233" s="91"/>
      <c r="C233" s="91"/>
      <c r="D233" s="91"/>
      <c r="E233" s="91"/>
      <c r="F233" s="91"/>
      <c r="G233" s="91"/>
      <c r="H233" s="91"/>
      <c r="J233" s="91"/>
    </row>
    <row r="234" spans="1:10" s="92" customFormat="1" ht="14.25" x14ac:dyDescent="0.25">
      <c r="A234" s="91"/>
      <c r="B234" s="91"/>
      <c r="C234" s="91"/>
      <c r="D234" s="91"/>
      <c r="E234" s="91"/>
      <c r="F234" s="91"/>
      <c r="G234" s="91"/>
      <c r="H234" s="91"/>
      <c r="J234" s="91"/>
    </row>
    <row r="235" spans="1:10" s="92" customFormat="1" ht="14.25" x14ac:dyDescent="0.25">
      <c r="A235" s="91"/>
      <c r="B235" s="91"/>
      <c r="C235" s="91"/>
      <c r="D235" s="91"/>
      <c r="E235" s="91"/>
      <c r="F235" s="91"/>
      <c r="G235" s="91"/>
      <c r="H235" s="91"/>
      <c r="J235" s="91"/>
    </row>
    <row r="236" spans="1:10" s="92" customFormat="1" ht="14.25" x14ac:dyDescent="0.25">
      <c r="A236" s="91"/>
      <c r="B236" s="91"/>
      <c r="C236" s="91"/>
      <c r="D236" s="91"/>
      <c r="E236" s="91"/>
      <c r="F236" s="91"/>
      <c r="G236" s="91"/>
      <c r="H236" s="91"/>
      <c r="J236" s="91"/>
    </row>
    <row r="237" spans="1:10" s="92" customFormat="1" ht="14.25" x14ac:dyDescent="0.25">
      <c r="A237" s="91"/>
      <c r="B237" s="91"/>
      <c r="C237" s="91"/>
      <c r="D237" s="91"/>
      <c r="E237" s="91"/>
      <c r="F237" s="91"/>
      <c r="G237" s="91"/>
      <c r="H237" s="91"/>
      <c r="J237" s="91"/>
    </row>
    <row r="238" spans="1:10" s="92" customFormat="1" ht="14.25" x14ac:dyDescent="0.25">
      <c r="A238" s="91"/>
      <c r="B238" s="91"/>
      <c r="C238" s="91"/>
      <c r="D238" s="91"/>
      <c r="E238" s="91"/>
      <c r="F238" s="91"/>
      <c r="G238" s="91"/>
      <c r="H238" s="91"/>
      <c r="J238" s="91"/>
    </row>
    <row r="239" spans="1:10" s="92" customFormat="1" ht="14.25" x14ac:dyDescent="0.25">
      <c r="A239" s="91"/>
      <c r="B239" s="91"/>
      <c r="C239" s="91"/>
      <c r="D239" s="91"/>
      <c r="E239" s="91"/>
      <c r="F239" s="91"/>
      <c r="G239" s="91"/>
      <c r="H239" s="91"/>
      <c r="J239" s="91"/>
    </row>
    <row r="240" spans="1:10" s="92" customFormat="1" ht="14.25" x14ac:dyDescent="0.25">
      <c r="A240" s="91"/>
      <c r="B240" s="91"/>
      <c r="C240" s="91"/>
      <c r="D240" s="91"/>
      <c r="E240" s="91"/>
      <c r="F240" s="91"/>
      <c r="G240" s="91"/>
      <c r="H240" s="91"/>
      <c r="J240" s="91"/>
    </row>
    <row r="241" spans="1:10" s="92" customFormat="1" ht="14.25" x14ac:dyDescent="0.25">
      <c r="A241" s="91"/>
      <c r="B241" s="91"/>
      <c r="C241" s="91"/>
      <c r="D241" s="91"/>
      <c r="E241" s="91"/>
      <c r="F241" s="91"/>
      <c r="G241" s="91"/>
      <c r="H241" s="91"/>
      <c r="J241" s="91"/>
    </row>
    <row r="242" spans="1:10" s="92" customFormat="1" ht="14.25" x14ac:dyDescent="0.25">
      <c r="A242" s="91"/>
      <c r="B242" s="91"/>
      <c r="C242" s="91"/>
      <c r="D242" s="91"/>
      <c r="E242" s="91"/>
      <c r="F242" s="91"/>
      <c r="G242" s="91"/>
      <c r="H242" s="91"/>
      <c r="J242" s="91"/>
    </row>
    <row r="243" spans="1:10" s="92" customFormat="1" ht="14.25" x14ac:dyDescent="0.25">
      <c r="A243" s="91"/>
      <c r="B243" s="91"/>
      <c r="C243" s="91"/>
      <c r="D243" s="91"/>
      <c r="E243" s="91"/>
      <c r="F243" s="91"/>
      <c r="G243" s="91"/>
      <c r="H243" s="91"/>
      <c r="J243" s="91"/>
    </row>
    <row r="244" spans="1:10" s="92" customFormat="1" ht="14.25" x14ac:dyDescent="0.25">
      <c r="A244" s="91"/>
      <c r="B244" s="91"/>
      <c r="C244" s="91"/>
      <c r="D244" s="91"/>
      <c r="E244" s="91"/>
      <c r="F244" s="91"/>
      <c r="G244" s="91"/>
      <c r="H244" s="91"/>
      <c r="J244" s="91"/>
    </row>
    <row r="245" spans="1:10" s="92" customFormat="1" ht="14.25" x14ac:dyDescent="0.25">
      <c r="A245" s="91"/>
      <c r="B245" s="91"/>
      <c r="C245" s="91"/>
      <c r="D245" s="91"/>
      <c r="E245" s="91"/>
      <c r="F245" s="91"/>
      <c r="G245" s="91"/>
      <c r="H245" s="91"/>
      <c r="J245" s="91"/>
    </row>
    <row r="246" spans="1:10" s="92" customFormat="1" ht="14.25" x14ac:dyDescent="0.25">
      <c r="A246" s="91"/>
      <c r="B246" s="91"/>
      <c r="C246" s="91"/>
      <c r="D246" s="91"/>
      <c r="E246" s="91"/>
      <c r="F246" s="91"/>
      <c r="G246" s="91"/>
      <c r="H246" s="91"/>
      <c r="J246" s="91"/>
    </row>
    <row r="247" spans="1:10" s="92" customFormat="1" ht="14.25" x14ac:dyDescent="0.25">
      <c r="A247" s="91"/>
      <c r="B247" s="91"/>
      <c r="C247" s="91"/>
      <c r="D247" s="91"/>
      <c r="E247" s="91"/>
      <c r="F247" s="91"/>
      <c r="G247" s="91"/>
      <c r="H247" s="91"/>
      <c r="J247" s="91"/>
    </row>
    <row r="248" spans="1:10" s="92" customFormat="1" ht="14.25" x14ac:dyDescent="0.25">
      <c r="A248" s="91"/>
      <c r="B248" s="91"/>
      <c r="C248" s="91"/>
      <c r="D248" s="91"/>
      <c r="E248" s="91"/>
      <c r="F248" s="91"/>
      <c r="G248" s="91"/>
      <c r="H248" s="91"/>
      <c r="J248" s="91"/>
    </row>
    <row r="249" spans="1:10" s="92" customFormat="1" ht="14.25" x14ac:dyDescent="0.25">
      <c r="A249" s="91"/>
      <c r="B249" s="91"/>
      <c r="C249" s="91"/>
      <c r="D249" s="91"/>
      <c r="E249" s="91"/>
      <c r="F249" s="91"/>
      <c r="G249" s="91"/>
      <c r="H249" s="91"/>
      <c r="J249" s="91"/>
    </row>
    <row r="250" spans="1:10" s="92" customFormat="1" ht="14.25" x14ac:dyDescent="0.25">
      <c r="A250" s="91"/>
      <c r="B250" s="91"/>
      <c r="C250" s="91"/>
      <c r="D250" s="91"/>
      <c r="E250" s="91"/>
      <c r="F250" s="91"/>
      <c r="G250" s="91"/>
      <c r="H250" s="91"/>
      <c r="J250" s="91"/>
    </row>
    <row r="251" spans="1:10" s="92" customFormat="1" ht="14.25" x14ac:dyDescent="0.25">
      <c r="A251" s="91"/>
      <c r="B251" s="91"/>
      <c r="C251" s="91"/>
      <c r="D251" s="91"/>
      <c r="E251" s="91"/>
      <c r="F251" s="91"/>
      <c r="G251" s="91"/>
      <c r="H251" s="91"/>
      <c r="J251" s="91"/>
    </row>
    <row r="252" spans="1:10" s="92" customFormat="1" ht="14.25" x14ac:dyDescent="0.25">
      <c r="A252" s="91"/>
      <c r="B252" s="91"/>
      <c r="C252" s="91"/>
      <c r="D252" s="91"/>
      <c r="E252" s="91"/>
      <c r="F252" s="91"/>
      <c r="G252" s="91"/>
      <c r="H252" s="91"/>
      <c r="J252" s="91"/>
    </row>
    <row r="253" spans="1:10" s="92" customFormat="1" ht="14.25" x14ac:dyDescent="0.25">
      <c r="A253" s="91"/>
      <c r="B253" s="91"/>
      <c r="C253" s="91"/>
      <c r="D253" s="91"/>
      <c r="E253" s="91"/>
      <c r="F253" s="91"/>
      <c r="G253" s="91"/>
      <c r="H253" s="91"/>
      <c r="J253" s="91"/>
    </row>
    <row r="254" spans="1:10" s="92" customFormat="1" ht="14.25" x14ac:dyDescent="0.25">
      <c r="A254" s="91"/>
      <c r="B254" s="91"/>
      <c r="C254" s="91"/>
      <c r="D254" s="91"/>
      <c r="E254" s="91"/>
      <c r="F254" s="91"/>
      <c r="G254" s="91"/>
      <c r="H254" s="91"/>
      <c r="J254" s="91"/>
    </row>
    <row r="255" spans="1:10" s="92" customFormat="1" ht="14.25" x14ac:dyDescent="0.25">
      <c r="A255" s="91"/>
      <c r="B255" s="91"/>
      <c r="C255" s="91"/>
      <c r="D255" s="91"/>
      <c r="E255" s="91"/>
      <c r="F255" s="91"/>
      <c r="G255" s="91"/>
      <c r="H255" s="91"/>
      <c r="J255" s="91"/>
    </row>
    <row r="256" spans="1:10" s="92" customFormat="1" ht="14.25" x14ac:dyDescent="0.25">
      <c r="A256" s="91"/>
      <c r="B256" s="91"/>
      <c r="C256" s="91"/>
      <c r="D256" s="91"/>
      <c r="E256" s="91"/>
      <c r="F256" s="91"/>
      <c r="G256" s="91"/>
      <c r="H256" s="91"/>
      <c r="J256" s="91"/>
    </row>
    <row r="257" spans="1:10" s="92" customFormat="1" ht="14.25" x14ac:dyDescent="0.25">
      <c r="A257" s="91"/>
      <c r="B257" s="91"/>
      <c r="C257" s="91"/>
      <c r="D257" s="91"/>
      <c r="E257" s="91"/>
      <c r="F257" s="91"/>
      <c r="G257" s="91"/>
      <c r="H257" s="91"/>
      <c r="J257" s="91"/>
    </row>
    <row r="258" spans="1:10" s="92" customFormat="1" ht="14.25" x14ac:dyDescent="0.25">
      <c r="A258" s="91"/>
      <c r="B258" s="91"/>
      <c r="C258" s="91"/>
      <c r="D258" s="91"/>
      <c r="E258" s="91"/>
      <c r="F258" s="91"/>
      <c r="G258" s="91"/>
      <c r="H258" s="91"/>
      <c r="J258" s="91"/>
    </row>
    <row r="259" spans="1:10" s="92" customFormat="1" ht="14.25" x14ac:dyDescent="0.25">
      <c r="A259" s="91"/>
      <c r="B259" s="91"/>
      <c r="C259" s="91"/>
      <c r="D259" s="91"/>
      <c r="E259" s="91"/>
      <c r="F259" s="91"/>
      <c r="G259" s="91"/>
      <c r="H259" s="91"/>
      <c r="J259" s="91"/>
    </row>
    <row r="260" spans="1:10" s="92" customFormat="1" ht="14.25" x14ac:dyDescent="0.25">
      <c r="A260" s="91"/>
      <c r="B260" s="91"/>
      <c r="C260" s="91"/>
      <c r="D260" s="91"/>
      <c r="E260" s="91"/>
      <c r="F260" s="91"/>
      <c r="G260" s="91"/>
      <c r="H260" s="91"/>
      <c r="J260" s="91"/>
    </row>
    <row r="261" spans="1:10" s="92" customFormat="1" ht="14.25" x14ac:dyDescent="0.25">
      <c r="A261" s="91"/>
      <c r="B261" s="91"/>
      <c r="C261" s="91"/>
      <c r="D261" s="91"/>
      <c r="E261" s="91"/>
      <c r="F261" s="91"/>
      <c r="G261" s="91"/>
      <c r="H261" s="91"/>
      <c r="J261" s="91"/>
    </row>
    <row r="262" spans="1:10" s="92" customFormat="1" ht="14.25" x14ac:dyDescent="0.25">
      <c r="A262" s="91"/>
      <c r="B262" s="91"/>
      <c r="C262" s="91"/>
      <c r="D262" s="91"/>
      <c r="E262" s="91"/>
      <c r="F262" s="91"/>
      <c r="G262" s="91"/>
      <c r="H262" s="91"/>
      <c r="J262" s="91"/>
    </row>
    <row r="263" spans="1:10" s="92" customFormat="1" ht="14.25" x14ac:dyDescent="0.25">
      <c r="A263" s="91"/>
      <c r="B263" s="91"/>
      <c r="C263" s="91"/>
      <c r="D263" s="91"/>
      <c r="E263" s="91"/>
      <c r="F263" s="91"/>
      <c r="G263" s="91"/>
      <c r="H263" s="91"/>
      <c r="J263" s="91"/>
    </row>
    <row r="264" spans="1:10" s="92" customFormat="1" ht="14.25" x14ac:dyDescent="0.25">
      <c r="A264" s="91"/>
      <c r="B264" s="91"/>
      <c r="C264" s="91"/>
      <c r="D264" s="91"/>
      <c r="E264" s="91"/>
      <c r="F264" s="91"/>
      <c r="G264" s="91"/>
      <c r="H264" s="91"/>
      <c r="J264" s="91"/>
    </row>
    <row r="265" spans="1:10" s="92" customFormat="1" ht="14.25" x14ac:dyDescent="0.25">
      <c r="A265" s="91"/>
      <c r="B265" s="91"/>
      <c r="C265" s="91"/>
      <c r="D265" s="91"/>
      <c r="E265" s="91"/>
      <c r="F265" s="91"/>
      <c r="G265" s="91"/>
      <c r="H265" s="91"/>
      <c r="J265" s="91"/>
    </row>
    <row r="266" spans="1:10" s="92" customFormat="1" ht="14.25" x14ac:dyDescent="0.25">
      <c r="A266" s="91"/>
      <c r="B266" s="91"/>
      <c r="C266" s="91"/>
      <c r="D266" s="91"/>
      <c r="E266" s="91"/>
      <c r="F266" s="91"/>
      <c r="G266" s="91"/>
      <c r="H266" s="91"/>
      <c r="J266" s="91"/>
    </row>
    <row r="267" spans="1:10" s="92" customFormat="1" ht="14.25" x14ac:dyDescent="0.25">
      <c r="A267" s="91"/>
      <c r="B267" s="91"/>
      <c r="C267" s="91"/>
      <c r="D267" s="91"/>
      <c r="E267" s="91"/>
      <c r="F267" s="91"/>
      <c r="G267" s="91"/>
      <c r="H267" s="91"/>
      <c r="J267" s="91"/>
    </row>
    <row r="268" spans="1:10" s="92" customFormat="1" ht="14.25" x14ac:dyDescent="0.25">
      <c r="A268" s="91"/>
      <c r="B268" s="91"/>
      <c r="C268" s="91"/>
      <c r="D268" s="91"/>
      <c r="E268" s="91"/>
      <c r="F268" s="91"/>
      <c r="G268" s="91"/>
      <c r="H268" s="91"/>
      <c r="J268" s="91"/>
    </row>
    <row r="269" spans="1:10" s="92" customFormat="1" ht="14.25" x14ac:dyDescent="0.25">
      <c r="A269" s="91"/>
      <c r="B269" s="91"/>
      <c r="C269" s="91"/>
      <c r="D269" s="91"/>
      <c r="E269" s="91"/>
      <c r="F269" s="91"/>
      <c r="G269" s="91"/>
      <c r="H269" s="91"/>
      <c r="J269" s="91"/>
    </row>
    <row r="270" spans="1:10" s="92" customFormat="1" ht="14.25" x14ac:dyDescent="0.25">
      <c r="A270" s="91"/>
      <c r="B270" s="91"/>
      <c r="C270" s="91"/>
      <c r="D270" s="91"/>
      <c r="E270" s="91"/>
      <c r="F270" s="91"/>
      <c r="G270" s="91"/>
      <c r="H270" s="91"/>
      <c r="J270" s="91"/>
    </row>
    <row r="271" spans="1:10" s="92" customFormat="1" ht="14.25" x14ac:dyDescent="0.25">
      <c r="A271" s="91"/>
      <c r="B271" s="91"/>
      <c r="C271" s="91"/>
      <c r="D271" s="91"/>
      <c r="E271" s="91"/>
      <c r="F271" s="91"/>
      <c r="G271" s="91"/>
      <c r="H271" s="91"/>
      <c r="J271" s="91"/>
    </row>
    <row r="272" spans="1:10" s="92" customFormat="1" ht="14.25" x14ac:dyDescent="0.25">
      <c r="A272" s="91"/>
      <c r="B272" s="91"/>
      <c r="C272" s="91"/>
      <c r="D272" s="91"/>
      <c r="E272" s="91"/>
      <c r="F272" s="91"/>
      <c r="G272" s="91"/>
      <c r="H272" s="91"/>
      <c r="J272" s="91"/>
    </row>
    <row r="273" spans="1:10" s="92" customFormat="1" ht="14.25" x14ac:dyDescent="0.25">
      <c r="A273" s="91"/>
      <c r="B273" s="91"/>
      <c r="C273" s="91"/>
      <c r="D273" s="91"/>
      <c r="E273" s="91"/>
      <c r="F273" s="91"/>
      <c r="G273" s="91"/>
      <c r="H273" s="91"/>
      <c r="J273" s="91"/>
    </row>
    <row r="274" spans="1:10" s="92" customFormat="1" ht="14.25" x14ac:dyDescent="0.25">
      <c r="A274" s="91"/>
      <c r="B274" s="91"/>
      <c r="C274" s="91"/>
      <c r="D274" s="91"/>
      <c r="E274" s="91"/>
      <c r="F274" s="91"/>
      <c r="G274" s="91"/>
      <c r="H274" s="91"/>
      <c r="J274" s="91"/>
    </row>
    <row r="275" spans="1:10" s="92" customFormat="1" ht="14.25" x14ac:dyDescent="0.25">
      <c r="A275" s="91"/>
      <c r="B275" s="91"/>
      <c r="C275" s="91"/>
      <c r="D275" s="91"/>
      <c r="E275" s="91"/>
      <c r="F275" s="91"/>
      <c r="G275" s="91"/>
      <c r="H275" s="91"/>
      <c r="J275" s="91"/>
    </row>
    <row r="276" spans="1:10" s="92" customFormat="1" ht="14.25" x14ac:dyDescent="0.25">
      <c r="A276" s="91"/>
      <c r="B276" s="91"/>
      <c r="C276" s="91"/>
      <c r="D276" s="91"/>
      <c r="E276" s="91"/>
      <c r="F276" s="91"/>
      <c r="G276" s="91"/>
      <c r="H276" s="91"/>
      <c r="J276" s="91"/>
    </row>
    <row r="277" spans="1:10" s="92" customFormat="1" ht="14.25" x14ac:dyDescent="0.25">
      <c r="A277" s="91"/>
      <c r="B277" s="91"/>
      <c r="C277" s="91"/>
      <c r="D277" s="91"/>
      <c r="E277" s="91"/>
      <c r="F277" s="91"/>
      <c r="G277" s="91"/>
      <c r="H277" s="91"/>
      <c r="J277" s="91"/>
    </row>
    <row r="278" spans="1:10" s="92" customFormat="1" ht="14.25" x14ac:dyDescent="0.25">
      <c r="A278" s="91"/>
      <c r="B278" s="91"/>
      <c r="C278" s="91"/>
      <c r="D278" s="91"/>
      <c r="E278" s="91"/>
      <c r="F278" s="91"/>
      <c r="G278" s="91"/>
      <c r="H278" s="91"/>
      <c r="J278" s="91"/>
    </row>
    <row r="279" spans="1:10" s="92" customFormat="1" ht="14.25" x14ac:dyDescent="0.25">
      <c r="A279" s="91"/>
      <c r="B279" s="91"/>
      <c r="C279" s="91"/>
      <c r="D279" s="91"/>
      <c r="E279" s="91"/>
      <c r="F279" s="91"/>
      <c r="G279" s="91"/>
      <c r="H279" s="91"/>
      <c r="J279" s="91"/>
    </row>
    <row r="280" spans="1:10" s="92" customFormat="1" ht="14.25" x14ac:dyDescent="0.25">
      <c r="A280" s="91"/>
      <c r="B280" s="91"/>
      <c r="C280" s="91"/>
      <c r="D280" s="91"/>
      <c r="E280" s="91"/>
      <c r="F280" s="91"/>
      <c r="G280" s="91"/>
      <c r="H280" s="91"/>
      <c r="J280" s="91"/>
    </row>
    <row r="281" spans="1:10" s="92" customFormat="1" ht="14.25" x14ac:dyDescent="0.25">
      <c r="A281" s="91"/>
      <c r="B281" s="91"/>
      <c r="C281" s="91"/>
      <c r="D281" s="91"/>
      <c r="E281" s="91"/>
      <c r="F281" s="91"/>
      <c r="G281" s="91"/>
      <c r="H281" s="91"/>
      <c r="J281" s="91"/>
    </row>
    <row r="282" spans="1:10" s="92" customFormat="1" ht="14.25" x14ac:dyDescent="0.25">
      <c r="A282" s="91"/>
      <c r="B282" s="91"/>
      <c r="C282" s="91"/>
      <c r="D282" s="91"/>
      <c r="E282" s="91"/>
      <c r="F282" s="91"/>
      <c r="G282" s="91"/>
      <c r="H282" s="91"/>
      <c r="J282" s="91"/>
    </row>
    <row r="283" spans="1:10" s="92" customFormat="1" ht="14.25" x14ac:dyDescent="0.25">
      <c r="A283" s="91"/>
      <c r="B283" s="91"/>
      <c r="C283" s="91"/>
      <c r="D283" s="91"/>
      <c r="E283" s="91"/>
      <c r="F283" s="91"/>
      <c r="G283" s="91"/>
      <c r="H283" s="91"/>
      <c r="J283" s="91"/>
    </row>
    <row r="284" spans="1:10" s="92" customFormat="1" ht="14.25" x14ac:dyDescent="0.25">
      <c r="A284" s="91"/>
      <c r="B284" s="91"/>
      <c r="C284" s="91"/>
      <c r="D284" s="91"/>
      <c r="E284" s="91"/>
      <c r="F284" s="91"/>
      <c r="G284" s="91"/>
      <c r="H284" s="91"/>
      <c r="J284" s="91"/>
    </row>
    <row r="285" spans="1:10" s="92" customFormat="1" ht="14.25" x14ac:dyDescent="0.25">
      <c r="A285" s="91"/>
      <c r="B285" s="91"/>
      <c r="C285" s="91"/>
      <c r="D285" s="91"/>
      <c r="E285" s="91"/>
      <c r="F285" s="91"/>
      <c r="G285" s="91"/>
      <c r="H285" s="91"/>
      <c r="J285" s="91"/>
    </row>
    <row r="286" spans="1:10" s="92" customFormat="1" ht="14.25" x14ac:dyDescent="0.25">
      <c r="A286" s="91"/>
      <c r="B286" s="91"/>
      <c r="C286" s="91"/>
      <c r="D286" s="91"/>
      <c r="E286" s="91"/>
      <c r="F286" s="91"/>
      <c r="G286" s="91"/>
      <c r="H286" s="91"/>
      <c r="J286" s="91"/>
    </row>
    <row r="287" spans="1:10" s="92" customFormat="1" ht="14.25" x14ac:dyDescent="0.25">
      <c r="A287" s="91"/>
      <c r="B287" s="91"/>
      <c r="C287" s="91"/>
      <c r="D287" s="91"/>
      <c r="E287" s="91"/>
      <c r="F287" s="91"/>
      <c r="G287" s="91"/>
      <c r="H287" s="91"/>
      <c r="J287" s="91"/>
    </row>
    <row r="288" spans="1:10" s="92" customFormat="1" ht="14.25" x14ac:dyDescent="0.25">
      <c r="A288" s="91"/>
      <c r="B288" s="91"/>
      <c r="C288" s="91"/>
      <c r="D288" s="91"/>
      <c r="E288" s="91"/>
      <c r="F288" s="91"/>
      <c r="G288" s="91"/>
      <c r="H288" s="91"/>
      <c r="J288" s="91"/>
    </row>
    <row r="289" spans="1:10" s="92" customFormat="1" ht="14.25" x14ac:dyDescent="0.25">
      <c r="A289" s="91"/>
      <c r="B289" s="91"/>
      <c r="C289" s="91"/>
      <c r="D289" s="91"/>
      <c r="E289" s="91"/>
      <c r="F289" s="91"/>
      <c r="G289" s="91"/>
      <c r="H289" s="91"/>
      <c r="J289" s="91"/>
    </row>
    <row r="290" spans="1:10" s="92" customFormat="1" ht="14.25" x14ac:dyDescent="0.25">
      <c r="A290" s="91"/>
      <c r="B290" s="91"/>
      <c r="C290" s="91"/>
      <c r="D290" s="91"/>
      <c r="E290" s="91"/>
      <c r="F290" s="91"/>
      <c r="G290" s="91"/>
      <c r="H290" s="91"/>
      <c r="J290" s="91"/>
    </row>
    <row r="291" spans="1:10" s="92" customFormat="1" ht="14.25" x14ac:dyDescent="0.25">
      <c r="A291" s="91"/>
      <c r="B291" s="91"/>
      <c r="C291" s="91"/>
      <c r="D291" s="91"/>
      <c r="E291" s="91"/>
      <c r="F291" s="91"/>
      <c r="G291" s="91"/>
      <c r="H291" s="91"/>
      <c r="J291" s="91"/>
    </row>
    <row r="292" spans="1:10" s="92" customFormat="1" ht="14.25" x14ac:dyDescent="0.25">
      <c r="A292" s="91"/>
      <c r="B292" s="91"/>
      <c r="C292" s="91"/>
      <c r="D292" s="91"/>
      <c r="E292" s="91"/>
      <c r="F292" s="91"/>
      <c r="G292" s="91"/>
      <c r="H292" s="91"/>
      <c r="J292" s="91"/>
    </row>
    <row r="293" spans="1:10" s="92" customFormat="1" ht="14.25" x14ac:dyDescent="0.25">
      <c r="A293" s="91"/>
      <c r="B293" s="91"/>
      <c r="C293" s="91"/>
      <c r="D293" s="91"/>
      <c r="E293" s="91"/>
      <c r="F293" s="91"/>
      <c r="G293" s="91"/>
      <c r="H293" s="91"/>
      <c r="J293" s="91"/>
    </row>
    <row r="294" spans="1:10" s="92" customFormat="1" ht="14.25" x14ac:dyDescent="0.25">
      <c r="A294" s="91"/>
      <c r="B294" s="91"/>
      <c r="C294" s="91"/>
      <c r="D294" s="91"/>
      <c r="E294" s="91"/>
      <c r="F294" s="91"/>
      <c r="G294" s="91"/>
      <c r="H294" s="91"/>
      <c r="J294" s="91"/>
    </row>
    <row r="295" spans="1:10" s="92" customFormat="1" ht="14.25" x14ac:dyDescent="0.25">
      <c r="A295" s="91"/>
      <c r="B295" s="91"/>
      <c r="C295" s="91"/>
      <c r="D295" s="91"/>
      <c r="E295" s="91"/>
      <c r="F295" s="91"/>
      <c r="G295" s="91"/>
      <c r="H295" s="91"/>
      <c r="J295" s="91"/>
    </row>
    <row r="296" spans="1:10" s="92" customFormat="1" ht="14.25" x14ac:dyDescent="0.25">
      <c r="A296" s="91"/>
      <c r="B296" s="91"/>
      <c r="C296" s="91"/>
      <c r="D296" s="91"/>
      <c r="E296" s="91"/>
      <c r="F296" s="91"/>
      <c r="G296" s="91"/>
      <c r="H296" s="91"/>
      <c r="J296" s="91"/>
    </row>
    <row r="297" spans="1:10" s="92" customFormat="1" ht="14.25" x14ac:dyDescent="0.25">
      <c r="A297" s="91"/>
      <c r="B297" s="91"/>
      <c r="C297" s="91"/>
      <c r="D297" s="91"/>
      <c r="E297" s="91"/>
      <c r="F297" s="91"/>
      <c r="G297" s="91"/>
      <c r="H297" s="91"/>
      <c r="J297" s="91"/>
    </row>
    <row r="298" spans="1:10" s="92" customFormat="1" ht="14.25" x14ac:dyDescent="0.25">
      <c r="A298" s="91"/>
      <c r="B298" s="91"/>
      <c r="C298" s="91"/>
      <c r="D298" s="91"/>
      <c r="E298" s="91"/>
      <c r="F298" s="91"/>
      <c r="G298" s="91"/>
      <c r="H298" s="91"/>
      <c r="J298" s="91"/>
    </row>
    <row r="299" spans="1:10" s="92" customFormat="1" ht="14.25" x14ac:dyDescent="0.25">
      <c r="A299" s="91"/>
      <c r="B299" s="91"/>
      <c r="C299" s="91"/>
      <c r="D299" s="91"/>
      <c r="E299" s="91"/>
      <c r="F299" s="91"/>
      <c r="G299" s="91"/>
      <c r="H299" s="91"/>
      <c r="J299" s="91"/>
    </row>
    <row r="300" spans="1:10" s="92" customFormat="1" ht="14.25" x14ac:dyDescent="0.25">
      <c r="A300" s="91"/>
      <c r="B300" s="91"/>
      <c r="C300" s="91"/>
      <c r="D300" s="91"/>
      <c r="E300" s="91"/>
      <c r="F300" s="91"/>
      <c r="G300" s="91"/>
      <c r="H300" s="91"/>
      <c r="J300" s="91"/>
    </row>
    <row r="301" spans="1:10" s="92" customFormat="1" ht="14.25" x14ac:dyDescent="0.25">
      <c r="A301" s="91"/>
      <c r="B301" s="91"/>
      <c r="C301" s="91"/>
      <c r="D301" s="91"/>
      <c r="E301" s="91"/>
      <c r="F301" s="91"/>
      <c r="G301" s="91"/>
      <c r="H301" s="91"/>
      <c r="J301" s="91"/>
    </row>
    <row r="302" spans="1:10" s="92" customFormat="1" ht="14.25" x14ac:dyDescent="0.25">
      <c r="A302" s="91"/>
      <c r="B302" s="91"/>
      <c r="C302" s="91"/>
      <c r="D302" s="91"/>
      <c r="E302" s="91"/>
      <c r="F302" s="91"/>
      <c r="G302" s="91"/>
      <c r="H302" s="91"/>
      <c r="J302" s="91"/>
    </row>
    <row r="303" spans="1:10" s="92" customFormat="1" ht="14.25" x14ac:dyDescent="0.25">
      <c r="A303" s="91"/>
      <c r="B303" s="91"/>
      <c r="C303" s="91"/>
      <c r="D303" s="91"/>
      <c r="E303" s="91"/>
      <c r="F303" s="91"/>
      <c r="G303" s="91"/>
      <c r="H303" s="91"/>
      <c r="J303" s="91"/>
    </row>
    <row r="304" spans="1:10" s="92" customFormat="1" ht="14.25" x14ac:dyDescent="0.25">
      <c r="A304" s="91"/>
      <c r="B304" s="91"/>
      <c r="C304" s="91"/>
      <c r="D304" s="91"/>
      <c r="E304" s="91"/>
      <c r="F304" s="91"/>
      <c r="G304" s="91"/>
      <c r="H304" s="91"/>
      <c r="J304" s="91"/>
    </row>
    <row r="305" spans="1:10" s="92" customFormat="1" ht="14.25" x14ac:dyDescent="0.25">
      <c r="A305" s="91"/>
      <c r="B305" s="91"/>
      <c r="C305" s="91"/>
      <c r="D305" s="91"/>
      <c r="E305" s="91"/>
      <c r="F305" s="91"/>
      <c r="G305" s="91"/>
      <c r="H305" s="91"/>
      <c r="J305" s="91"/>
    </row>
    <row r="306" spans="1:10" s="92" customFormat="1" ht="14.25" x14ac:dyDescent="0.25">
      <c r="A306" s="91"/>
      <c r="B306" s="91"/>
      <c r="C306" s="91"/>
      <c r="D306" s="91"/>
      <c r="E306" s="91"/>
      <c r="F306" s="91"/>
      <c r="G306" s="91"/>
      <c r="H306" s="91"/>
      <c r="J306" s="91"/>
    </row>
    <row r="307" spans="1:10" s="92" customFormat="1" ht="14.25" x14ac:dyDescent="0.25">
      <c r="A307" s="91"/>
      <c r="B307" s="91"/>
      <c r="C307" s="91"/>
      <c r="D307" s="91"/>
      <c r="E307" s="91"/>
      <c r="F307" s="91"/>
      <c r="G307" s="91"/>
      <c r="H307" s="91"/>
      <c r="J307" s="91"/>
    </row>
    <row r="308" spans="1:10" s="92" customFormat="1" ht="14.25" x14ac:dyDescent="0.25">
      <c r="A308" s="91"/>
      <c r="B308" s="91"/>
      <c r="C308" s="91"/>
      <c r="D308" s="91"/>
      <c r="E308" s="91"/>
      <c r="F308" s="91"/>
      <c r="G308" s="91"/>
      <c r="H308" s="91"/>
      <c r="J308" s="91"/>
    </row>
    <row r="309" spans="1:10" s="92" customFormat="1" ht="14.25" x14ac:dyDescent="0.25">
      <c r="A309" s="91"/>
      <c r="B309" s="91"/>
      <c r="C309" s="91"/>
      <c r="D309" s="91"/>
      <c r="E309" s="91"/>
      <c r="F309" s="91"/>
      <c r="G309" s="91"/>
      <c r="H309" s="91"/>
      <c r="J309" s="91"/>
    </row>
    <row r="310" spans="1:10" s="92" customFormat="1" ht="14.25" x14ac:dyDescent="0.25">
      <c r="A310" s="91"/>
      <c r="B310" s="91"/>
      <c r="C310" s="91"/>
      <c r="D310" s="91"/>
      <c r="E310" s="91"/>
      <c r="F310" s="91"/>
      <c r="G310" s="91"/>
      <c r="H310" s="91"/>
      <c r="J310" s="91"/>
    </row>
    <row r="311" spans="1:10" s="92" customFormat="1" ht="14.25" x14ac:dyDescent="0.25">
      <c r="A311" s="91"/>
      <c r="B311" s="91"/>
      <c r="C311" s="91"/>
      <c r="D311" s="91"/>
      <c r="E311" s="91"/>
      <c r="F311" s="91"/>
      <c r="G311" s="91"/>
      <c r="H311" s="91"/>
      <c r="J311" s="91"/>
    </row>
    <row r="312" spans="1:10" s="92" customFormat="1" ht="14.25" x14ac:dyDescent="0.25">
      <c r="A312" s="160"/>
      <c r="B312" s="160"/>
      <c r="C312" s="160"/>
      <c r="D312" s="160"/>
      <c r="E312" s="91"/>
      <c r="F312" s="91"/>
      <c r="G312" s="91"/>
      <c r="H312" s="91"/>
      <c r="J312" s="91"/>
    </row>
    <row r="313" spans="1:10" s="92" customFormat="1" ht="14.25" x14ac:dyDescent="0.25">
      <c r="A313" s="160"/>
      <c r="B313" s="160"/>
      <c r="C313" s="160"/>
      <c r="D313" s="160"/>
      <c r="E313" s="160"/>
      <c r="F313" s="160"/>
      <c r="G313" s="160"/>
      <c r="H313" s="160"/>
      <c r="I313" s="161"/>
      <c r="J313" s="91"/>
    </row>
    <row r="314" spans="1:10" s="92" customFormat="1" ht="14.25" x14ac:dyDescent="0.25">
      <c r="A314" s="160"/>
      <c r="B314" s="160"/>
      <c r="C314" s="160"/>
      <c r="D314" s="160"/>
      <c r="E314" s="160"/>
      <c r="F314" s="160"/>
      <c r="G314" s="160"/>
      <c r="H314" s="160"/>
      <c r="I314" s="161"/>
      <c r="J314" s="91"/>
    </row>
    <row r="315" spans="1:10" s="92" customFormat="1" ht="14.25" x14ac:dyDescent="0.25">
      <c r="A315" s="160"/>
      <c r="B315" s="160"/>
      <c r="C315" s="160"/>
      <c r="D315" s="160"/>
      <c r="E315" s="160"/>
      <c r="F315" s="160"/>
      <c r="G315" s="160"/>
      <c r="H315" s="160"/>
      <c r="I315" s="161"/>
      <c r="J315" s="91"/>
    </row>
    <row r="316" spans="1:10" s="92" customFormat="1" ht="14.25" x14ac:dyDescent="0.25">
      <c r="A316" s="160"/>
      <c r="B316" s="160"/>
      <c r="C316" s="160"/>
      <c r="D316" s="160"/>
      <c r="E316" s="160"/>
      <c r="F316" s="160"/>
      <c r="G316" s="160"/>
      <c r="H316" s="160"/>
      <c r="I316" s="161"/>
      <c r="J316" s="91"/>
    </row>
    <row r="317" spans="1:10" s="92" customFormat="1" ht="14.25" x14ac:dyDescent="0.25">
      <c r="A317" s="160"/>
      <c r="B317" s="160"/>
      <c r="C317" s="160"/>
      <c r="D317" s="160"/>
      <c r="E317" s="160"/>
      <c r="F317" s="160"/>
      <c r="G317" s="160"/>
      <c r="H317" s="160"/>
      <c r="I317" s="161"/>
      <c r="J317" s="91"/>
    </row>
    <row r="318" spans="1:10" s="92" customFormat="1" ht="14.25" x14ac:dyDescent="0.25">
      <c r="A318" s="160"/>
      <c r="B318" s="160"/>
      <c r="C318" s="160"/>
      <c r="D318" s="160"/>
      <c r="E318" s="160"/>
      <c r="F318" s="160"/>
      <c r="G318" s="160"/>
      <c r="H318" s="160"/>
      <c r="I318" s="161"/>
      <c r="J318" s="91"/>
    </row>
    <row r="319" spans="1:10" s="92" customFormat="1" ht="14.25" x14ac:dyDescent="0.25">
      <c r="A319" s="160"/>
      <c r="B319" s="160"/>
      <c r="C319" s="160"/>
      <c r="D319" s="160"/>
      <c r="E319" s="160"/>
      <c r="F319" s="160"/>
      <c r="G319" s="160"/>
      <c r="H319" s="160"/>
      <c r="I319" s="161"/>
      <c r="J319" s="91"/>
    </row>
    <row r="320" spans="1:10" s="92" customFormat="1" ht="14.25" x14ac:dyDescent="0.25">
      <c r="A320" s="160"/>
      <c r="B320" s="160"/>
      <c r="C320" s="160"/>
      <c r="D320" s="160"/>
      <c r="E320" s="160"/>
      <c r="F320" s="160"/>
      <c r="G320" s="160"/>
      <c r="H320" s="160"/>
      <c r="I320" s="161"/>
      <c r="J320" s="91"/>
    </row>
    <row r="321" spans="1:10" s="92" customFormat="1" ht="14.25" x14ac:dyDescent="0.25">
      <c r="A321" s="160"/>
      <c r="B321" s="160"/>
      <c r="C321" s="160"/>
      <c r="D321" s="160"/>
      <c r="E321" s="160"/>
      <c r="F321" s="160"/>
      <c r="G321" s="160"/>
      <c r="H321" s="160"/>
      <c r="I321" s="161"/>
      <c r="J321" s="91"/>
    </row>
    <row r="322" spans="1:10" s="92" customFormat="1" ht="14.25" x14ac:dyDescent="0.25">
      <c r="A322" s="160"/>
      <c r="B322" s="160"/>
      <c r="C322" s="160"/>
      <c r="D322" s="160"/>
      <c r="E322" s="160"/>
      <c r="F322" s="160"/>
      <c r="G322" s="160"/>
      <c r="H322" s="160"/>
      <c r="I322" s="161"/>
      <c r="J322" s="91"/>
    </row>
    <row r="323" spans="1:10" s="92" customFormat="1" ht="14.25" x14ac:dyDescent="0.25">
      <c r="A323" s="160"/>
      <c r="B323" s="160"/>
      <c r="C323" s="160"/>
      <c r="D323" s="160"/>
      <c r="E323" s="160"/>
      <c r="F323" s="160"/>
      <c r="G323" s="160"/>
      <c r="H323" s="160"/>
      <c r="I323" s="161"/>
      <c r="J323" s="91"/>
    </row>
    <row r="324" spans="1:10" s="92" customFormat="1" ht="14.25" x14ac:dyDescent="0.25">
      <c r="A324" s="160"/>
      <c r="B324" s="160"/>
      <c r="C324" s="160"/>
      <c r="D324" s="160"/>
      <c r="E324" s="160"/>
      <c r="F324" s="160"/>
      <c r="G324" s="160"/>
      <c r="H324" s="160"/>
      <c r="I324" s="161"/>
      <c r="J324" s="91"/>
    </row>
    <row r="325" spans="1:10" s="92" customFormat="1" ht="14.25" x14ac:dyDescent="0.25">
      <c r="A325" s="160"/>
      <c r="B325" s="160"/>
      <c r="C325" s="160"/>
      <c r="D325" s="160"/>
      <c r="E325" s="160"/>
      <c r="F325" s="160"/>
      <c r="G325" s="160"/>
      <c r="H325" s="160"/>
      <c r="I325" s="161"/>
      <c r="J325" s="91"/>
    </row>
    <row r="326" spans="1:10" s="92" customFormat="1" ht="14.25" x14ac:dyDescent="0.25">
      <c r="A326" s="160"/>
      <c r="B326" s="160"/>
      <c r="C326" s="160"/>
      <c r="D326" s="160"/>
      <c r="E326" s="160"/>
      <c r="F326" s="160"/>
      <c r="G326" s="160"/>
      <c r="H326" s="160"/>
      <c r="I326" s="161"/>
      <c r="J326" s="91"/>
    </row>
    <row r="327" spans="1:10" s="92" customFormat="1" ht="14.25" x14ac:dyDescent="0.25">
      <c r="A327" s="160"/>
      <c r="B327" s="160"/>
      <c r="C327" s="160"/>
      <c r="D327" s="160"/>
      <c r="E327" s="160"/>
      <c r="F327" s="160"/>
      <c r="G327" s="160"/>
      <c r="H327" s="160"/>
      <c r="I327" s="161"/>
      <c r="J327" s="91"/>
    </row>
    <row r="328" spans="1:10" s="92" customFormat="1" ht="14.25" x14ac:dyDescent="0.25">
      <c r="A328" s="160"/>
      <c r="B328" s="160"/>
      <c r="C328" s="160"/>
      <c r="D328" s="160"/>
      <c r="E328" s="160"/>
      <c r="F328" s="160"/>
      <c r="G328" s="160"/>
      <c r="H328" s="160"/>
      <c r="I328" s="161"/>
      <c r="J328" s="91"/>
    </row>
    <row r="329" spans="1:10" s="92" customFormat="1" ht="14.25" x14ac:dyDescent="0.25">
      <c r="A329" s="160"/>
      <c r="B329" s="160"/>
      <c r="C329" s="160"/>
      <c r="D329" s="160"/>
      <c r="E329" s="160"/>
      <c r="F329" s="160"/>
      <c r="G329" s="160"/>
      <c r="H329" s="160"/>
      <c r="I329" s="161"/>
      <c r="J329" s="91"/>
    </row>
    <row r="330" spans="1:10" s="92" customFormat="1" ht="14.25" x14ac:dyDescent="0.25">
      <c r="A330" s="160"/>
      <c r="B330" s="160"/>
      <c r="C330" s="160"/>
      <c r="D330" s="160"/>
      <c r="E330" s="160"/>
      <c r="F330" s="160"/>
      <c r="G330" s="160"/>
      <c r="H330" s="160"/>
      <c r="I330" s="161"/>
      <c r="J330" s="91"/>
    </row>
    <row r="331" spans="1:10" s="92" customFormat="1" ht="14.25" x14ac:dyDescent="0.25">
      <c r="A331" s="160"/>
      <c r="B331" s="160"/>
      <c r="C331" s="160"/>
      <c r="D331" s="160"/>
      <c r="E331" s="160"/>
      <c r="F331" s="160"/>
      <c r="G331" s="160"/>
      <c r="H331" s="160"/>
      <c r="I331" s="161"/>
      <c r="J331" s="91"/>
    </row>
    <row r="332" spans="1:10" s="92" customFormat="1" ht="14.25" x14ac:dyDescent="0.25">
      <c r="A332" s="160"/>
      <c r="B332" s="160"/>
      <c r="C332" s="160"/>
      <c r="D332" s="160"/>
      <c r="E332" s="160"/>
      <c r="F332" s="160"/>
      <c r="G332" s="160"/>
      <c r="H332" s="160"/>
      <c r="I332" s="161"/>
      <c r="J332" s="91"/>
    </row>
    <row r="333" spans="1:10" s="92" customFormat="1" ht="14.25" x14ac:dyDescent="0.25">
      <c r="A333" s="160"/>
      <c r="B333" s="160"/>
      <c r="C333" s="160"/>
      <c r="D333" s="160"/>
      <c r="E333" s="160"/>
      <c r="F333" s="160"/>
      <c r="G333" s="160"/>
      <c r="H333" s="160"/>
      <c r="I333" s="161"/>
      <c r="J333" s="91"/>
    </row>
    <row r="334" spans="1:10" s="92" customFormat="1" ht="14.25" x14ac:dyDescent="0.25">
      <c r="A334" s="160"/>
      <c r="B334" s="160"/>
      <c r="C334" s="160"/>
      <c r="D334" s="160"/>
      <c r="E334" s="160"/>
      <c r="F334" s="160"/>
      <c r="G334" s="160"/>
      <c r="H334" s="160"/>
      <c r="I334" s="161"/>
      <c r="J334" s="91"/>
    </row>
    <row r="335" spans="1:10" s="92" customFormat="1" ht="14.25" x14ac:dyDescent="0.25">
      <c r="A335" s="160"/>
      <c r="B335" s="160"/>
      <c r="C335" s="160"/>
      <c r="D335" s="160"/>
      <c r="E335" s="160"/>
      <c r="F335" s="160"/>
      <c r="G335" s="160"/>
      <c r="H335" s="160"/>
      <c r="I335" s="161"/>
      <c r="J335" s="91"/>
    </row>
    <row r="336" spans="1:10" s="92" customFormat="1" ht="14.25" x14ac:dyDescent="0.25">
      <c r="A336" s="160"/>
      <c r="B336" s="160"/>
      <c r="C336" s="160"/>
      <c r="D336" s="160"/>
      <c r="E336" s="160"/>
      <c r="F336" s="160"/>
      <c r="G336" s="160"/>
      <c r="H336" s="160"/>
      <c r="I336" s="161"/>
      <c r="J336" s="91"/>
    </row>
    <row r="337" spans="1:10" s="92" customFormat="1" ht="14.25" x14ac:dyDescent="0.25">
      <c r="A337" s="160"/>
      <c r="B337" s="160"/>
      <c r="C337" s="160"/>
      <c r="D337" s="160"/>
      <c r="E337" s="160"/>
      <c r="F337" s="160"/>
      <c r="G337" s="160"/>
      <c r="H337" s="160"/>
      <c r="I337" s="161"/>
      <c r="J337" s="91"/>
    </row>
    <row r="338" spans="1:10" s="92" customFormat="1" ht="14.25" x14ac:dyDescent="0.25">
      <c r="A338" s="160"/>
      <c r="B338" s="160"/>
      <c r="C338" s="160"/>
      <c r="D338" s="160"/>
      <c r="E338" s="160"/>
      <c r="F338" s="160"/>
      <c r="G338" s="160"/>
      <c r="H338" s="160"/>
      <c r="I338" s="161"/>
      <c r="J338" s="91"/>
    </row>
    <row r="339" spans="1:10" s="92" customFormat="1" ht="14.25" x14ac:dyDescent="0.25">
      <c r="A339" s="160"/>
      <c r="B339" s="160"/>
      <c r="C339" s="160"/>
      <c r="D339" s="160"/>
      <c r="E339" s="160"/>
      <c r="F339" s="160"/>
      <c r="G339" s="160"/>
      <c r="H339" s="160"/>
      <c r="I339" s="161"/>
      <c r="J339" s="91"/>
    </row>
    <row r="340" spans="1:10" s="92" customFormat="1" ht="14.25" x14ac:dyDescent="0.25">
      <c r="A340" s="160"/>
      <c r="B340" s="160"/>
      <c r="C340" s="160"/>
      <c r="D340" s="160"/>
      <c r="E340" s="160"/>
      <c r="F340" s="160"/>
      <c r="G340" s="160"/>
      <c r="H340" s="160"/>
      <c r="I340" s="161"/>
      <c r="J340" s="91"/>
    </row>
    <row r="341" spans="1:10" s="92" customFormat="1" ht="14.25" x14ac:dyDescent="0.25">
      <c r="A341" s="160"/>
      <c r="B341" s="160"/>
      <c r="C341" s="160"/>
      <c r="D341" s="160"/>
      <c r="E341" s="160"/>
      <c r="F341" s="160"/>
      <c r="G341" s="160"/>
      <c r="H341" s="160"/>
      <c r="I341" s="161"/>
      <c r="J341" s="91"/>
    </row>
    <row r="342" spans="1:10" s="92" customFormat="1" ht="14.25" x14ac:dyDescent="0.25">
      <c r="A342" s="160"/>
      <c r="B342" s="160"/>
      <c r="C342" s="160"/>
      <c r="D342" s="160"/>
      <c r="E342" s="160"/>
      <c r="F342" s="160"/>
      <c r="G342" s="160"/>
      <c r="H342" s="160"/>
      <c r="I342" s="161"/>
      <c r="J342" s="91"/>
    </row>
    <row r="343" spans="1:10" s="92" customFormat="1" ht="14.25" x14ac:dyDescent="0.25">
      <c r="A343" s="160"/>
      <c r="B343" s="160"/>
      <c r="C343" s="160"/>
      <c r="D343" s="160"/>
      <c r="E343" s="160"/>
      <c r="F343" s="160"/>
      <c r="G343" s="160"/>
      <c r="H343" s="160"/>
      <c r="I343" s="161"/>
      <c r="J343" s="91"/>
    </row>
  </sheetData>
  <mergeCells count="16">
    <mergeCell ref="A34:D34"/>
    <mergeCell ref="A97:D97"/>
    <mergeCell ref="A170:D170"/>
    <mergeCell ref="C5:E5"/>
    <mergeCell ref="G5:I5"/>
    <mergeCell ref="C6:E6"/>
    <mergeCell ref="G6:I6"/>
    <mergeCell ref="A7:D7"/>
    <mergeCell ref="A13:D13"/>
    <mergeCell ref="C4:E4"/>
    <mergeCell ref="G4:I4"/>
    <mergeCell ref="A1:I1"/>
    <mergeCell ref="C2:E2"/>
    <mergeCell ref="G2:I2"/>
    <mergeCell ref="C3:E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5A40-CBCD-4FFD-B2C1-AE2D6F5E301F}">
  <dimension ref="A1:L112"/>
  <sheetViews>
    <sheetView topLeftCell="A27" workbookViewId="0">
      <selection activeCell="H15" sqref="H15"/>
    </sheetView>
  </sheetViews>
  <sheetFormatPr defaultRowHeight="15" x14ac:dyDescent="0.25"/>
  <cols>
    <col min="2" max="2" width="24.140625" bestFit="1" customWidth="1"/>
    <col min="3" max="3" width="25.85546875" bestFit="1" customWidth="1"/>
    <col min="4" max="4" width="12" bestFit="1" customWidth="1"/>
    <col min="5" max="5" width="32" bestFit="1" customWidth="1"/>
    <col min="6" max="6" width="22.140625" bestFit="1" customWidth="1"/>
    <col min="8" max="8" width="8.28515625" customWidth="1"/>
    <col min="9" max="9" width="12.85546875" customWidth="1"/>
    <col min="12" max="12" width="9.140625" style="190"/>
  </cols>
  <sheetData>
    <row r="1" spans="1:9" ht="15.75" customHeight="1" thickBot="1" x14ac:dyDescent="0.3">
      <c r="A1" s="283" t="s">
        <v>434</v>
      </c>
      <c r="B1" s="284"/>
      <c r="C1" s="284"/>
      <c r="D1" s="285"/>
      <c r="E1" s="108"/>
      <c r="F1" s="108"/>
      <c r="G1" s="107"/>
      <c r="H1" s="107"/>
      <c r="I1" s="108"/>
    </row>
    <row r="2" spans="1:9" ht="28.5" x14ac:dyDescent="0.25">
      <c r="A2" s="99" t="s">
        <v>0</v>
      </c>
      <c r="B2" s="100" t="s">
        <v>196</v>
      </c>
      <c r="C2" s="100" t="s">
        <v>197</v>
      </c>
      <c r="D2" s="100" t="s">
        <v>198</v>
      </c>
      <c r="E2" s="100" t="s">
        <v>3</v>
      </c>
      <c r="F2" s="100" t="s">
        <v>199</v>
      </c>
      <c r="G2" s="100" t="s">
        <v>4</v>
      </c>
      <c r="H2" s="100" t="s">
        <v>200</v>
      </c>
      <c r="I2" s="109" t="s">
        <v>201</v>
      </c>
    </row>
    <row r="3" spans="1:9" x14ac:dyDescent="0.25">
      <c r="A3" s="186">
        <v>57</v>
      </c>
      <c r="B3" s="253" t="s">
        <v>477</v>
      </c>
      <c r="C3" s="253" t="s">
        <v>251</v>
      </c>
      <c r="D3" s="253" t="s">
        <v>470</v>
      </c>
      <c r="E3" s="253" t="s">
        <v>478</v>
      </c>
      <c r="F3" s="253"/>
      <c r="G3" s="253">
        <v>100</v>
      </c>
      <c r="H3" s="253" t="s">
        <v>458</v>
      </c>
      <c r="I3" s="187"/>
    </row>
    <row r="4" spans="1:9" x14ac:dyDescent="0.25">
      <c r="A4" s="186">
        <v>58</v>
      </c>
      <c r="B4" s="253" t="s">
        <v>485</v>
      </c>
      <c r="C4" s="253" t="s">
        <v>251</v>
      </c>
      <c r="D4" s="253" t="s">
        <v>470</v>
      </c>
      <c r="E4" s="253" t="s">
        <v>486</v>
      </c>
      <c r="F4" s="253"/>
      <c r="G4" s="253">
        <v>80</v>
      </c>
      <c r="H4" s="253" t="s">
        <v>458</v>
      </c>
      <c r="I4" s="187"/>
    </row>
    <row r="5" spans="1:9" x14ac:dyDescent="0.25">
      <c r="A5" s="186">
        <v>59</v>
      </c>
      <c r="B5" s="253" t="s">
        <v>485</v>
      </c>
      <c r="C5" s="253" t="s">
        <v>251</v>
      </c>
      <c r="D5" s="253" t="s">
        <v>470</v>
      </c>
      <c r="E5" s="253" t="s">
        <v>515</v>
      </c>
      <c r="F5" s="253"/>
      <c r="G5" s="253">
        <v>65</v>
      </c>
      <c r="H5" s="253" t="s">
        <v>458</v>
      </c>
      <c r="I5" s="187"/>
    </row>
    <row r="6" spans="1:9" x14ac:dyDescent="0.25">
      <c r="A6" s="186">
        <v>35</v>
      </c>
      <c r="B6" s="253" t="s">
        <v>472</v>
      </c>
      <c r="C6" s="253" t="s">
        <v>243</v>
      </c>
      <c r="D6" s="253" t="s">
        <v>221</v>
      </c>
      <c r="E6" s="253" t="s">
        <v>484</v>
      </c>
      <c r="F6" s="253"/>
      <c r="G6" s="253">
        <v>46</v>
      </c>
      <c r="H6" s="253" t="s">
        <v>465</v>
      </c>
      <c r="I6" s="187"/>
    </row>
    <row r="7" spans="1:9" x14ac:dyDescent="0.25">
      <c r="A7" s="186">
        <v>24</v>
      </c>
      <c r="B7" s="253" t="s">
        <v>287</v>
      </c>
      <c r="C7" s="253" t="s">
        <v>30</v>
      </c>
      <c r="D7" s="253" t="s">
        <v>221</v>
      </c>
      <c r="E7" s="253" t="s">
        <v>483</v>
      </c>
      <c r="F7" s="253" t="s">
        <v>703</v>
      </c>
      <c r="G7" s="253">
        <v>48</v>
      </c>
      <c r="H7" s="253" t="s">
        <v>458</v>
      </c>
      <c r="I7" s="187"/>
    </row>
    <row r="8" spans="1:9" x14ac:dyDescent="0.25">
      <c r="A8" s="186">
        <v>70</v>
      </c>
      <c r="B8" s="253" t="s">
        <v>262</v>
      </c>
      <c r="C8" s="253" t="s">
        <v>30</v>
      </c>
      <c r="D8" s="253" t="s">
        <v>221</v>
      </c>
      <c r="E8" s="253" t="s">
        <v>496</v>
      </c>
      <c r="F8" s="253" t="s">
        <v>703</v>
      </c>
      <c r="G8" s="253">
        <v>42</v>
      </c>
      <c r="H8" s="253" t="s">
        <v>465</v>
      </c>
      <c r="I8" s="187"/>
    </row>
    <row r="9" spans="1:9" x14ac:dyDescent="0.25">
      <c r="A9" s="186">
        <v>29</v>
      </c>
      <c r="B9" s="253" t="s">
        <v>701</v>
      </c>
      <c r="C9" s="253" t="s">
        <v>251</v>
      </c>
      <c r="D9" s="253" t="s">
        <v>536</v>
      </c>
      <c r="E9" s="253" t="s">
        <v>478</v>
      </c>
      <c r="F9" s="253"/>
      <c r="G9" s="253">
        <v>32</v>
      </c>
      <c r="H9" s="253" t="s">
        <v>458</v>
      </c>
      <c r="I9" s="187"/>
    </row>
    <row r="10" spans="1:9" x14ac:dyDescent="0.25">
      <c r="A10" s="186">
        <v>90</v>
      </c>
      <c r="B10" s="251" t="s">
        <v>239</v>
      </c>
      <c r="C10" s="252"/>
      <c r="D10" s="251"/>
      <c r="E10" s="251"/>
      <c r="F10" s="253"/>
      <c r="G10" s="253">
        <v>30</v>
      </c>
      <c r="H10" s="253" t="s">
        <v>458</v>
      </c>
      <c r="I10" s="187"/>
    </row>
    <row r="11" spans="1:9" x14ac:dyDescent="0.25">
      <c r="A11" s="186">
        <v>13</v>
      </c>
      <c r="B11" s="253" t="s">
        <v>282</v>
      </c>
      <c r="C11" s="253" t="s">
        <v>30</v>
      </c>
      <c r="D11" s="253" t="s">
        <v>221</v>
      </c>
      <c r="E11" s="253" t="s">
        <v>500</v>
      </c>
      <c r="F11" s="253" t="s">
        <v>703</v>
      </c>
      <c r="G11" s="253">
        <v>28</v>
      </c>
      <c r="H11" s="253" t="s">
        <v>458</v>
      </c>
      <c r="I11" s="187"/>
    </row>
    <row r="12" spans="1:9" x14ac:dyDescent="0.25">
      <c r="A12" s="186">
        <v>61</v>
      </c>
      <c r="B12" s="253" t="s">
        <v>485</v>
      </c>
      <c r="C12" s="253" t="s">
        <v>251</v>
      </c>
      <c r="D12" s="253" t="s">
        <v>536</v>
      </c>
      <c r="E12" s="253" t="s">
        <v>486</v>
      </c>
      <c r="F12" s="253"/>
      <c r="G12" s="253">
        <v>20</v>
      </c>
      <c r="H12" s="253" t="s">
        <v>458</v>
      </c>
      <c r="I12" s="187"/>
    </row>
    <row r="13" spans="1:9" x14ac:dyDescent="0.25">
      <c r="A13" s="186">
        <v>73</v>
      </c>
      <c r="B13" s="253" t="s">
        <v>262</v>
      </c>
      <c r="C13" s="253" t="s">
        <v>30</v>
      </c>
      <c r="D13" s="253" t="s">
        <v>315</v>
      </c>
      <c r="E13" s="253" t="s">
        <v>496</v>
      </c>
      <c r="F13" s="253" t="s">
        <v>703</v>
      </c>
      <c r="G13" s="253">
        <v>18</v>
      </c>
      <c r="H13" s="253" t="s">
        <v>465</v>
      </c>
      <c r="I13" s="187"/>
    </row>
    <row r="14" spans="1:9" x14ac:dyDescent="0.25">
      <c r="A14" s="186">
        <v>87</v>
      </c>
      <c r="B14" s="251" t="s">
        <v>291</v>
      </c>
      <c r="C14" s="252" t="s">
        <v>30</v>
      </c>
      <c r="D14" s="253" t="s">
        <v>221</v>
      </c>
      <c r="E14" s="253" t="s">
        <v>500</v>
      </c>
      <c r="F14" s="253" t="s">
        <v>703</v>
      </c>
      <c r="G14" s="253">
        <v>18</v>
      </c>
      <c r="H14" s="253" t="s">
        <v>458</v>
      </c>
      <c r="I14" s="187"/>
    </row>
    <row r="15" spans="1:9" x14ac:dyDescent="0.25">
      <c r="A15" s="186">
        <v>62</v>
      </c>
      <c r="B15" s="253" t="s">
        <v>262</v>
      </c>
      <c r="C15" s="253" t="s">
        <v>270</v>
      </c>
      <c r="D15" s="253" t="s">
        <v>209</v>
      </c>
      <c r="E15" s="253" t="s">
        <v>464</v>
      </c>
      <c r="F15" s="253" t="s">
        <v>702</v>
      </c>
      <c r="G15" s="253">
        <v>16</v>
      </c>
      <c r="H15" s="253" t="s">
        <v>465</v>
      </c>
      <c r="I15" s="187"/>
    </row>
    <row r="16" spans="1:9" x14ac:dyDescent="0.25">
      <c r="A16" s="186">
        <v>64</v>
      </c>
      <c r="B16" s="253" t="s">
        <v>262</v>
      </c>
      <c r="C16" s="253" t="s">
        <v>270</v>
      </c>
      <c r="D16" s="253" t="s">
        <v>263</v>
      </c>
      <c r="E16" s="253" t="s">
        <v>464</v>
      </c>
      <c r="F16" s="253" t="s">
        <v>702</v>
      </c>
      <c r="G16" s="253">
        <v>15.5</v>
      </c>
      <c r="H16" s="253" t="s">
        <v>465</v>
      </c>
      <c r="I16" s="187"/>
    </row>
    <row r="17" spans="1:9" x14ac:dyDescent="0.25">
      <c r="A17" s="186">
        <v>99</v>
      </c>
      <c r="B17" s="251" t="s">
        <v>299</v>
      </c>
      <c r="C17" s="252" t="s">
        <v>30</v>
      </c>
      <c r="D17" s="251" t="s">
        <v>555</v>
      </c>
      <c r="E17" s="251" t="s">
        <v>571</v>
      </c>
      <c r="F17" s="253"/>
      <c r="G17" s="253">
        <v>15</v>
      </c>
      <c r="H17" s="253" t="s">
        <v>458</v>
      </c>
      <c r="I17" s="187"/>
    </row>
    <row r="18" spans="1:9" x14ac:dyDescent="0.25">
      <c r="A18" s="186">
        <v>46</v>
      </c>
      <c r="B18" s="253" t="s">
        <v>491</v>
      </c>
      <c r="C18" s="253" t="s">
        <v>217</v>
      </c>
      <c r="D18" s="253" t="s">
        <v>209</v>
      </c>
      <c r="E18" s="253" t="s">
        <v>492</v>
      </c>
      <c r="F18" s="253"/>
      <c r="G18" s="253">
        <v>14</v>
      </c>
      <c r="H18" s="253" t="s">
        <v>465</v>
      </c>
      <c r="I18" s="187"/>
    </row>
    <row r="19" spans="1:9" x14ac:dyDescent="0.25">
      <c r="A19" s="186">
        <v>67</v>
      </c>
      <c r="B19" s="253" t="s">
        <v>262</v>
      </c>
      <c r="C19" s="253" t="s">
        <v>270</v>
      </c>
      <c r="D19" s="253" t="s">
        <v>265</v>
      </c>
      <c r="E19" s="253" t="s">
        <v>464</v>
      </c>
      <c r="F19" s="253" t="s">
        <v>702</v>
      </c>
      <c r="G19" s="253">
        <v>14</v>
      </c>
      <c r="H19" s="253" t="s">
        <v>465</v>
      </c>
      <c r="I19" s="187"/>
    </row>
    <row r="20" spans="1:9" x14ac:dyDescent="0.25">
      <c r="A20" s="186">
        <v>36</v>
      </c>
      <c r="B20" s="253" t="s">
        <v>472</v>
      </c>
      <c r="C20" s="253" t="s">
        <v>243</v>
      </c>
      <c r="D20" s="253" t="s">
        <v>276</v>
      </c>
      <c r="E20" s="253" t="s">
        <v>484</v>
      </c>
      <c r="F20" s="253"/>
      <c r="G20" s="253">
        <v>12</v>
      </c>
      <c r="H20" s="253" t="s">
        <v>458</v>
      </c>
      <c r="I20" s="187"/>
    </row>
    <row r="21" spans="1:9" x14ac:dyDescent="0.25">
      <c r="A21" s="186">
        <v>37</v>
      </c>
      <c r="B21" s="253" t="s">
        <v>472</v>
      </c>
      <c r="C21" s="253" t="s">
        <v>243</v>
      </c>
      <c r="D21" s="253" t="s">
        <v>263</v>
      </c>
      <c r="E21" s="253" t="s">
        <v>484</v>
      </c>
      <c r="F21" s="253"/>
      <c r="G21" s="253">
        <v>12</v>
      </c>
      <c r="H21" s="253" t="s">
        <v>458</v>
      </c>
      <c r="I21" s="187"/>
    </row>
    <row r="22" spans="1:9" x14ac:dyDescent="0.25">
      <c r="A22" s="186">
        <v>15</v>
      </c>
      <c r="B22" s="253" t="s">
        <v>282</v>
      </c>
      <c r="C22" s="253" t="s">
        <v>30</v>
      </c>
      <c r="D22" s="253" t="s">
        <v>513</v>
      </c>
      <c r="E22" s="253" t="s">
        <v>500</v>
      </c>
      <c r="F22" s="253" t="s">
        <v>703</v>
      </c>
      <c r="G22" s="253">
        <v>10</v>
      </c>
      <c r="H22" s="253" t="s">
        <v>458</v>
      </c>
      <c r="I22" s="187"/>
    </row>
    <row r="23" spans="1:9" x14ac:dyDescent="0.25">
      <c r="A23" s="186">
        <v>17</v>
      </c>
      <c r="B23" s="253" t="s">
        <v>282</v>
      </c>
      <c r="C23" s="253" t="s">
        <v>30</v>
      </c>
      <c r="D23" s="253" t="s">
        <v>315</v>
      </c>
      <c r="E23" s="253" t="s">
        <v>496</v>
      </c>
      <c r="F23" s="253" t="s">
        <v>703</v>
      </c>
      <c r="G23" s="253">
        <v>10</v>
      </c>
      <c r="H23" s="253" t="s">
        <v>458</v>
      </c>
      <c r="I23" s="187"/>
    </row>
    <row r="24" spans="1:9" x14ac:dyDescent="0.25">
      <c r="A24" s="186">
        <v>20</v>
      </c>
      <c r="B24" s="253" t="s">
        <v>287</v>
      </c>
      <c r="C24" s="253" t="s">
        <v>270</v>
      </c>
      <c r="D24" s="253" t="s">
        <v>276</v>
      </c>
      <c r="E24" s="253" t="s">
        <v>457</v>
      </c>
      <c r="F24" s="253"/>
      <c r="G24" s="253">
        <v>10</v>
      </c>
      <c r="H24" s="253" t="s">
        <v>458</v>
      </c>
      <c r="I24" s="187"/>
    </row>
    <row r="25" spans="1:9" x14ac:dyDescent="0.25">
      <c r="A25" s="186">
        <v>21</v>
      </c>
      <c r="B25" s="253" t="s">
        <v>287</v>
      </c>
      <c r="C25" s="253" t="s">
        <v>270</v>
      </c>
      <c r="D25" s="253" t="s">
        <v>263</v>
      </c>
      <c r="E25" s="253" t="s">
        <v>457</v>
      </c>
      <c r="F25" s="253"/>
      <c r="G25" s="253">
        <v>10</v>
      </c>
      <c r="H25" s="253" t="s">
        <v>458</v>
      </c>
      <c r="I25" s="187"/>
    </row>
    <row r="26" spans="1:9" x14ac:dyDescent="0.25">
      <c r="A26" s="186">
        <v>48</v>
      </c>
      <c r="B26" s="253" t="s">
        <v>307</v>
      </c>
      <c r="C26" s="253" t="s">
        <v>270</v>
      </c>
      <c r="D26" s="253" t="s">
        <v>265</v>
      </c>
      <c r="E26" s="253" t="s">
        <v>463</v>
      </c>
      <c r="F26" s="253"/>
      <c r="G26" s="253">
        <v>10</v>
      </c>
      <c r="H26" s="253" t="s">
        <v>458</v>
      </c>
      <c r="I26" s="187"/>
    </row>
    <row r="27" spans="1:9" x14ac:dyDescent="0.25">
      <c r="A27" s="186">
        <v>51</v>
      </c>
      <c r="B27" s="253" t="s">
        <v>501</v>
      </c>
      <c r="C27" s="253" t="s">
        <v>30</v>
      </c>
      <c r="D27" s="253" t="s">
        <v>513</v>
      </c>
      <c r="E27" s="253" t="s">
        <v>500</v>
      </c>
      <c r="F27" s="253" t="s">
        <v>703</v>
      </c>
      <c r="G27" s="253">
        <v>10</v>
      </c>
      <c r="H27" s="253" t="s">
        <v>458</v>
      </c>
      <c r="I27" s="187"/>
    </row>
    <row r="28" spans="1:9" x14ac:dyDescent="0.25">
      <c r="A28" s="186">
        <v>86</v>
      </c>
      <c r="B28" s="251" t="s">
        <v>532</v>
      </c>
      <c r="C28" s="252"/>
      <c r="D28" s="253" t="s">
        <v>533</v>
      </c>
      <c r="E28" s="253"/>
      <c r="F28" s="253" t="s">
        <v>703</v>
      </c>
      <c r="G28" s="253">
        <v>10</v>
      </c>
      <c r="H28" s="253" t="s">
        <v>458</v>
      </c>
      <c r="I28" s="187"/>
    </row>
    <row r="29" spans="1:9" x14ac:dyDescent="0.25">
      <c r="A29" s="186">
        <v>108</v>
      </c>
      <c r="B29" s="251" t="s">
        <v>627</v>
      </c>
      <c r="C29" s="252" t="s">
        <v>628</v>
      </c>
      <c r="D29" s="251" t="s">
        <v>629</v>
      </c>
      <c r="E29" s="251" t="s">
        <v>630</v>
      </c>
      <c r="F29" s="253"/>
      <c r="G29" s="253">
        <v>10</v>
      </c>
      <c r="H29" s="253" t="s">
        <v>458</v>
      </c>
      <c r="I29" s="187"/>
    </row>
    <row r="30" spans="1:9" x14ac:dyDescent="0.25">
      <c r="A30" s="186">
        <v>68</v>
      </c>
      <c r="B30" s="253" t="s">
        <v>262</v>
      </c>
      <c r="C30" s="253" t="s">
        <v>30</v>
      </c>
      <c r="D30" s="253" t="s">
        <v>209</v>
      </c>
      <c r="E30" s="253" t="s">
        <v>496</v>
      </c>
      <c r="F30" s="253" t="s">
        <v>703</v>
      </c>
      <c r="G30" s="253">
        <v>9</v>
      </c>
      <c r="H30" s="253" t="s">
        <v>465</v>
      </c>
      <c r="I30" s="187"/>
    </row>
    <row r="31" spans="1:9" x14ac:dyDescent="0.25">
      <c r="A31" s="186">
        <v>1</v>
      </c>
      <c r="B31" s="251" t="s">
        <v>297</v>
      </c>
      <c r="C31" s="252" t="s">
        <v>270</v>
      </c>
      <c r="D31" s="253" t="s">
        <v>265</v>
      </c>
      <c r="E31" s="253" t="s">
        <v>541</v>
      </c>
      <c r="F31" s="253"/>
      <c r="G31" s="253">
        <v>8</v>
      </c>
      <c r="H31" s="253" t="s">
        <v>458</v>
      </c>
      <c r="I31" s="187"/>
    </row>
    <row r="32" spans="1:9" x14ac:dyDescent="0.25">
      <c r="A32" s="186">
        <v>23</v>
      </c>
      <c r="B32" s="253" t="s">
        <v>287</v>
      </c>
      <c r="C32" s="253" t="s">
        <v>270</v>
      </c>
      <c r="D32" s="253" t="s">
        <v>265</v>
      </c>
      <c r="E32" s="253" t="s">
        <v>483</v>
      </c>
      <c r="F32" s="253"/>
      <c r="G32" s="253">
        <v>8</v>
      </c>
      <c r="H32" s="253" t="s">
        <v>458</v>
      </c>
      <c r="I32" s="187"/>
    </row>
    <row r="33" spans="1:9" x14ac:dyDescent="0.25">
      <c r="A33" s="186">
        <v>26</v>
      </c>
      <c r="B33" s="253" t="s">
        <v>287</v>
      </c>
      <c r="C33" s="253" t="s">
        <v>30</v>
      </c>
      <c r="D33" s="253" t="s">
        <v>276</v>
      </c>
      <c r="E33" s="253" t="s">
        <v>483</v>
      </c>
      <c r="F33" s="253" t="s">
        <v>703</v>
      </c>
      <c r="G33" s="253">
        <v>8</v>
      </c>
      <c r="H33" s="253" t="s">
        <v>458</v>
      </c>
      <c r="I33" s="187"/>
    </row>
    <row r="34" spans="1:9" x14ac:dyDescent="0.25">
      <c r="A34" s="186">
        <v>27</v>
      </c>
      <c r="B34" s="253" t="s">
        <v>287</v>
      </c>
      <c r="C34" s="253" t="s">
        <v>30</v>
      </c>
      <c r="D34" s="253" t="s">
        <v>315</v>
      </c>
      <c r="E34" s="253" t="s">
        <v>483</v>
      </c>
      <c r="F34" s="253" t="s">
        <v>703</v>
      </c>
      <c r="G34" s="253">
        <v>8</v>
      </c>
      <c r="H34" s="253" t="s">
        <v>458</v>
      </c>
      <c r="I34" s="187"/>
    </row>
    <row r="35" spans="1:9" x14ac:dyDescent="0.25">
      <c r="A35" s="186">
        <v>30</v>
      </c>
      <c r="B35" s="253" t="s">
        <v>472</v>
      </c>
      <c r="C35" s="253" t="s">
        <v>473</v>
      </c>
      <c r="D35" s="253" t="s">
        <v>276</v>
      </c>
      <c r="E35" s="253" t="s">
        <v>474</v>
      </c>
      <c r="F35" s="253"/>
      <c r="G35" s="253">
        <v>8</v>
      </c>
      <c r="H35" s="253" t="s">
        <v>458</v>
      </c>
      <c r="I35" s="187"/>
    </row>
    <row r="36" spans="1:9" x14ac:dyDescent="0.25">
      <c r="A36" s="186">
        <v>38</v>
      </c>
      <c r="B36" s="253" t="s">
        <v>472</v>
      </c>
      <c r="C36" s="253" t="s">
        <v>243</v>
      </c>
      <c r="D36" s="253" t="s">
        <v>315</v>
      </c>
      <c r="E36" s="253" t="s">
        <v>484</v>
      </c>
      <c r="F36" s="253"/>
      <c r="G36" s="253">
        <v>8</v>
      </c>
      <c r="H36" s="253" t="s">
        <v>458</v>
      </c>
      <c r="I36" s="187"/>
    </row>
    <row r="37" spans="1:9" x14ac:dyDescent="0.25">
      <c r="A37" s="186">
        <v>41</v>
      </c>
      <c r="B37" s="253" t="s">
        <v>314</v>
      </c>
      <c r="C37" s="253" t="s">
        <v>106</v>
      </c>
      <c r="D37" s="253" t="s">
        <v>209</v>
      </c>
      <c r="E37" s="253"/>
      <c r="F37" s="253"/>
      <c r="G37" s="253">
        <v>8</v>
      </c>
      <c r="H37" s="253" t="s">
        <v>458</v>
      </c>
      <c r="I37" s="187"/>
    </row>
    <row r="38" spans="1:9" x14ac:dyDescent="0.25">
      <c r="A38" s="186">
        <v>54</v>
      </c>
      <c r="B38" s="253" t="s">
        <v>461</v>
      </c>
      <c r="C38" s="253" t="s">
        <v>270</v>
      </c>
      <c r="D38" s="253" t="s">
        <v>209</v>
      </c>
      <c r="E38" s="253" t="s">
        <v>463</v>
      </c>
      <c r="F38" s="253"/>
      <c r="G38" s="253">
        <v>8</v>
      </c>
      <c r="H38" s="253" t="s">
        <v>458</v>
      </c>
      <c r="I38" s="187"/>
    </row>
    <row r="39" spans="1:9" x14ac:dyDescent="0.25">
      <c r="A39" s="186">
        <v>60</v>
      </c>
      <c r="B39" s="253" t="s">
        <v>485</v>
      </c>
      <c r="C39" s="253" t="s">
        <v>251</v>
      </c>
      <c r="D39" s="253" t="s">
        <v>536</v>
      </c>
      <c r="E39" s="253" t="s">
        <v>515</v>
      </c>
      <c r="F39" s="253"/>
      <c r="G39" s="253">
        <v>8</v>
      </c>
      <c r="H39" s="253" t="s">
        <v>458</v>
      </c>
      <c r="I39" s="187"/>
    </row>
    <row r="40" spans="1:9" x14ac:dyDescent="0.25">
      <c r="A40" s="186">
        <v>69</v>
      </c>
      <c r="B40" s="253" t="s">
        <v>262</v>
      </c>
      <c r="C40" s="253" t="s">
        <v>30</v>
      </c>
      <c r="D40" s="253" t="s">
        <v>265</v>
      </c>
      <c r="E40" s="253" t="s">
        <v>496</v>
      </c>
      <c r="F40" s="253" t="s">
        <v>703</v>
      </c>
      <c r="G40" s="253">
        <v>8</v>
      </c>
      <c r="H40" s="253" t="s">
        <v>465</v>
      </c>
      <c r="I40" s="187"/>
    </row>
    <row r="41" spans="1:9" x14ac:dyDescent="0.25">
      <c r="A41" s="186">
        <v>75</v>
      </c>
      <c r="B41" s="253" t="s">
        <v>312</v>
      </c>
      <c r="C41" s="253" t="s">
        <v>30</v>
      </c>
      <c r="D41" s="253" t="s">
        <v>511</v>
      </c>
      <c r="E41" s="253" t="s">
        <v>500</v>
      </c>
      <c r="F41" s="253" t="s">
        <v>703</v>
      </c>
      <c r="G41" s="253">
        <v>8</v>
      </c>
      <c r="H41" s="253" t="s">
        <v>458</v>
      </c>
      <c r="I41" s="187"/>
    </row>
    <row r="42" spans="1:9" x14ac:dyDescent="0.25">
      <c r="A42" s="186">
        <v>76</v>
      </c>
      <c r="B42" s="253" t="s">
        <v>312</v>
      </c>
      <c r="C42" s="253" t="s">
        <v>30</v>
      </c>
      <c r="D42" s="253" t="s">
        <v>512</v>
      </c>
      <c r="E42" s="253" t="s">
        <v>500</v>
      </c>
      <c r="F42" s="253" t="s">
        <v>703</v>
      </c>
      <c r="G42" s="253">
        <v>8</v>
      </c>
      <c r="H42" s="253" t="s">
        <v>458</v>
      </c>
      <c r="I42" s="187"/>
    </row>
    <row r="43" spans="1:9" x14ac:dyDescent="0.25">
      <c r="A43" s="186">
        <v>97</v>
      </c>
      <c r="B43" s="251" t="s">
        <v>299</v>
      </c>
      <c r="C43" s="252" t="s">
        <v>208</v>
      </c>
      <c r="D43" s="251" t="s">
        <v>574</v>
      </c>
      <c r="E43" s="251" t="s">
        <v>571</v>
      </c>
      <c r="F43" s="253"/>
      <c r="G43" s="253">
        <v>8</v>
      </c>
      <c r="H43" s="253" t="s">
        <v>458</v>
      </c>
      <c r="I43" s="187"/>
    </row>
    <row r="44" spans="1:9" x14ac:dyDescent="0.25">
      <c r="A44" s="186">
        <v>71</v>
      </c>
      <c r="B44" s="253" t="s">
        <v>262</v>
      </c>
      <c r="C44" s="253" t="s">
        <v>30</v>
      </c>
      <c r="D44" s="253" t="s">
        <v>284</v>
      </c>
      <c r="E44" s="253" t="s">
        <v>496</v>
      </c>
      <c r="F44" s="253" t="s">
        <v>703</v>
      </c>
      <c r="G44" s="253">
        <v>7.5</v>
      </c>
      <c r="H44" s="253" t="s">
        <v>465</v>
      </c>
      <c r="I44" s="187"/>
    </row>
    <row r="45" spans="1:9" x14ac:dyDescent="0.25">
      <c r="A45" s="186">
        <v>103</v>
      </c>
      <c r="B45" s="251" t="s">
        <v>278</v>
      </c>
      <c r="C45" s="252" t="s">
        <v>208</v>
      </c>
      <c r="D45" s="251" t="s">
        <v>581</v>
      </c>
      <c r="E45" s="251" t="s">
        <v>567</v>
      </c>
      <c r="F45" s="253"/>
      <c r="G45" s="253">
        <v>7</v>
      </c>
      <c r="H45" s="253" t="s">
        <v>458</v>
      </c>
      <c r="I45" s="187"/>
    </row>
    <row r="46" spans="1:9" x14ac:dyDescent="0.25">
      <c r="A46" s="186">
        <v>9</v>
      </c>
      <c r="B46" s="253" t="s">
        <v>282</v>
      </c>
      <c r="C46" s="253" t="s">
        <v>270</v>
      </c>
      <c r="D46" s="253" t="s">
        <v>209</v>
      </c>
      <c r="E46" s="253" t="s">
        <v>468</v>
      </c>
      <c r="F46" s="253"/>
      <c r="G46" s="253">
        <v>6</v>
      </c>
      <c r="H46" s="253" t="s">
        <v>458</v>
      </c>
      <c r="I46" s="187"/>
    </row>
    <row r="47" spans="1:9" x14ac:dyDescent="0.25">
      <c r="A47" s="186">
        <v>11</v>
      </c>
      <c r="B47" s="253" t="s">
        <v>282</v>
      </c>
      <c r="C47" s="253" t="s">
        <v>270</v>
      </c>
      <c r="D47" s="253" t="s">
        <v>263</v>
      </c>
      <c r="E47" s="253" t="s">
        <v>530</v>
      </c>
      <c r="F47" s="253"/>
      <c r="G47" s="253">
        <v>6</v>
      </c>
      <c r="H47" s="253" t="s">
        <v>458</v>
      </c>
      <c r="I47" s="187"/>
    </row>
    <row r="48" spans="1:9" x14ac:dyDescent="0.25">
      <c r="A48" s="186">
        <v>19</v>
      </c>
      <c r="B48" s="253" t="s">
        <v>287</v>
      </c>
      <c r="C48" s="253" t="s">
        <v>270</v>
      </c>
      <c r="D48" s="253" t="s">
        <v>209</v>
      </c>
      <c r="E48" s="253" t="s">
        <v>457</v>
      </c>
      <c r="F48" s="253"/>
      <c r="G48" s="253">
        <v>6</v>
      </c>
      <c r="H48" s="253" t="s">
        <v>458</v>
      </c>
      <c r="I48" s="187"/>
    </row>
    <row r="49" spans="1:9" x14ac:dyDescent="0.25">
      <c r="A49" s="186">
        <v>66</v>
      </c>
      <c r="B49" s="253" t="s">
        <v>262</v>
      </c>
      <c r="C49" s="253" t="s">
        <v>270</v>
      </c>
      <c r="D49" s="253" t="s">
        <v>315</v>
      </c>
      <c r="E49" s="253" t="s">
        <v>464</v>
      </c>
      <c r="F49" s="253" t="s">
        <v>702</v>
      </c>
      <c r="G49" s="253">
        <v>6</v>
      </c>
      <c r="H49" s="253" t="s">
        <v>465</v>
      </c>
      <c r="I49" s="187"/>
    </row>
    <row r="50" spans="1:9" x14ac:dyDescent="0.25">
      <c r="A50" s="186">
        <v>74</v>
      </c>
      <c r="B50" s="253" t="s">
        <v>262</v>
      </c>
      <c r="C50" s="253" t="s">
        <v>30</v>
      </c>
      <c r="D50" s="253" t="s">
        <v>276</v>
      </c>
      <c r="E50" s="253" t="s">
        <v>496</v>
      </c>
      <c r="F50" s="253" t="s">
        <v>703</v>
      </c>
      <c r="G50" s="253">
        <v>6</v>
      </c>
      <c r="H50" s="253" t="s">
        <v>465</v>
      </c>
      <c r="I50" s="187"/>
    </row>
    <row r="51" spans="1:9" x14ac:dyDescent="0.25">
      <c r="A51" s="186">
        <v>84</v>
      </c>
      <c r="B51" s="253" t="s">
        <v>288</v>
      </c>
      <c r="C51" s="253" t="s">
        <v>270</v>
      </c>
      <c r="D51" s="253" t="s">
        <v>209</v>
      </c>
      <c r="E51" s="253" t="s">
        <v>468</v>
      </c>
      <c r="F51" s="253"/>
      <c r="G51" s="253">
        <v>6</v>
      </c>
      <c r="H51" s="253" t="s">
        <v>458</v>
      </c>
      <c r="I51" s="187"/>
    </row>
    <row r="52" spans="1:9" x14ac:dyDescent="0.25">
      <c r="A52" s="186">
        <v>93</v>
      </c>
      <c r="B52" s="251" t="s">
        <v>292</v>
      </c>
      <c r="C52" s="252" t="s">
        <v>30</v>
      </c>
      <c r="D52" s="251" t="s">
        <v>315</v>
      </c>
      <c r="E52" s="251" t="s">
        <v>500</v>
      </c>
      <c r="F52" s="253" t="s">
        <v>703</v>
      </c>
      <c r="G52" s="253">
        <v>6</v>
      </c>
      <c r="H52" s="253" t="s">
        <v>458</v>
      </c>
      <c r="I52" s="187"/>
    </row>
    <row r="53" spans="1:9" x14ac:dyDescent="0.25">
      <c r="A53" s="186">
        <v>110</v>
      </c>
      <c r="B53" s="251" t="s">
        <v>292</v>
      </c>
      <c r="C53" s="252" t="s">
        <v>30</v>
      </c>
      <c r="D53" s="251" t="s">
        <v>315</v>
      </c>
      <c r="E53" s="251" t="s">
        <v>500</v>
      </c>
      <c r="F53" s="253" t="s">
        <v>703</v>
      </c>
      <c r="G53" s="253">
        <v>6</v>
      </c>
      <c r="H53" s="253" t="s">
        <v>458</v>
      </c>
      <c r="I53" s="187"/>
    </row>
    <row r="54" spans="1:9" x14ac:dyDescent="0.25">
      <c r="A54" s="186">
        <v>34</v>
      </c>
      <c r="B54" s="253" t="s">
        <v>472</v>
      </c>
      <c r="C54" s="253" t="s">
        <v>473</v>
      </c>
      <c r="D54" s="253" t="s">
        <v>265</v>
      </c>
      <c r="E54" s="253" t="s">
        <v>484</v>
      </c>
      <c r="F54" s="253"/>
      <c r="G54" s="253">
        <v>5</v>
      </c>
      <c r="H54" s="253" t="s">
        <v>458</v>
      </c>
      <c r="I54" s="187"/>
    </row>
    <row r="55" spans="1:9" x14ac:dyDescent="0.25">
      <c r="A55" s="186">
        <v>63</v>
      </c>
      <c r="B55" s="253" t="s">
        <v>262</v>
      </c>
      <c r="C55" s="253" t="s">
        <v>270</v>
      </c>
      <c r="D55" s="253" t="s">
        <v>276</v>
      </c>
      <c r="E55" s="253" t="s">
        <v>464</v>
      </c>
      <c r="F55" s="253" t="s">
        <v>702</v>
      </c>
      <c r="G55" s="253">
        <v>5</v>
      </c>
      <c r="H55" s="253" t="s">
        <v>465</v>
      </c>
      <c r="I55" s="187"/>
    </row>
    <row r="56" spans="1:9" x14ac:dyDescent="0.25">
      <c r="A56" s="186">
        <v>72</v>
      </c>
      <c r="B56" s="253" t="s">
        <v>262</v>
      </c>
      <c r="C56" s="253" t="s">
        <v>30</v>
      </c>
      <c r="D56" s="253" t="s">
        <v>513</v>
      </c>
      <c r="E56" s="253" t="s">
        <v>496</v>
      </c>
      <c r="F56" s="253" t="s">
        <v>703</v>
      </c>
      <c r="G56" s="253">
        <v>5</v>
      </c>
      <c r="H56" s="253" t="s">
        <v>465</v>
      </c>
      <c r="I56" s="187"/>
    </row>
    <row r="57" spans="1:9" x14ac:dyDescent="0.25">
      <c r="A57" s="186">
        <v>3</v>
      </c>
      <c r="B57" s="251" t="s">
        <v>298</v>
      </c>
      <c r="C57" s="252" t="s">
        <v>270</v>
      </c>
      <c r="D57" s="253" t="s">
        <v>276</v>
      </c>
      <c r="E57" s="253" t="s">
        <v>483</v>
      </c>
      <c r="F57" s="253"/>
      <c r="G57" s="253">
        <v>4</v>
      </c>
      <c r="H57" s="253" t="s">
        <v>458</v>
      </c>
      <c r="I57" s="187"/>
    </row>
    <row r="58" spans="1:9" x14ac:dyDescent="0.25">
      <c r="A58" s="186">
        <v>10</v>
      </c>
      <c r="B58" s="253" t="s">
        <v>282</v>
      </c>
      <c r="C58" s="253" t="s">
        <v>270</v>
      </c>
      <c r="D58" s="253" t="s">
        <v>265</v>
      </c>
      <c r="E58" s="253" t="s">
        <v>468</v>
      </c>
      <c r="F58" s="253"/>
      <c r="G58" s="253">
        <v>4</v>
      </c>
      <c r="H58" s="253" t="s">
        <v>458</v>
      </c>
      <c r="I58" s="187"/>
    </row>
    <row r="59" spans="1:9" x14ac:dyDescent="0.25">
      <c r="A59" s="186">
        <v>14</v>
      </c>
      <c r="B59" s="253" t="s">
        <v>282</v>
      </c>
      <c r="C59" s="253" t="s">
        <v>30</v>
      </c>
      <c r="D59" s="253" t="s">
        <v>284</v>
      </c>
      <c r="E59" s="253" t="s">
        <v>500</v>
      </c>
      <c r="F59" s="253" t="s">
        <v>703</v>
      </c>
      <c r="G59" s="253">
        <v>4</v>
      </c>
      <c r="H59" s="253" t="s">
        <v>458</v>
      </c>
      <c r="I59" s="187"/>
    </row>
    <row r="60" spans="1:9" x14ac:dyDescent="0.25">
      <c r="A60" s="186">
        <v>25</v>
      </c>
      <c r="B60" s="253" t="s">
        <v>287</v>
      </c>
      <c r="C60" s="253" t="s">
        <v>30</v>
      </c>
      <c r="D60" s="253" t="s">
        <v>209</v>
      </c>
      <c r="E60" s="253" t="s">
        <v>483</v>
      </c>
      <c r="F60" s="253" t="s">
        <v>703</v>
      </c>
      <c r="G60" s="253">
        <v>4</v>
      </c>
      <c r="H60" s="253" t="s">
        <v>458</v>
      </c>
      <c r="I60" s="187"/>
    </row>
    <row r="61" spans="1:9" x14ac:dyDescent="0.25">
      <c r="A61" s="186">
        <v>44</v>
      </c>
      <c r="B61" s="253" t="s">
        <v>316</v>
      </c>
      <c r="C61" s="253" t="s">
        <v>106</v>
      </c>
      <c r="D61" s="253" t="s">
        <v>209</v>
      </c>
      <c r="E61" s="253" t="s">
        <v>463</v>
      </c>
      <c r="F61" s="253"/>
      <c r="G61" s="253">
        <v>4</v>
      </c>
      <c r="H61" s="253" t="s">
        <v>458</v>
      </c>
      <c r="I61" s="187"/>
    </row>
    <row r="62" spans="1:9" x14ac:dyDescent="0.25">
      <c r="A62" s="186">
        <v>77</v>
      </c>
      <c r="B62" s="253" t="s">
        <v>312</v>
      </c>
      <c r="C62" s="253" t="s">
        <v>270</v>
      </c>
      <c r="D62" s="253" t="s">
        <v>538</v>
      </c>
      <c r="E62" s="253" t="s">
        <v>468</v>
      </c>
      <c r="F62" s="253"/>
      <c r="G62" s="253">
        <v>4</v>
      </c>
      <c r="H62" s="253" t="s">
        <v>458</v>
      </c>
      <c r="I62" s="187"/>
    </row>
    <row r="63" spans="1:9" x14ac:dyDescent="0.25">
      <c r="A63" s="186">
        <v>88</v>
      </c>
      <c r="B63" s="251" t="s">
        <v>291</v>
      </c>
      <c r="C63" s="252" t="s">
        <v>30</v>
      </c>
      <c r="D63" s="253" t="s">
        <v>276</v>
      </c>
      <c r="E63" s="253" t="s">
        <v>500</v>
      </c>
      <c r="F63" s="253" t="s">
        <v>703</v>
      </c>
      <c r="G63" s="253">
        <v>4</v>
      </c>
      <c r="H63" s="253" t="s">
        <v>458</v>
      </c>
      <c r="I63" s="187"/>
    </row>
    <row r="64" spans="1:9" x14ac:dyDescent="0.25">
      <c r="A64" s="186">
        <v>91</v>
      </c>
      <c r="B64" s="251" t="s">
        <v>292</v>
      </c>
      <c r="C64" s="252" t="s">
        <v>30</v>
      </c>
      <c r="D64" s="251" t="s">
        <v>265</v>
      </c>
      <c r="E64" s="251" t="s">
        <v>500</v>
      </c>
      <c r="F64" s="253" t="s">
        <v>703</v>
      </c>
      <c r="G64" s="253">
        <v>4</v>
      </c>
      <c r="H64" s="253" t="s">
        <v>458</v>
      </c>
      <c r="I64" s="187"/>
    </row>
    <row r="65" spans="1:9" x14ac:dyDescent="0.25">
      <c r="A65" s="186">
        <v>94</v>
      </c>
      <c r="B65" s="251" t="s">
        <v>554</v>
      </c>
      <c r="C65" s="252" t="s">
        <v>202</v>
      </c>
      <c r="D65" s="251" t="s">
        <v>555</v>
      </c>
      <c r="E65" s="251" t="s">
        <v>556</v>
      </c>
      <c r="F65" s="253"/>
      <c r="G65" s="253">
        <v>4</v>
      </c>
      <c r="H65" s="253" t="s">
        <v>458</v>
      </c>
      <c r="I65" s="187"/>
    </row>
    <row r="66" spans="1:9" x14ac:dyDescent="0.25">
      <c r="A66" s="186">
        <v>95</v>
      </c>
      <c r="B66" s="251" t="s">
        <v>565</v>
      </c>
      <c r="C66" s="252" t="s">
        <v>208</v>
      </c>
      <c r="D66" s="251" t="s">
        <v>566</v>
      </c>
      <c r="E66" s="251" t="s">
        <v>567</v>
      </c>
      <c r="F66" s="253"/>
      <c r="G66" s="253">
        <v>4</v>
      </c>
      <c r="H66" s="253" t="s">
        <v>458</v>
      </c>
      <c r="I66" s="187"/>
    </row>
    <row r="67" spans="1:9" x14ac:dyDescent="0.25">
      <c r="A67" s="186">
        <v>98</v>
      </c>
      <c r="B67" s="251" t="s">
        <v>299</v>
      </c>
      <c r="C67" s="252" t="s">
        <v>30</v>
      </c>
      <c r="D67" s="251" t="s">
        <v>581</v>
      </c>
      <c r="E67" s="251" t="s">
        <v>571</v>
      </c>
      <c r="F67" s="253"/>
      <c r="G67" s="253">
        <v>4</v>
      </c>
      <c r="H67" s="253" t="s">
        <v>458</v>
      </c>
      <c r="I67" s="187"/>
    </row>
    <row r="68" spans="1:9" x14ac:dyDescent="0.25">
      <c r="A68" s="186">
        <v>105</v>
      </c>
      <c r="B68" s="251" t="s">
        <v>278</v>
      </c>
      <c r="C68" s="252" t="s">
        <v>30</v>
      </c>
      <c r="D68" s="251" t="s">
        <v>599</v>
      </c>
      <c r="E68" s="251" t="s">
        <v>567</v>
      </c>
      <c r="F68" s="253"/>
      <c r="G68" s="253">
        <v>4</v>
      </c>
      <c r="H68" s="253" t="s">
        <v>458</v>
      </c>
      <c r="I68" s="187"/>
    </row>
    <row r="69" spans="1:9" x14ac:dyDescent="0.25">
      <c r="A69" s="186">
        <v>107</v>
      </c>
      <c r="B69" s="251" t="s">
        <v>278</v>
      </c>
      <c r="C69" s="252" t="s">
        <v>30</v>
      </c>
      <c r="D69" s="251" t="s">
        <v>596</v>
      </c>
      <c r="E69" s="251" t="s">
        <v>567</v>
      </c>
      <c r="F69" s="253"/>
      <c r="G69" s="253">
        <v>3</v>
      </c>
      <c r="H69" s="253" t="s">
        <v>458</v>
      </c>
      <c r="I69" s="187"/>
    </row>
    <row r="70" spans="1:9" x14ac:dyDescent="0.25">
      <c r="A70" s="186">
        <v>2</v>
      </c>
      <c r="B70" s="251" t="s">
        <v>298</v>
      </c>
      <c r="C70" s="252" t="s">
        <v>270</v>
      </c>
      <c r="D70" s="253" t="s">
        <v>263</v>
      </c>
      <c r="E70" s="253" t="s">
        <v>457</v>
      </c>
      <c r="F70" s="253"/>
      <c r="G70" s="253">
        <v>2</v>
      </c>
      <c r="H70" s="253" t="s">
        <v>458</v>
      </c>
      <c r="I70" s="187"/>
    </row>
    <row r="71" spans="1:9" x14ac:dyDescent="0.25">
      <c r="A71" s="186">
        <v>4</v>
      </c>
      <c r="B71" s="253" t="s">
        <v>504</v>
      </c>
      <c r="C71" s="253" t="s">
        <v>30</v>
      </c>
      <c r="D71" s="253" t="s">
        <v>505</v>
      </c>
      <c r="E71" s="253" t="s">
        <v>500</v>
      </c>
      <c r="F71" s="253" t="s">
        <v>703</v>
      </c>
      <c r="G71" s="253">
        <v>2</v>
      </c>
      <c r="H71" s="253" t="s">
        <v>458</v>
      </c>
      <c r="I71" s="187"/>
    </row>
    <row r="72" spans="1:9" x14ac:dyDescent="0.25">
      <c r="A72" s="186">
        <v>5</v>
      </c>
      <c r="B72" s="251" t="s">
        <v>504</v>
      </c>
      <c r="C72" s="252" t="s">
        <v>30</v>
      </c>
      <c r="D72" s="253" t="s">
        <v>518</v>
      </c>
      <c r="E72" s="253" t="s">
        <v>500</v>
      </c>
      <c r="F72" s="253" t="s">
        <v>703</v>
      </c>
      <c r="G72" s="253">
        <v>2</v>
      </c>
      <c r="H72" s="253" t="s">
        <v>458</v>
      </c>
      <c r="I72" s="187"/>
    </row>
    <row r="73" spans="1:9" x14ac:dyDescent="0.25">
      <c r="A73" s="186">
        <v>6</v>
      </c>
      <c r="B73" s="251" t="s">
        <v>498</v>
      </c>
      <c r="C73" s="252" t="s">
        <v>30</v>
      </c>
      <c r="D73" s="253" t="s">
        <v>499</v>
      </c>
      <c r="E73" s="253" t="s">
        <v>500</v>
      </c>
      <c r="F73" s="253" t="s">
        <v>703</v>
      </c>
      <c r="G73" s="253">
        <v>2</v>
      </c>
      <c r="H73" s="253" t="s">
        <v>458</v>
      </c>
      <c r="I73" s="187"/>
    </row>
    <row r="74" spans="1:9" x14ac:dyDescent="0.25">
      <c r="A74" s="186">
        <v>7</v>
      </c>
      <c r="B74" s="251" t="s">
        <v>498</v>
      </c>
      <c r="C74" s="252" t="s">
        <v>30</v>
      </c>
      <c r="D74" s="253" t="s">
        <v>516</v>
      </c>
      <c r="E74" s="253" t="s">
        <v>500</v>
      </c>
      <c r="F74" s="253" t="s">
        <v>703</v>
      </c>
      <c r="G74" s="253">
        <v>2</v>
      </c>
      <c r="H74" s="253" t="s">
        <v>458</v>
      </c>
      <c r="I74" s="187"/>
    </row>
    <row r="75" spans="1:9" x14ac:dyDescent="0.25">
      <c r="A75" s="186">
        <v>8</v>
      </c>
      <c r="B75" s="251" t="s">
        <v>282</v>
      </c>
      <c r="C75" s="252" t="s">
        <v>270</v>
      </c>
      <c r="D75" s="253" t="s">
        <v>315</v>
      </c>
      <c r="E75" s="253" t="s">
        <v>468</v>
      </c>
      <c r="F75" s="253"/>
      <c r="G75" s="253">
        <v>2</v>
      </c>
      <c r="H75" s="253" t="s">
        <v>458</v>
      </c>
      <c r="I75" s="187"/>
    </row>
    <row r="76" spans="1:9" x14ac:dyDescent="0.25">
      <c r="A76" s="186">
        <v>12</v>
      </c>
      <c r="B76" s="253" t="s">
        <v>282</v>
      </c>
      <c r="C76" s="253" t="s">
        <v>30</v>
      </c>
      <c r="D76" s="253" t="s">
        <v>265</v>
      </c>
      <c r="E76" s="253" t="s">
        <v>500</v>
      </c>
      <c r="F76" s="253" t="s">
        <v>703</v>
      </c>
      <c r="G76" s="253">
        <v>2</v>
      </c>
      <c r="H76" s="253" t="s">
        <v>458</v>
      </c>
      <c r="I76" s="187"/>
    </row>
    <row r="77" spans="1:9" x14ac:dyDescent="0.25">
      <c r="A77" s="186">
        <v>16</v>
      </c>
      <c r="B77" s="253" t="s">
        <v>282</v>
      </c>
      <c r="C77" s="253" t="s">
        <v>30</v>
      </c>
      <c r="D77" s="253" t="s">
        <v>209</v>
      </c>
      <c r="E77" s="253" t="s">
        <v>496</v>
      </c>
      <c r="F77" s="253" t="s">
        <v>703</v>
      </c>
      <c r="G77" s="253">
        <v>2</v>
      </c>
      <c r="H77" s="253" t="s">
        <v>458</v>
      </c>
      <c r="I77" s="187"/>
    </row>
    <row r="78" spans="1:9" x14ac:dyDescent="0.25">
      <c r="A78" s="186">
        <v>18</v>
      </c>
      <c r="B78" s="251" t="s">
        <v>466</v>
      </c>
      <c r="C78" s="252" t="s">
        <v>270</v>
      </c>
      <c r="D78" s="253" t="s">
        <v>467</v>
      </c>
      <c r="E78" s="253" t="s">
        <v>468</v>
      </c>
      <c r="F78" s="253"/>
      <c r="G78" s="253">
        <v>2</v>
      </c>
      <c r="H78" s="253" t="s">
        <v>458</v>
      </c>
      <c r="I78" s="187"/>
    </row>
    <row r="79" spans="1:9" x14ac:dyDescent="0.25">
      <c r="A79" s="186">
        <v>22</v>
      </c>
      <c r="B79" s="253" t="s">
        <v>287</v>
      </c>
      <c r="C79" s="253" t="s">
        <v>270</v>
      </c>
      <c r="D79" s="253" t="s">
        <v>315</v>
      </c>
      <c r="E79" s="253" t="s">
        <v>483</v>
      </c>
      <c r="F79" s="253"/>
      <c r="G79" s="253">
        <v>2</v>
      </c>
      <c r="H79" s="253" t="s">
        <v>458</v>
      </c>
      <c r="I79" s="187"/>
    </row>
    <row r="80" spans="1:9" x14ac:dyDescent="0.25">
      <c r="A80" s="186">
        <v>31</v>
      </c>
      <c r="B80" s="253" t="s">
        <v>472</v>
      </c>
      <c r="C80" s="253" t="s">
        <v>473</v>
      </c>
      <c r="D80" s="253" t="s">
        <v>263</v>
      </c>
      <c r="E80" s="253" t="s">
        <v>474</v>
      </c>
      <c r="F80" s="253"/>
      <c r="G80" s="253">
        <v>2</v>
      </c>
      <c r="H80" s="253" t="s">
        <v>458</v>
      </c>
      <c r="I80" s="187"/>
    </row>
    <row r="81" spans="1:9" x14ac:dyDescent="0.25">
      <c r="A81" s="186">
        <v>33</v>
      </c>
      <c r="B81" s="253" t="s">
        <v>472</v>
      </c>
      <c r="C81" s="253" t="s">
        <v>473</v>
      </c>
      <c r="D81" s="253" t="s">
        <v>209</v>
      </c>
      <c r="E81" s="253" t="s">
        <v>474</v>
      </c>
      <c r="F81" s="253"/>
      <c r="G81" s="253">
        <v>2</v>
      </c>
      <c r="H81" s="253" t="s">
        <v>458</v>
      </c>
      <c r="I81" s="187"/>
    </row>
    <row r="82" spans="1:9" x14ac:dyDescent="0.25">
      <c r="A82" s="186">
        <v>47</v>
      </c>
      <c r="B82" s="253" t="s">
        <v>307</v>
      </c>
      <c r="C82" s="253" t="s">
        <v>270</v>
      </c>
      <c r="D82" s="253" t="s">
        <v>284</v>
      </c>
      <c r="E82" s="253" t="s">
        <v>478</v>
      </c>
      <c r="F82" s="253"/>
      <c r="G82" s="253">
        <v>2</v>
      </c>
      <c r="H82" s="253" t="s">
        <v>458</v>
      </c>
      <c r="I82" s="187"/>
    </row>
    <row r="83" spans="1:9" x14ac:dyDescent="0.25">
      <c r="A83" s="186">
        <v>49</v>
      </c>
      <c r="B83" s="253" t="s">
        <v>501</v>
      </c>
      <c r="C83" s="253" t="s">
        <v>502</v>
      </c>
      <c r="D83" s="253" t="s">
        <v>265</v>
      </c>
      <c r="E83" s="253" t="s">
        <v>500</v>
      </c>
      <c r="F83" s="253" t="s">
        <v>703</v>
      </c>
      <c r="G83" s="253">
        <v>2</v>
      </c>
      <c r="H83" s="253" t="s">
        <v>458</v>
      </c>
      <c r="I83" s="187"/>
    </row>
    <row r="84" spans="1:9" x14ac:dyDescent="0.25">
      <c r="A84" s="186">
        <v>50</v>
      </c>
      <c r="B84" s="253" t="s">
        <v>501</v>
      </c>
      <c r="C84" s="253" t="s">
        <v>30</v>
      </c>
      <c r="D84" s="253" t="s">
        <v>265</v>
      </c>
      <c r="E84" s="253" t="s">
        <v>500</v>
      </c>
      <c r="F84" s="253" t="s">
        <v>703</v>
      </c>
      <c r="G84" s="253">
        <v>2</v>
      </c>
      <c r="H84" s="253" t="s">
        <v>458</v>
      </c>
      <c r="I84" s="187"/>
    </row>
    <row r="85" spans="1:9" x14ac:dyDescent="0.25">
      <c r="A85" s="186">
        <v>52</v>
      </c>
      <c r="B85" s="253" t="s">
        <v>501</v>
      </c>
      <c r="C85" s="253" t="s">
        <v>30</v>
      </c>
      <c r="D85" s="253" t="s">
        <v>221</v>
      </c>
      <c r="E85" s="253" t="s">
        <v>500</v>
      </c>
      <c r="F85" s="253" t="s">
        <v>703</v>
      </c>
      <c r="G85" s="253">
        <v>2</v>
      </c>
      <c r="H85" s="253" t="s">
        <v>458</v>
      </c>
      <c r="I85" s="187"/>
    </row>
    <row r="86" spans="1:9" x14ac:dyDescent="0.25">
      <c r="A86" s="186">
        <v>53</v>
      </c>
      <c r="B86" s="253" t="s">
        <v>501</v>
      </c>
      <c r="C86" s="253" t="s">
        <v>30</v>
      </c>
      <c r="D86" s="253" t="s">
        <v>315</v>
      </c>
      <c r="E86" s="253" t="s">
        <v>500</v>
      </c>
      <c r="F86" s="253" t="s">
        <v>703</v>
      </c>
      <c r="G86" s="253">
        <v>2</v>
      </c>
      <c r="H86" s="253" t="s">
        <v>458</v>
      </c>
      <c r="I86" s="187"/>
    </row>
    <row r="87" spans="1:9" x14ac:dyDescent="0.25">
      <c r="A87" s="186">
        <v>55</v>
      </c>
      <c r="B87" s="253" t="s">
        <v>461</v>
      </c>
      <c r="C87" s="253" t="s">
        <v>270</v>
      </c>
      <c r="D87" s="253" t="s">
        <v>315</v>
      </c>
      <c r="E87" s="253" t="s">
        <v>463</v>
      </c>
      <c r="F87" s="253"/>
      <c r="G87" s="253">
        <v>2</v>
      </c>
      <c r="H87" s="253" t="s">
        <v>458</v>
      </c>
      <c r="I87" s="187"/>
    </row>
    <row r="88" spans="1:9" x14ac:dyDescent="0.25">
      <c r="A88" s="186">
        <v>56</v>
      </c>
      <c r="B88" s="253" t="s">
        <v>461</v>
      </c>
      <c r="C88" s="253" t="s">
        <v>270</v>
      </c>
      <c r="D88" s="253" t="s">
        <v>265</v>
      </c>
      <c r="E88" s="253" t="s">
        <v>463</v>
      </c>
      <c r="F88" s="253"/>
      <c r="G88" s="253">
        <v>2</v>
      </c>
      <c r="H88" s="253" t="s">
        <v>458</v>
      </c>
      <c r="I88" s="187"/>
    </row>
    <row r="89" spans="1:9" x14ac:dyDescent="0.25">
      <c r="A89" s="186">
        <v>79</v>
      </c>
      <c r="B89" s="253" t="s">
        <v>508</v>
      </c>
      <c r="C89" s="253" t="s">
        <v>30</v>
      </c>
      <c r="D89" s="253" t="s">
        <v>509</v>
      </c>
      <c r="E89" s="253" t="s">
        <v>500</v>
      </c>
      <c r="F89" s="253" t="s">
        <v>703</v>
      </c>
      <c r="G89" s="253">
        <v>2</v>
      </c>
      <c r="H89" s="253" t="s">
        <v>458</v>
      </c>
      <c r="I89" s="187"/>
    </row>
    <row r="90" spans="1:9" x14ac:dyDescent="0.25">
      <c r="A90" s="186">
        <v>80</v>
      </c>
      <c r="B90" s="253" t="s">
        <v>508</v>
      </c>
      <c r="C90" s="253" t="s">
        <v>30</v>
      </c>
      <c r="D90" s="253" t="s">
        <v>545</v>
      </c>
      <c r="E90" s="253" t="s">
        <v>500</v>
      </c>
      <c r="F90" s="253" t="s">
        <v>703</v>
      </c>
      <c r="G90" s="253">
        <v>2</v>
      </c>
      <c r="H90" s="253" t="s">
        <v>458</v>
      </c>
      <c r="I90" s="187"/>
    </row>
    <row r="91" spans="1:9" x14ac:dyDescent="0.25">
      <c r="A91" s="186">
        <v>81</v>
      </c>
      <c r="B91" s="253" t="s">
        <v>288</v>
      </c>
      <c r="C91" s="253" t="s">
        <v>270</v>
      </c>
      <c r="D91" s="253" t="s">
        <v>276</v>
      </c>
      <c r="E91" s="253" t="s">
        <v>468</v>
      </c>
      <c r="F91" s="253"/>
      <c r="G91" s="253">
        <v>2</v>
      </c>
      <c r="H91" s="253" t="s">
        <v>458</v>
      </c>
      <c r="I91" s="187"/>
    </row>
    <row r="92" spans="1:9" x14ac:dyDescent="0.25">
      <c r="A92" s="186">
        <v>89</v>
      </c>
      <c r="B92" s="251" t="s">
        <v>291</v>
      </c>
      <c r="C92" s="252" t="s">
        <v>30</v>
      </c>
      <c r="D92" s="253" t="s">
        <v>315</v>
      </c>
      <c r="E92" s="253" t="s">
        <v>500</v>
      </c>
      <c r="F92" s="253" t="s">
        <v>703</v>
      </c>
      <c r="G92" s="253">
        <v>2</v>
      </c>
      <c r="H92" s="253" t="s">
        <v>458</v>
      </c>
      <c r="I92" s="187"/>
    </row>
    <row r="93" spans="1:9" x14ac:dyDescent="0.25">
      <c r="A93" s="186">
        <v>92</v>
      </c>
      <c r="B93" s="254" t="s">
        <v>292</v>
      </c>
      <c r="C93" s="255" t="s">
        <v>30</v>
      </c>
      <c r="D93" s="254" t="s">
        <v>221</v>
      </c>
      <c r="E93" s="254" t="s">
        <v>500</v>
      </c>
      <c r="F93" s="256" t="s">
        <v>703</v>
      </c>
      <c r="G93" s="256">
        <v>2</v>
      </c>
      <c r="H93" s="256" t="s">
        <v>458</v>
      </c>
      <c r="I93" s="249"/>
    </row>
    <row r="94" spans="1:9" x14ac:dyDescent="0.25">
      <c r="A94" s="186">
        <v>96</v>
      </c>
      <c r="B94" s="254" t="s">
        <v>299</v>
      </c>
      <c r="C94" s="255" t="s">
        <v>208</v>
      </c>
      <c r="D94" s="254" t="s">
        <v>570</v>
      </c>
      <c r="E94" s="254" t="s">
        <v>571</v>
      </c>
      <c r="F94" s="256"/>
      <c r="G94" s="256">
        <v>2</v>
      </c>
      <c r="H94" s="256" t="s">
        <v>458</v>
      </c>
      <c r="I94" s="249"/>
    </row>
    <row r="95" spans="1:9" x14ac:dyDescent="0.25">
      <c r="A95" s="250">
        <v>100</v>
      </c>
      <c r="B95" s="254" t="s">
        <v>299</v>
      </c>
      <c r="C95" s="255" t="s">
        <v>30</v>
      </c>
      <c r="D95" s="254" t="s">
        <v>596</v>
      </c>
      <c r="E95" s="254" t="s">
        <v>571</v>
      </c>
      <c r="F95" s="256"/>
      <c r="G95" s="256">
        <v>2</v>
      </c>
      <c r="H95" s="256" t="s">
        <v>458</v>
      </c>
      <c r="I95" s="249"/>
    </row>
    <row r="96" spans="1:9" x14ac:dyDescent="0.25">
      <c r="A96" s="186">
        <v>106</v>
      </c>
      <c r="B96" s="254" t="s">
        <v>278</v>
      </c>
      <c r="C96" s="255" t="s">
        <v>30</v>
      </c>
      <c r="D96" s="254" t="s">
        <v>555</v>
      </c>
      <c r="E96" s="254" t="s">
        <v>567</v>
      </c>
      <c r="F96" s="256"/>
      <c r="G96" s="256">
        <v>2</v>
      </c>
      <c r="H96" s="256" t="s">
        <v>458</v>
      </c>
      <c r="I96" s="249"/>
    </row>
    <row r="97" spans="1:9" x14ac:dyDescent="0.25">
      <c r="A97" s="250">
        <v>109</v>
      </c>
      <c r="B97" s="254" t="s">
        <v>639</v>
      </c>
      <c r="C97" s="255" t="s">
        <v>202</v>
      </c>
      <c r="D97" s="254" t="s">
        <v>581</v>
      </c>
      <c r="E97" s="254" t="s">
        <v>641</v>
      </c>
      <c r="F97" s="256"/>
      <c r="G97" s="256">
        <v>2</v>
      </c>
      <c r="H97" s="256" t="s">
        <v>458</v>
      </c>
      <c r="I97" s="249"/>
    </row>
    <row r="98" spans="1:9" x14ac:dyDescent="0.25">
      <c r="A98" s="186">
        <v>28</v>
      </c>
      <c r="B98" s="256" t="s">
        <v>287</v>
      </c>
      <c r="C98" s="256" t="s">
        <v>30</v>
      </c>
      <c r="D98" s="256" t="s">
        <v>265</v>
      </c>
      <c r="E98" s="256" t="s">
        <v>483</v>
      </c>
      <c r="F98" s="256" t="s">
        <v>703</v>
      </c>
      <c r="G98" s="256">
        <v>1</v>
      </c>
      <c r="H98" s="256" t="s">
        <v>458</v>
      </c>
      <c r="I98" s="249"/>
    </row>
    <row r="99" spans="1:9" x14ac:dyDescent="0.25">
      <c r="A99" s="250">
        <v>32</v>
      </c>
      <c r="B99" s="256" t="s">
        <v>472</v>
      </c>
      <c r="C99" s="256" t="s">
        <v>473</v>
      </c>
      <c r="D99" s="256" t="s">
        <v>315</v>
      </c>
      <c r="E99" s="256" t="s">
        <v>484</v>
      </c>
      <c r="F99" s="256"/>
      <c r="G99" s="256">
        <v>1</v>
      </c>
      <c r="H99" s="256" t="s">
        <v>458</v>
      </c>
      <c r="I99" s="249"/>
    </row>
    <row r="100" spans="1:9" x14ac:dyDescent="0.25">
      <c r="A100" s="186">
        <v>39</v>
      </c>
      <c r="B100" s="256" t="s">
        <v>472</v>
      </c>
      <c r="C100" s="256" t="s">
        <v>243</v>
      </c>
      <c r="D100" s="256" t="s">
        <v>265</v>
      </c>
      <c r="E100" s="256" t="s">
        <v>484</v>
      </c>
      <c r="F100" s="256"/>
      <c r="G100" s="256">
        <v>1</v>
      </c>
      <c r="H100" s="256" t="s">
        <v>458</v>
      </c>
      <c r="I100" s="249"/>
    </row>
    <row r="101" spans="1:9" x14ac:dyDescent="0.25">
      <c r="A101" s="250">
        <v>40</v>
      </c>
      <c r="B101" s="256" t="s">
        <v>314</v>
      </c>
      <c r="C101" s="256" t="s">
        <v>487</v>
      </c>
      <c r="D101" s="256" t="s">
        <v>315</v>
      </c>
      <c r="E101" s="256"/>
      <c r="F101" s="256"/>
      <c r="G101" s="256">
        <v>1</v>
      </c>
      <c r="H101" s="256" t="s">
        <v>458</v>
      </c>
      <c r="I101" s="249"/>
    </row>
    <row r="102" spans="1:9" x14ac:dyDescent="0.25">
      <c r="A102" s="186">
        <v>42</v>
      </c>
      <c r="B102" s="256" t="s">
        <v>314</v>
      </c>
      <c r="C102" s="256" t="s">
        <v>487</v>
      </c>
      <c r="D102" s="256" t="s">
        <v>265</v>
      </c>
      <c r="E102" s="256"/>
      <c r="F102" s="256"/>
      <c r="G102" s="256">
        <v>1</v>
      </c>
      <c r="H102" s="256" t="s">
        <v>458</v>
      </c>
      <c r="I102" s="249"/>
    </row>
    <row r="103" spans="1:9" x14ac:dyDescent="0.25">
      <c r="A103" s="250">
        <v>43</v>
      </c>
      <c r="B103" s="256" t="s">
        <v>316</v>
      </c>
      <c r="C103" s="256" t="s">
        <v>487</v>
      </c>
      <c r="D103" s="256" t="s">
        <v>315</v>
      </c>
      <c r="E103" s="256" t="s">
        <v>478</v>
      </c>
      <c r="F103" s="256"/>
      <c r="G103" s="256">
        <v>1</v>
      </c>
      <c r="H103" s="256" t="s">
        <v>458</v>
      </c>
      <c r="I103" s="249"/>
    </row>
    <row r="104" spans="1:9" x14ac:dyDescent="0.25">
      <c r="A104" s="186">
        <v>45</v>
      </c>
      <c r="B104" s="256" t="s">
        <v>316</v>
      </c>
      <c r="C104" s="256" t="s">
        <v>487</v>
      </c>
      <c r="D104" s="256" t="s">
        <v>265</v>
      </c>
      <c r="E104" s="256" t="s">
        <v>478</v>
      </c>
      <c r="F104" s="256"/>
      <c r="G104" s="256">
        <v>1</v>
      </c>
      <c r="H104" s="256" t="s">
        <v>458</v>
      </c>
      <c r="I104" s="262"/>
    </row>
    <row r="105" spans="1:9" x14ac:dyDescent="0.25">
      <c r="A105" s="250">
        <v>78</v>
      </c>
      <c r="B105" s="256" t="s">
        <v>312</v>
      </c>
      <c r="C105" s="256" t="s">
        <v>30</v>
      </c>
      <c r="D105" s="256" t="s">
        <v>547</v>
      </c>
      <c r="E105" s="256" t="s">
        <v>496</v>
      </c>
      <c r="F105" s="256" t="s">
        <v>703</v>
      </c>
      <c r="G105" s="256">
        <v>1</v>
      </c>
      <c r="H105" s="256" t="s">
        <v>458</v>
      </c>
      <c r="I105" s="249"/>
    </row>
    <row r="106" spans="1:9" x14ac:dyDescent="0.25">
      <c r="A106" s="186">
        <v>82</v>
      </c>
      <c r="B106" s="256" t="s">
        <v>288</v>
      </c>
      <c r="C106" s="256" t="s">
        <v>270</v>
      </c>
      <c r="D106" s="256" t="s">
        <v>284</v>
      </c>
      <c r="E106" s="256" t="s">
        <v>468</v>
      </c>
      <c r="F106" s="256"/>
      <c r="G106" s="256">
        <v>1</v>
      </c>
      <c r="H106" s="256" t="s">
        <v>458</v>
      </c>
      <c r="I106" s="249"/>
    </row>
    <row r="107" spans="1:9" x14ac:dyDescent="0.25">
      <c r="A107" s="250">
        <v>83</v>
      </c>
      <c r="B107" s="256" t="s">
        <v>288</v>
      </c>
      <c r="C107" s="256" t="s">
        <v>270</v>
      </c>
      <c r="D107" s="256" t="s">
        <v>315</v>
      </c>
      <c r="E107" s="256" t="s">
        <v>468</v>
      </c>
      <c r="F107" s="256"/>
      <c r="G107" s="256">
        <v>1</v>
      </c>
      <c r="H107" s="256" t="s">
        <v>458</v>
      </c>
      <c r="I107" s="249"/>
    </row>
    <row r="108" spans="1:9" x14ac:dyDescent="0.25">
      <c r="A108" s="186">
        <v>85</v>
      </c>
      <c r="B108" s="254" t="s">
        <v>288</v>
      </c>
      <c r="C108" s="255" t="s">
        <v>270</v>
      </c>
      <c r="D108" s="256" t="s">
        <v>265</v>
      </c>
      <c r="E108" s="256" t="s">
        <v>468</v>
      </c>
      <c r="F108" s="256"/>
      <c r="G108" s="256">
        <v>1</v>
      </c>
      <c r="H108" s="256" t="s">
        <v>458</v>
      </c>
      <c r="I108" s="249"/>
    </row>
    <row r="109" spans="1:9" x14ac:dyDescent="0.25">
      <c r="A109" s="250">
        <v>101</v>
      </c>
      <c r="B109" s="254" t="s">
        <v>278</v>
      </c>
      <c r="C109" s="255" t="s">
        <v>208</v>
      </c>
      <c r="D109" s="254" t="s">
        <v>599</v>
      </c>
      <c r="E109" s="254" t="s">
        <v>567</v>
      </c>
      <c r="F109" s="256"/>
      <c r="G109" s="256">
        <v>1</v>
      </c>
      <c r="H109" s="256" t="s">
        <v>458</v>
      </c>
      <c r="I109" s="249"/>
    </row>
    <row r="110" spans="1:9" x14ac:dyDescent="0.25">
      <c r="A110" s="186">
        <v>102</v>
      </c>
      <c r="B110" s="254" t="s">
        <v>278</v>
      </c>
      <c r="C110" s="255" t="s">
        <v>208</v>
      </c>
      <c r="D110" s="254" t="s">
        <v>596</v>
      </c>
      <c r="E110" s="254" t="s">
        <v>567</v>
      </c>
      <c r="F110" s="256"/>
      <c r="G110" s="256">
        <v>1</v>
      </c>
      <c r="H110" s="256" t="s">
        <v>458</v>
      </c>
      <c r="I110" s="249"/>
    </row>
    <row r="111" spans="1:9" x14ac:dyDescent="0.25">
      <c r="A111" s="250">
        <v>104</v>
      </c>
      <c r="B111" s="254" t="s">
        <v>278</v>
      </c>
      <c r="C111" s="255" t="s">
        <v>208</v>
      </c>
      <c r="D111" s="254" t="s">
        <v>566</v>
      </c>
      <c r="E111" s="254" t="s">
        <v>567</v>
      </c>
      <c r="F111" s="256"/>
      <c r="G111" s="256">
        <v>1</v>
      </c>
      <c r="H111" s="256" t="s">
        <v>458</v>
      </c>
      <c r="I111" s="249"/>
    </row>
    <row r="112" spans="1:9" ht="15.75" thickBot="1" x14ac:dyDescent="0.3">
      <c r="A112" s="186">
        <v>65</v>
      </c>
      <c r="B112" s="259" t="s">
        <v>262</v>
      </c>
      <c r="C112" s="259" t="s">
        <v>270</v>
      </c>
      <c r="D112" s="259" t="s">
        <v>284</v>
      </c>
      <c r="E112" s="259" t="s">
        <v>464</v>
      </c>
      <c r="F112" s="259" t="s">
        <v>702</v>
      </c>
      <c r="G112" s="259">
        <v>0.5</v>
      </c>
      <c r="H112" s="259" t="s">
        <v>465</v>
      </c>
      <c r="I112" s="260"/>
    </row>
  </sheetData>
  <autoFilter ref="A2:I111" xr:uid="{CBF35A40-CBCD-4FFD-B2C1-AE2D6F5E301F}">
    <sortState xmlns:xlrd2="http://schemas.microsoft.com/office/spreadsheetml/2017/richdata2" ref="A3:I112">
      <sortCondition descending="1" ref="G2:G111"/>
    </sortState>
  </autoFilter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02AD-DC4C-4B21-AC05-0BA20E343A7D}">
  <dimension ref="A1:K313"/>
  <sheetViews>
    <sheetView workbookViewId="0">
      <pane ySplit="1" topLeftCell="A158" activePane="bottomLeft" state="frozen"/>
      <selection activeCell="N19" sqref="N19"/>
      <selection pane="bottomLeft" activeCell="I89" sqref="I89:I96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17.85546875" bestFit="1" customWidth="1"/>
    <col min="5" max="5" width="20" bestFit="1" customWidth="1"/>
    <col min="6" max="6" width="9.42578125" bestFit="1" customWidth="1"/>
    <col min="7" max="7" width="10.5703125" bestFit="1" customWidth="1"/>
    <col min="8" max="8" width="21.42578125" bestFit="1" customWidth="1"/>
    <col min="9" max="9" width="31.7109375" bestFit="1" customWidth="1"/>
    <col min="11" max="11" width="15.85546875" customWidth="1"/>
    <col min="12" max="12" width="40.28515625" customWidth="1"/>
  </cols>
  <sheetData>
    <row r="1" spans="1:9" ht="25.5" customHeight="1" x14ac:dyDescent="0.25">
      <c r="A1" s="222" t="s">
        <v>0</v>
      </c>
      <c r="B1" s="223" t="s">
        <v>196</v>
      </c>
      <c r="C1" s="223" t="s">
        <v>197</v>
      </c>
      <c r="D1" s="223" t="s">
        <v>454</v>
      </c>
      <c r="E1" s="223" t="s">
        <v>3</v>
      </c>
      <c r="F1" s="223" t="s">
        <v>4</v>
      </c>
      <c r="G1" s="223" t="s">
        <v>200</v>
      </c>
      <c r="H1" s="223" t="s">
        <v>455</v>
      </c>
      <c r="I1" s="223" t="s">
        <v>456</v>
      </c>
    </row>
    <row r="2" spans="1:9" x14ac:dyDescent="0.25">
      <c r="A2" s="224">
        <v>1</v>
      </c>
      <c r="B2" s="225" t="s">
        <v>287</v>
      </c>
      <c r="C2" s="225" t="s">
        <v>270</v>
      </c>
      <c r="D2" s="225" t="s">
        <v>209</v>
      </c>
      <c r="E2" s="225" t="s">
        <v>457</v>
      </c>
      <c r="F2" s="225">
        <v>2</v>
      </c>
      <c r="G2" s="225" t="s">
        <v>458</v>
      </c>
      <c r="H2" s="225" t="s">
        <v>459</v>
      </c>
      <c r="I2" s="318" t="s">
        <v>460</v>
      </c>
    </row>
    <row r="3" spans="1:9" ht="14.45" customHeight="1" x14ac:dyDescent="0.25">
      <c r="A3" s="227">
        <v>2</v>
      </c>
      <c r="B3" s="225" t="s">
        <v>461</v>
      </c>
      <c r="C3" s="225" t="s">
        <v>462</v>
      </c>
      <c r="D3" s="225" t="s">
        <v>209</v>
      </c>
      <c r="E3" s="225" t="s">
        <v>463</v>
      </c>
      <c r="F3" s="225">
        <v>2</v>
      </c>
      <c r="G3" s="225" t="s">
        <v>458</v>
      </c>
      <c r="H3" s="225" t="s">
        <v>459</v>
      </c>
      <c r="I3" s="318"/>
    </row>
    <row r="4" spans="1:9" ht="15" customHeight="1" x14ac:dyDescent="0.25">
      <c r="A4" s="224">
        <v>3</v>
      </c>
      <c r="B4" s="225" t="s">
        <v>262</v>
      </c>
      <c r="C4" s="225" t="s">
        <v>462</v>
      </c>
      <c r="D4" s="225" t="s">
        <v>209</v>
      </c>
      <c r="E4" s="225" t="s">
        <v>464</v>
      </c>
      <c r="F4" s="225">
        <v>2</v>
      </c>
      <c r="G4" s="225" t="s">
        <v>465</v>
      </c>
      <c r="H4" s="225" t="s">
        <v>262</v>
      </c>
      <c r="I4" s="318"/>
    </row>
    <row r="5" spans="1:9" ht="15" customHeight="1" x14ac:dyDescent="0.25">
      <c r="A5" s="227">
        <v>4</v>
      </c>
      <c r="B5" s="225" t="s">
        <v>466</v>
      </c>
      <c r="C5" s="225" t="s">
        <v>462</v>
      </c>
      <c r="D5" s="225" t="s">
        <v>467</v>
      </c>
      <c r="E5" s="225" t="s">
        <v>468</v>
      </c>
      <c r="F5" s="225">
        <v>2</v>
      </c>
      <c r="G5" s="225" t="s">
        <v>458</v>
      </c>
      <c r="H5" s="225" t="s">
        <v>459</v>
      </c>
      <c r="I5" s="318"/>
    </row>
    <row r="6" spans="1:9" ht="15" customHeight="1" x14ac:dyDescent="0.25">
      <c r="A6" s="224">
        <v>5</v>
      </c>
      <c r="B6" s="225" t="s">
        <v>262</v>
      </c>
      <c r="C6" s="225" t="s">
        <v>462</v>
      </c>
      <c r="D6" s="225" t="s">
        <v>276</v>
      </c>
      <c r="E6" s="225" t="s">
        <v>464</v>
      </c>
      <c r="F6" s="225">
        <v>2</v>
      </c>
      <c r="G6" s="225" t="s">
        <v>465</v>
      </c>
      <c r="H6" s="225" t="s">
        <v>262</v>
      </c>
      <c r="I6" s="318"/>
    </row>
    <row r="7" spans="1:9" x14ac:dyDescent="0.25">
      <c r="A7" s="227">
        <v>6</v>
      </c>
      <c r="B7" s="225" t="s">
        <v>287</v>
      </c>
      <c r="C7" s="228" t="s">
        <v>270</v>
      </c>
      <c r="D7" s="225" t="s">
        <v>276</v>
      </c>
      <c r="E7" s="225" t="s">
        <v>457</v>
      </c>
      <c r="F7" s="228">
        <v>4</v>
      </c>
      <c r="G7" s="228" t="s">
        <v>458</v>
      </c>
      <c r="H7" s="228" t="s">
        <v>459</v>
      </c>
      <c r="I7" s="318"/>
    </row>
    <row r="8" spans="1:9" x14ac:dyDescent="0.25">
      <c r="A8" s="224">
        <v>7</v>
      </c>
      <c r="B8" s="225" t="s">
        <v>469</v>
      </c>
      <c r="C8" s="225" t="s">
        <v>251</v>
      </c>
      <c r="D8" s="225" t="s">
        <v>470</v>
      </c>
      <c r="E8" s="225" t="s">
        <v>259</v>
      </c>
      <c r="F8" s="225">
        <v>8</v>
      </c>
      <c r="G8" s="225" t="s">
        <v>458</v>
      </c>
      <c r="H8" s="225" t="s">
        <v>471</v>
      </c>
      <c r="I8" s="318"/>
    </row>
    <row r="9" spans="1:9" x14ac:dyDescent="0.25">
      <c r="A9" s="227">
        <v>8</v>
      </c>
      <c r="B9" s="225" t="s">
        <v>472</v>
      </c>
      <c r="C9" s="225" t="s">
        <v>473</v>
      </c>
      <c r="D9" s="225" t="s">
        <v>276</v>
      </c>
      <c r="E9" s="225" t="s">
        <v>474</v>
      </c>
      <c r="F9" s="225">
        <v>4</v>
      </c>
      <c r="G9" s="225" t="s">
        <v>458</v>
      </c>
      <c r="H9" s="225" t="s">
        <v>475</v>
      </c>
      <c r="I9" s="318"/>
    </row>
    <row r="10" spans="1:9" x14ac:dyDescent="0.25">
      <c r="A10" s="224">
        <v>9</v>
      </c>
      <c r="B10" s="225" t="s">
        <v>288</v>
      </c>
      <c r="C10" s="225" t="s">
        <v>270</v>
      </c>
      <c r="D10" s="225" t="s">
        <v>276</v>
      </c>
      <c r="E10" s="225" t="s">
        <v>468</v>
      </c>
      <c r="F10" s="225">
        <v>2</v>
      </c>
      <c r="G10" s="225" t="s">
        <v>458</v>
      </c>
      <c r="H10" s="225" t="s">
        <v>459</v>
      </c>
      <c r="I10" s="318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227">
        <v>10</v>
      </c>
      <c r="B12" s="230" t="s">
        <v>262</v>
      </c>
      <c r="C12" s="230" t="s">
        <v>270</v>
      </c>
      <c r="D12" s="230" t="s">
        <v>263</v>
      </c>
      <c r="E12" s="225" t="s">
        <v>464</v>
      </c>
      <c r="F12" s="230">
        <v>1.5</v>
      </c>
      <c r="G12" s="230" t="s">
        <v>465</v>
      </c>
      <c r="H12" s="230" t="s">
        <v>262</v>
      </c>
      <c r="I12" s="318" t="s">
        <v>476</v>
      </c>
    </row>
    <row r="13" spans="1:9" x14ac:dyDescent="0.25">
      <c r="A13" s="227">
        <v>11</v>
      </c>
      <c r="B13" s="230" t="s">
        <v>287</v>
      </c>
      <c r="C13" s="230" t="s">
        <v>270</v>
      </c>
      <c r="D13" s="230" t="s">
        <v>263</v>
      </c>
      <c r="E13" s="230" t="s">
        <v>457</v>
      </c>
      <c r="F13" s="230">
        <v>2</v>
      </c>
      <c r="G13" s="230" t="s">
        <v>458</v>
      </c>
      <c r="H13" s="230" t="s">
        <v>459</v>
      </c>
      <c r="I13" s="318"/>
    </row>
    <row r="14" spans="1:9" x14ac:dyDescent="0.25">
      <c r="A14" s="227">
        <v>12</v>
      </c>
      <c r="B14" s="230" t="s">
        <v>298</v>
      </c>
      <c r="C14" s="230" t="s">
        <v>270</v>
      </c>
      <c r="D14" s="230" t="s">
        <v>263</v>
      </c>
      <c r="E14" s="230" t="s">
        <v>457</v>
      </c>
      <c r="F14" s="230">
        <v>2</v>
      </c>
      <c r="G14" s="230" t="s">
        <v>458</v>
      </c>
      <c r="H14" s="230" t="s">
        <v>459</v>
      </c>
      <c r="I14" s="318"/>
    </row>
    <row r="15" spans="1:9" x14ac:dyDescent="0.25">
      <c r="A15" s="227">
        <v>13</v>
      </c>
      <c r="B15" s="230" t="s">
        <v>477</v>
      </c>
      <c r="C15" s="230" t="s">
        <v>251</v>
      </c>
      <c r="D15" s="230" t="s">
        <v>470</v>
      </c>
      <c r="E15" s="230" t="s">
        <v>478</v>
      </c>
      <c r="F15" s="230">
        <v>16</v>
      </c>
      <c r="G15" s="230" t="s">
        <v>458</v>
      </c>
      <c r="H15" s="230" t="s">
        <v>471</v>
      </c>
      <c r="I15" s="318"/>
    </row>
    <row r="16" spans="1:9" x14ac:dyDescent="0.25">
      <c r="A16" s="227">
        <v>14</v>
      </c>
      <c r="B16" s="230" t="s">
        <v>472</v>
      </c>
      <c r="C16" s="230" t="s">
        <v>473</v>
      </c>
      <c r="D16" s="230" t="s">
        <v>263</v>
      </c>
      <c r="E16" s="230" t="s">
        <v>474</v>
      </c>
      <c r="F16" s="230">
        <v>2</v>
      </c>
      <c r="G16" s="230" t="s">
        <v>458</v>
      </c>
      <c r="H16" s="230" t="s">
        <v>475</v>
      </c>
      <c r="I16" s="318"/>
    </row>
    <row r="17" spans="1:9" x14ac:dyDescent="0.25">
      <c r="A17" s="231"/>
      <c r="B17" s="231"/>
      <c r="C17" s="231"/>
      <c r="D17" s="231"/>
      <c r="E17" s="231"/>
      <c r="F17" s="231"/>
      <c r="G17" s="231"/>
      <c r="H17" s="231"/>
      <c r="I17" s="231"/>
    </row>
    <row r="18" spans="1:9" x14ac:dyDescent="0.25">
      <c r="A18" s="227">
        <v>15</v>
      </c>
      <c r="B18" s="225" t="s">
        <v>288</v>
      </c>
      <c r="C18" s="230" t="s">
        <v>270</v>
      </c>
      <c r="D18" s="230" t="s">
        <v>479</v>
      </c>
      <c r="E18" s="230" t="s">
        <v>468</v>
      </c>
      <c r="F18" s="230">
        <v>1</v>
      </c>
      <c r="G18" s="230" t="s">
        <v>458</v>
      </c>
      <c r="H18" s="230" t="s">
        <v>459</v>
      </c>
      <c r="I18" s="318" t="s">
        <v>480</v>
      </c>
    </row>
    <row r="19" spans="1:9" x14ac:dyDescent="0.25">
      <c r="A19" s="227">
        <v>16</v>
      </c>
      <c r="B19" s="225" t="s">
        <v>262</v>
      </c>
      <c r="C19" s="230" t="s">
        <v>270</v>
      </c>
      <c r="D19" s="230" t="s">
        <v>479</v>
      </c>
      <c r="E19" s="230" t="s">
        <v>464</v>
      </c>
      <c r="F19" s="230">
        <v>0.5</v>
      </c>
      <c r="G19" s="230" t="s">
        <v>465</v>
      </c>
      <c r="H19" s="230" t="s">
        <v>262</v>
      </c>
      <c r="I19" s="318"/>
    </row>
    <row r="20" spans="1:9" x14ac:dyDescent="0.25">
      <c r="A20" s="227">
        <v>17</v>
      </c>
      <c r="B20" s="225" t="s">
        <v>307</v>
      </c>
      <c r="C20" s="230" t="s">
        <v>270</v>
      </c>
      <c r="D20" s="230" t="s">
        <v>479</v>
      </c>
      <c r="E20" s="230" t="s">
        <v>478</v>
      </c>
      <c r="F20" s="230">
        <v>2</v>
      </c>
      <c r="G20" s="230" t="s">
        <v>458</v>
      </c>
      <c r="H20" s="230" t="s">
        <v>459</v>
      </c>
      <c r="I20" s="318"/>
    </row>
    <row r="21" spans="1:9" x14ac:dyDescent="0.25">
      <c r="A21" s="231"/>
      <c r="B21" s="231"/>
      <c r="C21" s="231"/>
      <c r="D21" s="231"/>
      <c r="E21" s="231"/>
      <c r="F21" s="231"/>
      <c r="G21" s="231"/>
      <c r="H21" s="231"/>
      <c r="I21" s="231"/>
    </row>
    <row r="22" spans="1:9" ht="14.45" customHeight="1" x14ac:dyDescent="0.25">
      <c r="A22" s="227">
        <v>18</v>
      </c>
      <c r="B22" s="225" t="s">
        <v>288</v>
      </c>
      <c r="C22" s="225" t="s">
        <v>270</v>
      </c>
      <c r="D22" s="225" t="s">
        <v>315</v>
      </c>
      <c r="E22" s="230" t="s">
        <v>468</v>
      </c>
      <c r="F22" s="225">
        <v>1</v>
      </c>
      <c r="G22" s="225" t="s">
        <v>458</v>
      </c>
      <c r="H22" s="225" t="s">
        <v>459</v>
      </c>
      <c r="I22" s="318" t="s">
        <v>481</v>
      </c>
    </row>
    <row r="23" spans="1:9" x14ac:dyDescent="0.25">
      <c r="A23" s="227">
        <v>19</v>
      </c>
      <c r="B23" s="225" t="s">
        <v>461</v>
      </c>
      <c r="C23" s="225" t="s">
        <v>270</v>
      </c>
      <c r="D23" s="225" t="s">
        <v>315</v>
      </c>
      <c r="E23" s="225" t="s">
        <v>463</v>
      </c>
      <c r="F23" s="225">
        <v>2</v>
      </c>
      <c r="G23" s="225" t="s">
        <v>458</v>
      </c>
      <c r="H23" s="225" t="s">
        <v>459</v>
      </c>
      <c r="I23" s="318"/>
    </row>
    <row r="24" spans="1:9" x14ac:dyDescent="0.25">
      <c r="A24" s="227">
        <v>20</v>
      </c>
      <c r="B24" s="225" t="s">
        <v>262</v>
      </c>
      <c r="C24" s="225" t="s">
        <v>270</v>
      </c>
      <c r="D24" s="225" t="s">
        <v>315</v>
      </c>
      <c r="E24" s="230" t="s">
        <v>464</v>
      </c>
      <c r="F24" s="225">
        <v>6</v>
      </c>
      <c r="G24" s="225" t="s">
        <v>465</v>
      </c>
      <c r="H24" s="225" t="s">
        <v>482</v>
      </c>
      <c r="I24" s="318"/>
    </row>
    <row r="25" spans="1:9" x14ac:dyDescent="0.25">
      <c r="A25" s="227">
        <v>21</v>
      </c>
      <c r="B25" s="225" t="s">
        <v>282</v>
      </c>
      <c r="C25" s="225" t="s">
        <v>270</v>
      </c>
      <c r="D25" s="225" t="s">
        <v>315</v>
      </c>
      <c r="E25" s="230" t="s">
        <v>468</v>
      </c>
      <c r="F25" s="225">
        <v>2</v>
      </c>
      <c r="G25" s="225" t="s">
        <v>458</v>
      </c>
      <c r="H25" s="225" t="s">
        <v>459</v>
      </c>
      <c r="I25" s="318"/>
    </row>
    <row r="26" spans="1:9" x14ac:dyDescent="0.25">
      <c r="A26" s="227">
        <v>22</v>
      </c>
      <c r="B26" s="225" t="s">
        <v>287</v>
      </c>
      <c r="C26" s="225" t="s">
        <v>270</v>
      </c>
      <c r="D26" s="225" t="s">
        <v>315</v>
      </c>
      <c r="E26" s="225" t="s">
        <v>483</v>
      </c>
      <c r="F26" s="225">
        <v>2</v>
      </c>
      <c r="G26" s="225" t="s">
        <v>458</v>
      </c>
      <c r="H26" s="225" t="s">
        <v>459</v>
      </c>
      <c r="I26" s="318"/>
    </row>
    <row r="27" spans="1:9" x14ac:dyDescent="0.25">
      <c r="A27" s="227">
        <v>23</v>
      </c>
      <c r="B27" s="225" t="s">
        <v>472</v>
      </c>
      <c r="C27" s="225" t="s">
        <v>473</v>
      </c>
      <c r="D27" s="225" t="s">
        <v>315</v>
      </c>
      <c r="E27" s="225" t="s">
        <v>484</v>
      </c>
      <c r="F27" s="225">
        <v>1</v>
      </c>
      <c r="G27" s="225" t="s">
        <v>458</v>
      </c>
      <c r="H27" s="225" t="s">
        <v>475</v>
      </c>
      <c r="I27" s="318"/>
    </row>
    <row r="28" spans="1:9" x14ac:dyDescent="0.25">
      <c r="A28" s="227">
        <v>24</v>
      </c>
      <c r="B28" s="225" t="s">
        <v>485</v>
      </c>
      <c r="C28" s="225" t="s">
        <v>251</v>
      </c>
      <c r="D28" s="225" t="s">
        <v>470</v>
      </c>
      <c r="E28" s="225" t="s">
        <v>486</v>
      </c>
      <c r="F28" s="225">
        <v>4</v>
      </c>
      <c r="G28" s="225" t="s">
        <v>458</v>
      </c>
      <c r="H28" s="225" t="s">
        <v>471</v>
      </c>
      <c r="I28" s="318"/>
    </row>
    <row r="29" spans="1:9" x14ac:dyDescent="0.25">
      <c r="A29" s="227">
        <v>25</v>
      </c>
      <c r="B29" s="225" t="s">
        <v>316</v>
      </c>
      <c r="C29" s="225" t="s">
        <v>487</v>
      </c>
      <c r="D29" s="230" t="s">
        <v>315</v>
      </c>
      <c r="E29" s="230" t="s">
        <v>478</v>
      </c>
      <c r="F29" s="230">
        <v>1</v>
      </c>
      <c r="G29" s="230" t="s">
        <v>458</v>
      </c>
      <c r="H29" s="230" t="s">
        <v>459</v>
      </c>
      <c r="I29" s="318"/>
    </row>
    <row r="30" spans="1:9" x14ac:dyDescent="0.25">
      <c r="A30" s="227">
        <v>26</v>
      </c>
      <c r="B30" s="225" t="s">
        <v>314</v>
      </c>
      <c r="C30" s="225" t="s">
        <v>487</v>
      </c>
      <c r="D30" s="230" t="s">
        <v>315</v>
      </c>
      <c r="E30" s="225"/>
      <c r="F30" s="225">
        <v>1</v>
      </c>
      <c r="G30" s="225" t="s">
        <v>458</v>
      </c>
      <c r="H30" s="225" t="s">
        <v>459</v>
      </c>
      <c r="I30" s="318"/>
    </row>
    <row r="31" spans="1:9" x14ac:dyDescent="0.25">
      <c r="A31" s="231"/>
      <c r="B31" s="231"/>
      <c r="C31" s="231"/>
      <c r="D31" s="231"/>
      <c r="E31" s="231"/>
      <c r="F31" s="231"/>
      <c r="G31" s="231"/>
      <c r="H31" s="231"/>
      <c r="I31" s="232"/>
    </row>
    <row r="32" spans="1:9" x14ac:dyDescent="0.25">
      <c r="A32" s="227">
        <v>27</v>
      </c>
      <c r="B32" s="225" t="s">
        <v>288</v>
      </c>
      <c r="C32" s="230" t="s">
        <v>462</v>
      </c>
      <c r="D32" s="230" t="s">
        <v>209</v>
      </c>
      <c r="E32" s="230" t="s">
        <v>468</v>
      </c>
      <c r="F32" s="230">
        <v>1</v>
      </c>
      <c r="G32" s="230" t="s">
        <v>458</v>
      </c>
      <c r="H32" s="230" t="s">
        <v>459</v>
      </c>
      <c r="I32" s="318" t="s">
        <v>488</v>
      </c>
    </row>
    <row r="33" spans="1:9" x14ac:dyDescent="0.25">
      <c r="A33" s="227">
        <v>28</v>
      </c>
      <c r="B33" s="225" t="s">
        <v>461</v>
      </c>
      <c r="C33" s="230" t="s">
        <v>462</v>
      </c>
      <c r="D33" s="230" t="s">
        <v>209</v>
      </c>
      <c r="E33" s="230" t="s">
        <v>478</v>
      </c>
      <c r="F33" s="230">
        <v>2</v>
      </c>
      <c r="G33" s="230" t="s">
        <v>458</v>
      </c>
      <c r="H33" s="230" t="s">
        <v>459</v>
      </c>
      <c r="I33" s="318"/>
    </row>
    <row r="34" spans="1:9" x14ac:dyDescent="0.25">
      <c r="A34" s="227">
        <v>29</v>
      </c>
      <c r="B34" s="225" t="s">
        <v>262</v>
      </c>
      <c r="C34" s="230" t="s">
        <v>462</v>
      </c>
      <c r="D34" s="230" t="s">
        <v>209</v>
      </c>
      <c r="E34" s="230" t="s">
        <v>464</v>
      </c>
      <c r="F34" s="230">
        <v>7</v>
      </c>
      <c r="G34" s="230" t="s">
        <v>465</v>
      </c>
      <c r="H34" s="230" t="s">
        <v>262</v>
      </c>
      <c r="I34" s="318"/>
    </row>
    <row r="35" spans="1:9" x14ac:dyDescent="0.25">
      <c r="A35" s="227">
        <v>30</v>
      </c>
      <c r="B35" s="225" t="s">
        <v>282</v>
      </c>
      <c r="C35" s="230" t="s">
        <v>462</v>
      </c>
      <c r="D35" s="230" t="s">
        <v>209</v>
      </c>
      <c r="E35" s="230" t="s">
        <v>468</v>
      </c>
      <c r="F35" s="230">
        <v>3</v>
      </c>
      <c r="G35" s="230" t="s">
        <v>458</v>
      </c>
      <c r="H35" s="230" t="s">
        <v>459</v>
      </c>
      <c r="I35" s="318"/>
    </row>
    <row r="36" spans="1:9" x14ac:dyDescent="0.25">
      <c r="A36" s="227">
        <v>31</v>
      </c>
      <c r="B36" s="225" t="s">
        <v>288</v>
      </c>
      <c r="C36" s="230" t="s">
        <v>462</v>
      </c>
      <c r="D36" s="230" t="s">
        <v>209</v>
      </c>
      <c r="E36" s="230" t="s">
        <v>468</v>
      </c>
      <c r="F36" s="230">
        <v>1</v>
      </c>
      <c r="G36" s="230" t="s">
        <v>458</v>
      </c>
      <c r="H36" s="230" t="s">
        <v>459</v>
      </c>
      <c r="I36" s="318"/>
    </row>
    <row r="37" spans="1:9" x14ac:dyDescent="0.25">
      <c r="A37" s="227">
        <v>32</v>
      </c>
      <c r="B37" s="225" t="s">
        <v>461</v>
      </c>
      <c r="C37" s="230" t="s">
        <v>462</v>
      </c>
      <c r="D37" s="230" t="s">
        <v>209</v>
      </c>
      <c r="E37" s="230" t="s">
        <v>468</v>
      </c>
      <c r="F37" s="230">
        <v>1</v>
      </c>
      <c r="G37" s="230" t="s">
        <v>458</v>
      </c>
      <c r="H37" s="230" t="s">
        <v>459</v>
      </c>
      <c r="I37" s="318"/>
    </row>
    <row r="38" spans="1:9" x14ac:dyDescent="0.25">
      <c r="A38" s="227">
        <v>33</v>
      </c>
      <c r="B38" s="225" t="s">
        <v>287</v>
      </c>
      <c r="C38" s="230" t="s">
        <v>462</v>
      </c>
      <c r="D38" s="230" t="s">
        <v>489</v>
      </c>
      <c r="E38" s="225" t="s">
        <v>483</v>
      </c>
      <c r="F38" s="230">
        <v>2</v>
      </c>
      <c r="G38" s="230" t="s">
        <v>458</v>
      </c>
      <c r="H38" s="230" t="s">
        <v>459</v>
      </c>
      <c r="I38" s="318"/>
    </row>
    <row r="39" spans="1:9" x14ac:dyDescent="0.25">
      <c r="A39" s="227">
        <v>34</v>
      </c>
      <c r="B39" s="225" t="s">
        <v>472</v>
      </c>
      <c r="C39" s="225" t="s">
        <v>473</v>
      </c>
      <c r="D39" s="230" t="s">
        <v>489</v>
      </c>
      <c r="E39" s="230" t="s">
        <v>474</v>
      </c>
      <c r="F39" s="230">
        <v>1</v>
      </c>
      <c r="G39" s="230" t="s">
        <v>458</v>
      </c>
      <c r="H39" s="230" t="s">
        <v>459</v>
      </c>
      <c r="I39" s="318"/>
    </row>
    <row r="40" spans="1:9" x14ac:dyDescent="0.25">
      <c r="A40" s="227">
        <v>35</v>
      </c>
      <c r="B40" s="225" t="s">
        <v>485</v>
      </c>
      <c r="C40" s="230" t="s">
        <v>251</v>
      </c>
      <c r="D40" s="230" t="s">
        <v>470</v>
      </c>
      <c r="E40" s="230" t="s">
        <v>486</v>
      </c>
      <c r="F40" s="230">
        <v>4</v>
      </c>
      <c r="G40" s="230" t="s">
        <v>458</v>
      </c>
      <c r="H40" s="230" t="s">
        <v>471</v>
      </c>
      <c r="I40" s="318"/>
    </row>
    <row r="41" spans="1:9" x14ac:dyDescent="0.25">
      <c r="A41" s="227">
        <v>36</v>
      </c>
      <c r="B41" s="225" t="s">
        <v>287</v>
      </c>
      <c r="C41" s="230" t="s">
        <v>462</v>
      </c>
      <c r="D41" s="230" t="s">
        <v>490</v>
      </c>
      <c r="E41" s="225" t="s">
        <v>483</v>
      </c>
      <c r="F41" s="230">
        <v>2</v>
      </c>
      <c r="G41" s="230" t="s">
        <v>458</v>
      </c>
      <c r="H41" s="230" t="s">
        <v>459</v>
      </c>
      <c r="I41" s="318"/>
    </row>
    <row r="42" spans="1:9" x14ac:dyDescent="0.25">
      <c r="A42" s="227">
        <v>37</v>
      </c>
      <c r="B42" s="225" t="s">
        <v>298</v>
      </c>
      <c r="C42" s="230" t="s">
        <v>462</v>
      </c>
      <c r="D42" s="230" t="s">
        <v>490</v>
      </c>
      <c r="E42" s="225" t="s">
        <v>483</v>
      </c>
      <c r="F42" s="230">
        <v>2</v>
      </c>
      <c r="G42" s="230" t="s">
        <v>458</v>
      </c>
      <c r="H42" s="230" t="s">
        <v>459</v>
      </c>
      <c r="I42" s="318"/>
    </row>
    <row r="43" spans="1:9" x14ac:dyDescent="0.25">
      <c r="A43" s="227">
        <v>38</v>
      </c>
      <c r="B43" s="225" t="s">
        <v>472</v>
      </c>
      <c r="C43" s="225" t="s">
        <v>473</v>
      </c>
      <c r="D43" s="230" t="s">
        <v>490</v>
      </c>
      <c r="E43" s="230" t="s">
        <v>474</v>
      </c>
      <c r="F43" s="230">
        <v>2</v>
      </c>
      <c r="G43" s="230" t="s">
        <v>458</v>
      </c>
      <c r="H43" s="230" t="s">
        <v>459</v>
      </c>
      <c r="I43" s="318"/>
    </row>
    <row r="44" spans="1:9" x14ac:dyDescent="0.25">
      <c r="A44" s="227">
        <v>39</v>
      </c>
      <c r="B44" s="225" t="s">
        <v>485</v>
      </c>
      <c r="C44" s="230" t="s">
        <v>251</v>
      </c>
      <c r="D44" s="230" t="s">
        <v>470</v>
      </c>
      <c r="E44" s="230" t="s">
        <v>463</v>
      </c>
      <c r="F44" s="230">
        <v>8</v>
      </c>
      <c r="G44" s="230" t="s">
        <v>458</v>
      </c>
      <c r="H44" s="230" t="s">
        <v>471</v>
      </c>
      <c r="I44" s="318"/>
    </row>
    <row r="45" spans="1:9" x14ac:dyDescent="0.25">
      <c r="A45" s="227">
        <v>40</v>
      </c>
      <c r="B45" s="225" t="s">
        <v>262</v>
      </c>
      <c r="C45" s="230" t="s">
        <v>462</v>
      </c>
      <c r="D45" s="230" t="s">
        <v>276</v>
      </c>
      <c r="E45" s="230" t="s">
        <v>464</v>
      </c>
      <c r="F45" s="230">
        <v>1.5</v>
      </c>
      <c r="G45" s="230" t="s">
        <v>465</v>
      </c>
      <c r="H45" s="230" t="s">
        <v>262</v>
      </c>
      <c r="I45" s="318"/>
    </row>
    <row r="46" spans="1:9" x14ac:dyDescent="0.25">
      <c r="A46" s="227">
        <v>41</v>
      </c>
      <c r="B46" s="225" t="s">
        <v>288</v>
      </c>
      <c r="C46" s="230" t="s">
        <v>462</v>
      </c>
      <c r="D46" s="230" t="s">
        <v>209</v>
      </c>
      <c r="E46" s="230" t="s">
        <v>468</v>
      </c>
      <c r="F46" s="230">
        <v>2</v>
      </c>
      <c r="G46" s="230" t="s">
        <v>458</v>
      </c>
      <c r="H46" s="230" t="s">
        <v>459</v>
      </c>
      <c r="I46" s="318"/>
    </row>
    <row r="47" spans="1:9" x14ac:dyDescent="0.25">
      <c r="A47" s="227">
        <v>42</v>
      </c>
      <c r="B47" s="225" t="s">
        <v>461</v>
      </c>
      <c r="C47" s="230" t="s">
        <v>462</v>
      </c>
      <c r="D47" s="230" t="s">
        <v>209</v>
      </c>
      <c r="E47" s="230" t="s">
        <v>468</v>
      </c>
      <c r="F47" s="230">
        <v>2</v>
      </c>
      <c r="G47" s="230" t="s">
        <v>458</v>
      </c>
      <c r="H47" s="230" t="s">
        <v>459</v>
      </c>
      <c r="I47" s="318"/>
    </row>
    <row r="48" spans="1:9" x14ac:dyDescent="0.25">
      <c r="A48" s="227">
        <v>43</v>
      </c>
      <c r="B48" s="230" t="s">
        <v>316</v>
      </c>
      <c r="C48" s="230" t="s">
        <v>106</v>
      </c>
      <c r="D48" s="230" t="s">
        <v>209</v>
      </c>
      <c r="E48" s="230" t="s">
        <v>463</v>
      </c>
      <c r="F48" s="230">
        <v>2</v>
      </c>
      <c r="G48" s="230" t="s">
        <v>458</v>
      </c>
      <c r="H48" s="230" t="s">
        <v>459</v>
      </c>
      <c r="I48" s="318"/>
    </row>
    <row r="49" spans="1:9" x14ac:dyDescent="0.25">
      <c r="A49" s="227">
        <v>44</v>
      </c>
      <c r="B49" s="230" t="s">
        <v>314</v>
      </c>
      <c r="C49" s="230" t="s">
        <v>106</v>
      </c>
      <c r="D49" s="230" t="s">
        <v>209</v>
      </c>
      <c r="E49" s="230"/>
      <c r="F49" s="230">
        <v>4</v>
      </c>
      <c r="G49" s="230" t="s">
        <v>458</v>
      </c>
      <c r="H49" s="230" t="s">
        <v>459</v>
      </c>
      <c r="I49" s="318"/>
    </row>
    <row r="50" spans="1:9" x14ac:dyDescent="0.25">
      <c r="A50" s="227">
        <v>45</v>
      </c>
      <c r="B50" s="230" t="s">
        <v>491</v>
      </c>
      <c r="C50" s="230" t="s">
        <v>217</v>
      </c>
      <c r="D50" s="230" t="s">
        <v>209</v>
      </c>
      <c r="E50" s="230" t="s">
        <v>492</v>
      </c>
      <c r="F50" s="230">
        <v>7</v>
      </c>
      <c r="G50" s="230" t="s">
        <v>465</v>
      </c>
      <c r="H50" s="230" t="s">
        <v>262</v>
      </c>
      <c r="I50" s="318"/>
    </row>
    <row r="51" spans="1:9" x14ac:dyDescent="0.25">
      <c r="A51" s="233"/>
      <c r="B51" s="233"/>
      <c r="C51" s="233"/>
      <c r="D51" s="233"/>
      <c r="E51" s="233"/>
      <c r="F51" s="233"/>
      <c r="G51" s="233"/>
      <c r="H51" s="233"/>
      <c r="I51" s="231"/>
    </row>
    <row r="52" spans="1:9" x14ac:dyDescent="0.25">
      <c r="A52" s="227">
        <v>46</v>
      </c>
      <c r="B52" s="225" t="s">
        <v>288</v>
      </c>
      <c r="C52" s="230" t="s">
        <v>462</v>
      </c>
      <c r="D52" s="230" t="s">
        <v>209</v>
      </c>
      <c r="E52" s="230" t="s">
        <v>468</v>
      </c>
      <c r="F52" s="230">
        <v>1</v>
      </c>
      <c r="G52" s="230" t="s">
        <v>458</v>
      </c>
      <c r="H52" s="230" t="s">
        <v>459</v>
      </c>
      <c r="I52" s="318" t="s">
        <v>493</v>
      </c>
    </row>
    <row r="53" spans="1:9" x14ac:dyDescent="0.25">
      <c r="A53" s="227">
        <v>47</v>
      </c>
      <c r="B53" s="225" t="s">
        <v>461</v>
      </c>
      <c r="C53" s="230" t="s">
        <v>462</v>
      </c>
      <c r="D53" s="230" t="s">
        <v>209</v>
      </c>
      <c r="E53" s="230" t="s">
        <v>478</v>
      </c>
      <c r="F53" s="230">
        <v>2</v>
      </c>
      <c r="G53" s="230" t="s">
        <v>458</v>
      </c>
      <c r="H53" s="230" t="s">
        <v>459</v>
      </c>
      <c r="I53" s="318"/>
    </row>
    <row r="54" spans="1:9" x14ac:dyDescent="0.25">
      <c r="A54" s="227">
        <v>48</v>
      </c>
      <c r="B54" s="225" t="s">
        <v>262</v>
      </c>
      <c r="C54" s="230" t="s">
        <v>462</v>
      </c>
      <c r="D54" s="230" t="s">
        <v>209</v>
      </c>
      <c r="E54" s="230" t="s">
        <v>464</v>
      </c>
      <c r="F54" s="230">
        <v>7</v>
      </c>
      <c r="G54" s="230" t="s">
        <v>465</v>
      </c>
      <c r="H54" s="230" t="s">
        <v>262</v>
      </c>
      <c r="I54" s="318"/>
    </row>
    <row r="55" spans="1:9" x14ac:dyDescent="0.25">
      <c r="A55" s="227">
        <v>49</v>
      </c>
      <c r="B55" s="225" t="s">
        <v>282</v>
      </c>
      <c r="C55" s="230" t="s">
        <v>462</v>
      </c>
      <c r="D55" s="230" t="s">
        <v>209</v>
      </c>
      <c r="E55" s="230" t="s">
        <v>468</v>
      </c>
      <c r="F55" s="230">
        <v>3</v>
      </c>
      <c r="G55" s="230" t="s">
        <v>458</v>
      </c>
      <c r="H55" s="230" t="s">
        <v>459</v>
      </c>
      <c r="I55" s="318"/>
    </row>
    <row r="56" spans="1:9" x14ac:dyDescent="0.25">
      <c r="A56" s="227">
        <v>50</v>
      </c>
      <c r="B56" s="225" t="s">
        <v>288</v>
      </c>
      <c r="C56" s="230" t="s">
        <v>462</v>
      </c>
      <c r="D56" s="230" t="s">
        <v>209</v>
      </c>
      <c r="E56" s="230" t="s">
        <v>468</v>
      </c>
      <c r="F56" s="230">
        <v>1</v>
      </c>
      <c r="G56" s="230" t="s">
        <v>458</v>
      </c>
      <c r="H56" s="230" t="s">
        <v>459</v>
      </c>
      <c r="I56" s="318"/>
    </row>
    <row r="57" spans="1:9" x14ac:dyDescent="0.25">
      <c r="A57" s="227">
        <v>51</v>
      </c>
      <c r="B57" s="225" t="s">
        <v>461</v>
      </c>
      <c r="C57" s="230" t="s">
        <v>462</v>
      </c>
      <c r="D57" s="230" t="s">
        <v>209</v>
      </c>
      <c r="E57" s="230" t="s">
        <v>468</v>
      </c>
      <c r="F57" s="230">
        <v>1</v>
      </c>
      <c r="G57" s="230" t="s">
        <v>458</v>
      </c>
      <c r="H57" s="230" t="s">
        <v>459</v>
      </c>
      <c r="I57" s="318"/>
    </row>
    <row r="58" spans="1:9" x14ac:dyDescent="0.25">
      <c r="A58" s="227">
        <v>52</v>
      </c>
      <c r="B58" s="225" t="s">
        <v>287</v>
      </c>
      <c r="C58" s="230" t="s">
        <v>462</v>
      </c>
      <c r="D58" s="230" t="s">
        <v>489</v>
      </c>
      <c r="E58" s="225" t="s">
        <v>483</v>
      </c>
      <c r="F58" s="230">
        <v>2</v>
      </c>
      <c r="G58" s="230" t="s">
        <v>458</v>
      </c>
      <c r="H58" s="230" t="s">
        <v>459</v>
      </c>
      <c r="I58" s="318"/>
    </row>
    <row r="59" spans="1:9" x14ac:dyDescent="0.25">
      <c r="A59" s="227">
        <v>53</v>
      </c>
      <c r="B59" s="225" t="s">
        <v>472</v>
      </c>
      <c r="C59" s="225" t="s">
        <v>473</v>
      </c>
      <c r="D59" s="230" t="s">
        <v>489</v>
      </c>
      <c r="E59" s="230" t="s">
        <v>474</v>
      </c>
      <c r="F59" s="230">
        <v>1</v>
      </c>
      <c r="G59" s="230" t="s">
        <v>458</v>
      </c>
      <c r="H59" s="230" t="s">
        <v>459</v>
      </c>
      <c r="I59" s="318"/>
    </row>
    <row r="60" spans="1:9" x14ac:dyDescent="0.25">
      <c r="A60" s="227">
        <v>54</v>
      </c>
      <c r="B60" s="225" t="s">
        <v>485</v>
      </c>
      <c r="C60" s="230" t="s">
        <v>251</v>
      </c>
      <c r="D60" s="230" t="s">
        <v>470</v>
      </c>
      <c r="E60" s="230" t="s">
        <v>486</v>
      </c>
      <c r="F60" s="230">
        <v>4</v>
      </c>
      <c r="G60" s="230" t="s">
        <v>458</v>
      </c>
      <c r="H60" s="230" t="s">
        <v>471</v>
      </c>
      <c r="I60" s="318"/>
    </row>
    <row r="61" spans="1:9" x14ac:dyDescent="0.25">
      <c r="A61" s="227">
        <v>55</v>
      </c>
      <c r="B61" s="225" t="s">
        <v>287</v>
      </c>
      <c r="C61" s="230" t="s">
        <v>462</v>
      </c>
      <c r="D61" s="230" t="s">
        <v>490</v>
      </c>
      <c r="E61" s="225" t="s">
        <v>483</v>
      </c>
      <c r="F61" s="230">
        <v>2</v>
      </c>
      <c r="G61" s="230" t="s">
        <v>458</v>
      </c>
      <c r="H61" s="230" t="s">
        <v>459</v>
      </c>
      <c r="I61" s="318"/>
    </row>
    <row r="62" spans="1:9" x14ac:dyDescent="0.25">
      <c r="A62" s="227">
        <v>56</v>
      </c>
      <c r="B62" s="225" t="s">
        <v>298</v>
      </c>
      <c r="C62" s="230" t="s">
        <v>462</v>
      </c>
      <c r="D62" s="230" t="s">
        <v>490</v>
      </c>
      <c r="E62" s="225" t="s">
        <v>483</v>
      </c>
      <c r="F62" s="230">
        <v>2</v>
      </c>
      <c r="G62" s="230" t="s">
        <v>458</v>
      </c>
      <c r="H62" s="230" t="s">
        <v>459</v>
      </c>
      <c r="I62" s="318"/>
    </row>
    <row r="63" spans="1:9" x14ac:dyDescent="0.25">
      <c r="A63" s="227">
        <v>57</v>
      </c>
      <c r="B63" s="225" t="s">
        <v>472</v>
      </c>
      <c r="C63" s="225" t="s">
        <v>473</v>
      </c>
      <c r="D63" s="230" t="s">
        <v>490</v>
      </c>
      <c r="E63" s="230" t="s">
        <v>474</v>
      </c>
      <c r="F63" s="230">
        <v>2</v>
      </c>
      <c r="G63" s="230" t="s">
        <v>458</v>
      </c>
      <c r="H63" s="230" t="s">
        <v>459</v>
      </c>
      <c r="I63" s="318"/>
    </row>
    <row r="64" spans="1:9" x14ac:dyDescent="0.25">
      <c r="A64" s="227">
        <v>58</v>
      </c>
      <c r="B64" s="225" t="s">
        <v>485</v>
      </c>
      <c r="C64" s="230" t="s">
        <v>251</v>
      </c>
      <c r="D64" s="230" t="s">
        <v>470</v>
      </c>
      <c r="E64" s="230" t="s">
        <v>463</v>
      </c>
      <c r="F64" s="230">
        <v>8</v>
      </c>
      <c r="G64" s="230" t="s">
        <v>458</v>
      </c>
      <c r="H64" s="230" t="s">
        <v>471</v>
      </c>
      <c r="I64" s="318"/>
    </row>
    <row r="65" spans="1:11" x14ac:dyDescent="0.25">
      <c r="A65" s="227">
        <v>59</v>
      </c>
      <c r="B65" s="225" t="s">
        <v>262</v>
      </c>
      <c r="C65" s="230" t="s">
        <v>462</v>
      </c>
      <c r="D65" s="230" t="s">
        <v>276</v>
      </c>
      <c r="E65" s="230" t="s">
        <v>464</v>
      </c>
      <c r="F65" s="230">
        <v>1.5</v>
      </c>
      <c r="G65" s="230" t="s">
        <v>465</v>
      </c>
      <c r="H65" s="230" t="s">
        <v>262</v>
      </c>
      <c r="I65" s="318"/>
    </row>
    <row r="66" spans="1:11" x14ac:dyDescent="0.25">
      <c r="A66" s="227">
        <v>60</v>
      </c>
      <c r="B66" s="225" t="s">
        <v>288</v>
      </c>
      <c r="C66" s="230" t="s">
        <v>462</v>
      </c>
      <c r="D66" s="230" t="s">
        <v>209</v>
      </c>
      <c r="E66" s="230" t="s">
        <v>468</v>
      </c>
      <c r="F66" s="230">
        <v>2</v>
      </c>
      <c r="G66" s="230" t="s">
        <v>458</v>
      </c>
      <c r="H66" s="230" t="s">
        <v>459</v>
      </c>
      <c r="I66" s="318"/>
    </row>
    <row r="67" spans="1:11" x14ac:dyDescent="0.25">
      <c r="A67" s="227">
        <v>61</v>
      </c>
      <c r="B67" s="225" t="s">
        <v>461</v>
      </c>
      <c r="C67" s="230" t="s">
        <v>462</v>
      </c>
      <c r="D67" s="230" t="s">
        <v>209</v>
      </c>
      <c r="E67" s="230" t="s">
        <v>468</v>
      </c>
      <c r="F67" s="230">
        <v>2</v>
      </c>
      <c r="G67" s="230" t="s">
        <v>458</v>
      </c>
      <c r="H67" s="230" t="s">
        <v>459</v>
      </c>
      <c r="I67" s="318"/>
    </row>
    <row r="68" spans="1:11" x14ac:dyDescent="0.25">
      <c r="A68" s="227">
        <v>62</v>
      </c>
      <c r="B68" s="230" t="s">
        <v>316</v>
      </c>
      <c r="C68" s="230" t="s">
        <v>106</v>
      </c>
      <c r="D68" s="230" t="s">
        <v>209</v>
      </c>
      <c r="E68" s="230" t="s">
        <v>463</v>
      </c>
      <c r="F68" s="230">
        <v>2</v>
      </c>
      <c r="G68" s="230" t="s">
        <v>458</v>
      </c>
      <c r="H68" s="230" t="s">
        <v>459</v>
      </c>
      <c r="I68" s="318"/>
    </row>
    <row r="69" spans="1:11" x14ac:dyDescent="0.25">
      <c r="A69" s="227">
        <v>63</v>
      </c>
      <c r="B69" s="230" t="s">
        <v>314</v>
      </c>
      <c r="C69" s="230" t="s">
        <v>106</v>
      </c>
      <c r="D69" s="230" t="s">
        <v>209</v>
      </c>
      <c r="E69" s="230"/>
      <c r="F69" s="230">
        <v>4</v>
      </c>
      <c r="G69" s="230" t="s">
        <v>458</v>
      </c>
      <c r="H69" s="230" t="s">
        <v>459</v>
      </c>
      <c r="I69" s="318"/>
    </row>
    <row r="70" spans="1:11" x14ac:dyDescent="0.25">
      <c r="A70" s="227">
        <v>64</v>
      </c>
      <c r="B70" s="230" t="s">
        <v>491</v>
      </c>
      <c r="C70" s="230" t="s">
        <v>217</v>
      </c>
      <c r="D70" s="230" t="s">
        <v>209</v>
      </c>
      <c r="E70" s="230" t="s">
        <v>492</v>
      </c>
      <c r="F70" s="230">
        <v>7</v>
      </c>
      <c r="G70" s="230" t="s">
        <v>465</v>
      </c>
      <c r="H70" s="230" t="s">
        <v>262</v>
      </c>
      <c r="I70" s="318"/>
    </row>
    <row r="71" spans="1:11" x14ac:dyDescent="0.25">
      <c r="A71" s="231"/>
      <c r="B71" s="233"/>
      <c r="C71" s="233"/>
      <c r="D71" s="233"/>
      <c r="E71" s="233"/>
      <c r="F71" s="233"/>
      <c r="G71" s="233"/>
      <c r="H71" s="233"/>
      <c r="I71" s="234"/>
    </row>
    <row r="72" spans="1:11" x14ac:dyDescent="0.25">
      <c r="A72" s="227">
        <v>65</v>
      </c>
      <c r="B72" s="225" t="s">
        <v>288</v>
      </c>
      <c r="C72" s="225" t="s">
        <v>270</v>
      </c>
      <c r="D72" s="225" t="s">
        <v>265</v>
      </c>
      <c r="E72" s="230" t="s">
        <v>468</v>
      </c>
      <c r="F72" s="225">
        <v>1</v>
      </c>
      <c r="G72" s="225" t="s">
        <v>458</v>
      </c>
      <c r="H72" s="225" t="s">
        <v>459</v>
      </c>
      <c r="I72" s="318" t="s">
        <v>494</v>
      </c>
    </row>
    <row r="73" spans="1:11" x14ac:dyDescent="0.25">
      <c r="A73" s="227">
        <v>66</v>
      </c>
      <c r="B73" s="225" t="s">
        <v>461</v>
      </c>
      <c r="C73" s="225" t="s">
        <v>270</v>
      </c>
      <c r="D73" s="225" t="s">
        <v>265</v>
      </c>
      <c r="E73" s="225" t="s">
        <v>463</v>
      </c>
      <c r="F73" s="225">
        <v>2</v>
      </c>
      <c r="G73" s="225" t="s">
        <v>458</v>
      </c>
      <c r="H73" s="225" t="s">
        <v>459</v>
      </c>
      <c r="I73" s="318"/>
    </row>
    <row r="74" spans="1:11" x14ac:dyDescent="0.25">
      <c r="A74" s="227">
        <v>67</v>
      </c>
      <c r="B74" s="225" t="s">
        <v>262</v>
      </c>
      <c r="C74" s="225" t="s">
        <v>270</v>
      </c>
      <c r="D74" s="225" t="s">
        <v>265</v>
      </c>
      <c r="E74" s="230" t="s">
        <v>464</v>
      </c>
      <c r="F74" s="225">
        <v>12</v>
      </c>
      <c r="G74" s="225" t="s">
        <v>465</v>
      </c>
      <c r="H74" s="225" t="s">
        <v>482</v>
      </c>
      <c r="I74" s="318"/>
    </row>
    <row r="75" spans="1:11" x14ac:dyDescent="0.25">
      <c r="A75" s="227">
        <v>68</v>
      </c>
      <c r="B75" s="225" t="s">
        <v>282</v>
      </c>
      <c r="C75" s="225" t="s">
        <v>270</v>
      </c>
      <c r="D75" s="225" t="s">
        <v>265</v>
      </c>
      <c r="E75" s="230" t="s">
        <v>468</v>
      </c>
      <c r="F75" s="225">
        <v>4</v>
      </c>
      <c r="G75" s="225" t="s">
        <v>458</v>
      </c>
      <c r="H75" s="225" t="s">
        <v>459</v>
      </c>
      <c r="I75" s="318"/>
      <c r="K75" t="s">
        <v>495</v>
      </c>
    </row>
    <row r="76" spans="1:11" x14ac:dyDescent="0.25">
      <c r="A76" s="227">
        <v>69</v>
      </c>
      <c r="B76" s="225" t="s">
        <v>287</v>
      </c>
      <c r="C76" s="225" t="s">
        <v>270</v>
      </c>
      <c r="D76" s="225" t="s">
        <v>265</v>
      </c>
      <c r="E76" s="225" t="s">
        <v>483</v>
      </c>
      <c r="F76" s="225">
        <v>2</v>
      </c>
      <c r="G76" s="225" t="s">
        <v>458</v>
      </c>
      <c r="H76" s="225" t="s">
        <v>459</v>
      </c>
      <c r="I76" s="318"/>
    </row>
    <row r="77" spans="1:11" x14ac:dyDescent="0.25">
      <c r="A77" s="227">
        <v>70</v>
      </c>
      <c r="B77" s="225" t="s">
        <v>472</v>
      </c>
      <c r="C77" s="225" t="s">
        <v>473</v>
      </c>
      <c r="D77" s="225" t="s">
        <v>265</v>
      </c>
      <c r="E77" s="225" t="s">
        <v>484</v>
      </c>
      <c r="F77" s="225">
        <v>1</v>
      </c>
      <c r="G77" s="225" t="s">
        <v>458</v>
      </c>
      <c r="H77" s="225" t="s">
        <v>475</v>
      </c>
      <c r="I77" s="318"/>
    </row>
    <row r="78" spans="1:11" x14ac:dyDescent="0.25">
      <c r="A78" s="227">
        <v>71</v>
      </c>
      <c r="B78" s="225" t="s">
        <v>485</v>
      </c>
      <c r="C78" s="225" t="s">
        <v>251</v>
      </c>
      <c r="D78" s="225" t="s">
        <v>470</v>
      </c>
      <c r="E78" s="225" t="s">
        <v>486</v>
      </c>
      <c r="F78" s="225">
        <v>4</v>
      </c>
      <c r="G78" s="225" t="s">
        <v>458</v>
      </c>
      <c r="H78" s="225" t="s">
        <v>471</v>
      </c>
      <c r="I78" s="318"/>
    </row>
    <row r="79" spans="1:11" x14ac:dyDescent="0.25">
      <c r="A79" s="227">
        <v>72</v>
      </c>
      <c r="B79" s="225" t="s">
        <v>316</v>
      </c>
      <c r="C79" s="225" t="s">
        <v>487</v>
      </c>
      <c r="D79" s="225" t="s">
        <v>265</v>
      </c>
      <c r="E79" s="230" t="s">
        <v>478</v>
      </c>
      <c r="F79" s="230">
        <v>1</v>
      </c>
      <c r="G79" s="230" t="s">
        <v>458</v>
      </c>
      <c r="H79" s="230" t="s">
        <v>459</v>
      </c>
      <c r="I79" s="318"/>
    </row>
    <row r="80" spans="1:11" x14ac:dyDescent="0.25">
      <c r="A80" s="227">
        <v>73</v>
      </c>
      <c r="B80" s="225" t="s">
        <v>314</v>
      </c>
      <c r="C80" s="225" t="s">
        <v>487</v>
      </c>
      <c r="D80" s="225" t="s">
        <v>265</v>
      </c>
      <c r="E80" s="225"/>
      <c r="F80" s="225">
        <v>1</v>
      </c>
      <c r="G80" s="225" t="s">
        <v>458</v>
      </c>
      <c r="H80" s="225" t="s">
        <v>459</v>
      </c>
      <c r="I80" s="318"/>
    </row>
    <row r="81" spans="1:9" x14ac:dyDescent="0.25">
      <c r="A81" s="231"/>
      <c r="B81" s="231"/>
      <c r="C81" s="231"/>
      <c r="D81" s="231"/>
      <c r="E81" s="231"/>
      <c r="F81" s="231"/>
      <c r="G81" s="231"/>
      <c r="H81" s="231"/>
      <c r="I81" s="231"/>
    </row>
    <row r="82" spans="1:9" x14ac:dyDescent="0.25">
      <c r="A82" s="227">
        <v>74</v>
      </c>
      <c r="B82" s="225" t="s">
        <v>262</v>
      </c>
      <c r="C82" s="225" t="s">
        <v>30</v>
      </c>
      <c r="D82" s="225" t="s">
        <v>209</v>
      </c>
      <c r="E82" s="225" t="s">
        <v>496</v>
      </c>
      <c r="F82" s="225">
        <v>6</v>
      </c>
      <c r="G82" s="225" t="s">
        <v>465</v>
      </c>
      <c r="H82" s="225" t="s">
        <v>482</v>
      </c>
      <c r="I82" s="318" t="s">
        <v>497</v>
      </c>
    </row>
    <row r="83" spans="1:9" x14ac:dyDescent="0.25">
      <c r="A83" s="227">
        <v>75</v>
      </c>
      <c r="B83" s="225" t="s">
        <v>498</v>
      </c>
      <c r="C83" s="225" t="s">
        <v>30</v>
      </c>
      <c r="D83" s="225" t="s">
        <v>499</v>
      </c>
      <c r="E83" s="225" t="s">
        <v>500</v>
      </c>
      <c r="F83" s="225">
        <v>2</v>
      </c>
      <c r="G83" s="225" t="s">
        <v>458</v>
      </c>
      <c r="H83" s="225" t="s">
        <v>459</v>
      </c>
      <c r="I83" s="318"/>
    </row>
    <row r="84" spans="1:9" x14ac:dyDescent="0.25">
      <c r="A84" s="227">
        <v>76</v>
      </c>
      <c r="B84" s="225" t="s">
        <v>262</v>
      </c>
      <c r="C84" s="225" t="s">
        <v>30</v>
      </c>
      <c r="D84" s="225" t="s">
        <v>265</v>
      </c>
      <c r="E84" s="225" t="s">
        <v>496</v>
      </c>
      <c r="F84" s="225">
        <v>5</v>
      </c>
      <c r="G84" s="225" t="s">
        <v>465</v>
      </c>
      <c r="H84" s="225" t="s">
        <v>482</v>
      </c>
      <c r="I84" s="318"/>
    </row>
    <row r="85" spans="1:9" x14ac:dyDescent="0.25">
      <c r="A85" s="227">
        <v>77</v>
      </c>
      <c r="B85" s="225" t="s">
        <v>282</v>
      </c>
      <c r="C85" s="225" t="s">
        <v>30</v>
      </c>
      <c r="D85" s="225" t="s">
        <v>265</v>
      </c>
      <c r="E85" s="225" t="s">
        <v>500</v>
      </c>
      <c r="F85" s="225">
        <v>2</v>
      </c>
      <c r="G85" s="225" t="s">
        <v>458</v>
      </c>
      <c r="H85" s="225" t="s">
        <v>459</v>
      </c>
      <c r="I85" s="318"/>
    </row>
    <row r="86" spans="1:9" x14ac:dyDescent="0.25">
      <c r="A86" s="227">
        <v>78</v>
      </c>
      <c r="B86" s="225" t="s">
        <v>292</v>
      </c>
      <c r="C86" s="225" t="s">
        <v>30</v>
      </c>
      <c r="D86" s="225" t="s">
        <v>265</v>
      </c>
      <c r="E86" s="225" t="s">
        <v>500</v>
      </c>
      <c r="F86" s="225">
        <v>2</v>
      </c>
      <c r="G86" s="225" t="s">
        <v>458</v>
      </c>
      <c r="H86" s="225" t="s">
        <v>459</v>
      </c>
      <c r="I86" s="318"/>
    </row>
    <row r="87" spans="1:9" x14ac:dyDescent="0.25">
      <c r="A87" s="227">
        <v>79</v>
      </c>
      <c r="B87" s="225" t="s">
        <v>501</v>
      </c>
      <c r="C87" s="225" t="s">
        <v>502</v>
      </c>
      <c r="D87" s="225" t="s">
        <v>265</v>
      </c>
      <c r="E87" s="225" t="s">
        <v>500</v>
      </c>
      <c r="F87" s="225">
        <v>2</v>
      </c>
      <c r="G87" s="225" t="s">
        <v>458</v>
      </c>
      <c r="H87" s="225" t="s">
        <v>459</v>
      </c>
      <c r="I87" s="318"/>
    </row>
    <row r="88" spans="1:9" x14ac:dyDescent="0.25">
      <c r="A88" s="231"/>
      <c r="B88" s="231"/>
      <c r="C88" s="231"/>
      <c r="D88" s="231"/>
      <c r="E88" s="231"/>
      <c r="F88" s="231"/>
      <c r="G88" s="231"/>
      <c r="H88" s="231"/>
      <c r="I88" s="231"/>
    </row>
    <row r="89" spans="1:9" x14ac:dyDescent="0.25">
      <c r="A89" s="227">
        <v>80</v>
      </c>
      <c r="B89" s="225" t="s">
        <v>501</v>
      </c>
      <c r="C89" s="225" t="s">
        <v>30</v>
      </c>
      <c r="D89" s="225" t="s">
        <v>265</v>
      </c>
      <c r="E89" s="225" t="s">
        <v>500</v>
      </c>
      <c r="F89" s="225">
        <v>2</v>
      </c>
      <c r="G89" s="225" t="s">
        <v>458</v>
      </c>
      <c r="H89" s="225" t="s">
        <v>459</v>
      </c>
      <c r="I89" s="318" t="s">
        <v>503</v>
      </c>
    </row>
    <row r="90" spans="1:9" x14ac:dyDescent="0.25">
      <c r="A90" s="227">
        <v>81</v>
      </c>
      <c r="B90" s="225" t="s">
        <v>292</v>
      </c>
      <c r="C90" s="225" t="s">
        <v>30</v>
      </c>
      <c r="D90" s="225" t="s">
        <v>265</v>
      </c>
      <c r="E90" s="225" t="s">
        <v>500</v>
      </c>
      <c r="F90" s="225">
        <v>2</v>
      </c>
      <c r="G90" s="225" t="s">
        <v>458</v>
      </c>
      <c r="H90" s="225" t="s">
        <v>459</v>
      </c>
      <c r="I90" s="318"/>
    </row>
    <row r="91" spans="1:9" x14ac:dyDescent="0.25">
      <c r="A91" s="227">
        <v>82</v>
      </c>
      <c r="B91" s="225" t="s">
        <v>504</v>
      </c>
      <c r="C91" s="225" t="s">
        <v>30</v>
      </c>
      <c r="D91" s="225" t="s">
        <v>505</v>
      </c>
      <c r="E91" s="225" t="s">
        <v>500</v>
      </c>
      <c r="F91" s="225">
        <v>2</v>
      </c>
      <c r="G91" s="225" t="s">
        <v>458</v>
      </c>
      <c r="H91" s="225" t="s">
        <v>459</v>
      </c>
      <c r="I91" s="318"/>
    </row>
    <row r="92" spans="1:9" x14ac:dyDescent="0.25">
      <c r="A92" s="227">
        <v>83</v>
      </c>
      <c r="B92" s="225" t="s">
        <v>262</v>
      </c>
      <c r="C92" s="225" t="s">
        <v>30</v>
      </c>
      <c r="D92" s="225" t="s">
        <v>221</v>
      </c>
      <c r="E92" s="225" t="s">
        <v>496</v>
      </c>
      <c r="F92" s="225">
        <v>2</v>
      </c>
      <c r="G92" s="225" t="s">
        <v>465</v>
      </c>
      <c r="H92" s="225" t="s">
        <v>482</v>
      </c>
      <c r="I92" s="318"/>
    </row>
    <row r="93" spans="1:9" x14ac:dyDescent="0.25">
      <c r="A93" s="227">
        <v>84</v>
      </c>
      <c r="B93" s="225" t="s">
        <v>282</v>
      </c>
      <c r="C93" s="225" t="s">
        <v>30</v>
      </c>
      <c r="D93" s="225" t="s">
        <v>221</v>
      </c>
      <c r="E93" s="225" t="s">
        <v>500</v>
      </c>
      <c r="F93" s="225">
        <v>2</v>
      </c>
      <c r="G93" s="225" t="s">
        <v>458</v>
      </c>
      <c r="H93" s="225" t="s">
        <v>459</v>
      </c>
      <c r="I93" s="318"/>
    </row>
    <row r="94" spans="1:9" x14ac:dyDescent="0.25">
      <c r="A94" s="227">
        <v>85</v>
      </c>
      <c r="B94" s="225" t="s">
        <v>287</v>
      </c>
      <c r="C94" s="225" t="s">
        <v>30</v>
      </c>
      <c r="D94" s="225" t="s">
        <v>221</v>
      </c>
      <c r="E94" s="225" t="s">
        <v>483</v>
      </c>
      <c r="F94" s="225">
        <v>8</v>
      </c>
      <c r="G94" s="225" t="s">
        <v>458</v>
      </c>
      <c r="H94" s="225" t="s">
        <v>459</v>
      </c>
      <c r="I94" s="318"/>
    </row>
    <row r="95" spans="1:9" x14ac:dyDescent="0.25">
      <c r="A95" s="227">
        <v>86</v>
      </c>
      <c r="B95" s="225" t="s">
        <v>472</v>
      </c>
      <c r="C95" s="225" t="s">
        <v>243</v>
      </c>
      <c r="D95" s="225" t="s">
        <v>221</v>
      </c>
      <c r="E95" s="225" t="s">
        <v>484</v>
      </c>
      <c r="F95" s="225">
        <v>8</v>
      </c>
      <c r="G95" s="225" t="s">
        <v>458</v>
      </c>
      <c r="H95" s="225" t="s">
        <v>475</v>
      </c>
      <c r="I95" s="318"/>
    </row>
    <row r="96" spans="1:9" x14ac:dyDescent="0.25">
      <c r="A96" s="227">
        <v>87</v>
      </c>
      <c r="B96" s="225" t="s">
        <v>485</v>
      </c>
      <c r="C96" s="225" t="s">
        <v>251</v>
      </c>
      <c r="D96" s="225" t="s">
        <v>470</v>
      </c>
      <c r="E96" s="225" t="s">
        <v>463</v>
      </c>
      <c r="F96" s="225">
        <v>16</v>
      </c>
      <c r="G96" s="225" t="s">
        <v>458</v>
      </c>
      <c r="H96" s="225" t="s">
        <v>471</v>
      </c>
      <c r="I96" s="318"/>
    </row>
    <row r="97" spans="1:9" x14ac:dyDescent="0.25">
      <c r="A97" s="231"/>
      <c r="B97" s="231"/>
      <c r="C97" s="231"/>
      <c r="D97" s="231"/>
      <c r="E97" s="231"/>
      <c r="F97" s="231"/>
      <c r="G97" s="231"/>
      <c r="H97" s="231"/>
      <c r="I97" s="231"/>
    </row>
    <row r="98" spans="1:9" x14ac:dyDescent="0.25">
      <c r="A98" s="227">
        <v>88</v>
      </c>
      <c r="B98" s="225" t="s">
        <v>291</v>
      </c>
      <c r="C98" s="225" t="s">
        <v>30</v>
      </c>
      <c r="D98" s="225" t="s">
        <v>221</v>
      </c>
      <c r="E98" s="225" t="s">
        <v>500</v>
      </c>
      <c r="F98" s="225">
        <v>1</v>
      </c>
      <c r="G98" s="225" t="s">
        <v>458</v>
      </c>
      <c r="H98" s="225" t="s">
        <v>459</v>
      </c>
      <c r="I98" s="318" t="s">
        <v>506</v>
      </c>
    </row>
    <row r="99" spans="1:9" x14ac:dyDescent="0.25">
      <c r="A99" s="227">
        <v>89</v>
      </c>
      <c r="B99" s="225" t="s">
        <v>262</v>
      </c>
      <c r="C99" s="225" t="s">
        <v>30</v>
      </c>
      <c r="D99" s="225" t="s">
        <v>221</v>
      </c>
      <c r="E99" s="225" t="s">
        <v>496</v>
      </c>
      <c r="F99" s="225">
        <v>9</v>
      </c>
      <c r="G99" s="225" t="s">
        <v>465</v>
      </c>
      <c r="H99" s="225" t="s">
        <v>482</v>
      </c>
      <c r="I99" s="318"/>
    </row>
    <row r="100" spans="1:9" x14ac:dyDescent="0.25">
      <c r="A100" s="227">
        <v>90</v>
      </c>
      <c r="B100" s="225" t="s">
        <v>282</v>
      </c>
      <c r="C100" s="225" t="s">
        <v>30</v>
      </c>
      <c r="D100" s="225" t="s">
        <v>221</v>
      </c>
      <c r="E100" s="225" t="s">
        <v>500</v>
      </c>
      <c r="F100" s="225">
        <v>3</v>
      </c>
      <c r="G100" s="225" t="s">
        <v>458</v>
      </c>
      <c r="H100" s="225" t="s">
        <v>459</v>
      </c>
      <c r="I100" s="318"/>
    </row>
    <row r="101" spans="1:9" x14ac:dyDescent="0.25">
      <c r="A101" s="231"/>
      <c r="B101" s="231"/>
      <c r="C101" s="231"/>
      <c r="D101" s="231"/>
      <c r="E101" s="231"/>
      <c r="F101" s="231"/>
      <c r="G101" s="231"/>
      <c r="H101" s="231"/>
      <c r="I101" s="231"/>
    </row>
    <row r="102" spans="1:9" x14ac:dyDescent="0.25">
      <c r="A102" s="227">
        <v>91</v>
      </c>
      <c r="B102" s="225" t="s">
        <v>291</v>
      </c>
      <c r="C102" s="225" t="s">
        <v>30</v>
      </c>
      <c r="D102" s="225" t="s">
        <v>221</v>
      </c>
      <c r="E102" s="225" t="s">
        <v>500</v>
      </c>
      <c r="F102" s="225">
        <v>1</v>
      </c>
      <c r="G102" s="225" t="s">
        <v>458</v>
      </c>
      <c r="H102" s="225" t="s">
        <v>459</v>
      </c>
      <c r="I102" s="318" t="s">
        <v>507</v>
      </c>
    </row>
    <row r="103" spans="1:9" x14ac:dyDescent="0.25">
      <c r="A103" s="227">
        <v>92</v>
      </c>
      <c r="B103" s="225" t="s">
        <v>508</v>
      </c>
      <c r="C103" s="225" t="s">
        <v>30</v>
      </c>
      <c r="D103" s="225" t="s">
        <v>509</v>
      </c>
      <c r="E103" s="225" t="s">
        <v>500</v>
      </c>
      <c r="F103" s="225">
        <v>1</v>
      </c>
      <c r="G103" s="225" t="s">
        <v>458</v>
      </c>
      <c r="H103" s="225" t="s">
        <v>459</v>
      </c>
      <c r="I103" s="318"/>
    </row>
    <row r="104" spans="1:9" x14ac:dyDescent="0.25">
      <c r="A104" s="227">
        <v>93</v>
      </c>
      <c r="B104" s="225" t="s">
        <v>262</v>
      </c>
      <c r="C104" s="225" t="s">
        <v>30</v>
      </c>
      <c r="D104" s="225" t="s">
        <v>284</v>
      </c>
      <c r="E104" s="225" t="s">
        <v>496</v>
      </c>
      <c r="F104" s="225">
        <v>2.5</v>
      </c>
      <c r="G104" s="225" t="s">
        <v>465</v>
      </c>
      <c r="H104" s="225" t="s">
        <v>482</v>
      </c>
      <c r="I104" s="318"/>
    </row>
    <row r="105" spans="1:9" x14ac:dyDescent="0.25">
      <c r="A105" s="227">
        <v>94</v>
      </c>
      <c r="B105" s="225" t="s">
        <v>282</v>
      </c>
      <c r="C105" s="225" t="s">
        <v>30</v>
      </c>
      <c r="D105" s="225" t="s">
        <v>284</v>
      </c>
      <c r="E105" s="225" t="s">
        <v>500</v>
      </c>
      <c r="F105" s="225">
        <v>2</v>
      </c>
      <c r="G105" s="225" t="s">
        <v>458</v>
      </c>
      <c r="H105" s="225" t="s">
        <v>459</v>
      </c>
      <c r="I105" s="318"/>
    </row>
    <row r="106" spans="1:9" x14ac:dyDescent="0.25">
      <c r="A106" s="231"/>
      <c r="B106" s="231"/>
      <c r="C106" s="231"/>
      <c r="D106" s="231"/>
      <c r="E106" s="231"/>
      <c r="F106" s="231"/>
      <c r="G106" s="231"/>
      <c r="H106" s="231"/>
      <c r="I106" s="231"/>
    </row>
    <row r="107" spans="1:9" x14ac:dyDescent="0.25">
      <c r="A107" s="227">
        <v>95</v>
      </c>
      <c r="B107" s="225" t="s">
        <v>291</v>
      </c>
      <c r="C107" s="225" t="s">
        <v>30</v>
      </c>
      <c r="D107" s="225" t="s">
        <v>221</v>
      </c>
      <c r="E107" s="225" t="s">
        <v>500</v>
      </c>
      <c r="F107" s="225">
        <v>2</v>
      </c>
      <c r="G107" s="225" t="s">
        <v>458</v>
      </c>
      <c r="H107" s="225" t="s">
        <v>459</v>
      </c>
      <c r="I107" s="318" t="s">
        <v>510</v>
      </c>
    </row>
    <row r="108" spans="1:9" x14ac:dyDescent="0.25">
      <c r="A108" s="227">
        <v>96</v>
      </c>
      <c r="B108" s="225" t="s">
        <v>312</v>
      </c>
      <c r="C108" s="225" t="s">
        <v>30</v>
      </c>
      <c r="D108" s="225" t="s">
        <v>511</v>
      </c>
      <c r="E108" s="225" t="s">
        <v>500</v>
      </c>
      <c r="F108" s="225">
        <v>2</v>
      </c>
      <c r="G108" s="225" t="s">
        <v>458</v>
      </c>
      <c r="H108" s="225" t="s">
        <v>459</v>
      </c>
      <c r="I108" s="318"/>
    </row>
    <row r="109" spans="1:9" x14ac:dyDescent="0.25">
      <c r="A109" s="227">
        <v>97</v>
      </c>
      <c r="B109" s="225" t="s">
        <v>262</v>
      </c>
      <c r="C109" s="225" t="s">
        <v>30</v>
      </c>
      <c r="D109" s="225" t="s">
        <v>265</v>
      </c>
      <c r="E109" s="225" t="s">
        <v>496</v>
      </c>
      <c r="F109" s="225">
        <v>1</v>
      </c>
      <c r="G109" s="225" t="s">
        <v>465</v>
      </c>
      <c r="H109" s="225" t="s">
        <v>482</v>
      </c>
      <c r="I109" s="318"/>
    </row>
    <row r="110" spans="1:9" x14ac:dyDescent="0.25">
      <c r="A110" s="227">
        <v>98</v>
      </c>
      <c r="B110" s="225" t="s">
        <v>312</v>
      </c>
      <c r="C110" s="225" t="s">
        <v>30</v>
      </c>
      <c r="D110" s="225" t="s">
        <v>512</v>
      </c>
      <c r="E110" s="225" t="s">
        <v>500</v>
      </c>
      <c r="F110" s="225">
        <v>2</v>
      </c>
      <c r="G110" s="225" t="s">
        <v>458</v>
      </c>
      <c r="H110" s="225" t="s">
        <v>459</v>
      </c>
      <c r="I110" s="318"/>
    </row>
    <row r="111" spans="1:9" x14ac:dyDescent="0.25">
      <c r="A111" s="227">
        <v>99</v>
      </c>
      <c r="B111" s="225" t="s">
        <v>262</v>
      </c>
      <c r="C111" s="225" t="s">
        <v>30</v>
      </c>
      <c r="D111" s="225" t="s">
        <v>513</v>
      </c>
      <c r="E111" s="225" t="s">
        <v>496</v>
      </c>
      <c r="F111" s="225">
        <v>1</v>
      </c>
      <c r="G111" s="225" t="s">
        <v>465</v>
      </c>
      <c r="H111" s="225" t="s">
        <v>482</v>
      </c>
      <c r="I111" s="318"/>
    </row>
    <row r="112" spans="1:9" x14ac:dyDescent="0.25">
      <c r="A112" s="227">
        <v>100</v>
      </c>
      <c r="B112" s="225" t="s">
        <v>282</v>
      </c>
      <c r="C112" s="225" t="s">
        <v>30</v>
      </c>
      <c r="D112" s="225" t="s">
        <v>513</v>
      </c>
      <c r="E112" s="225" t="s">
        <v>500</v>
      </c>
      <c r="F112" s="225">
        <v>2</v>
      </c>
      <c r="G112" s="225" t="s">
        <v>458</v>
      </c>
      <c r="H112" s="225" t="s">
        <v>459</v>
      </c>
      <c r="I112" s="318"/>
    </row>
    <row r="113" spans="1:9" x14ac:dyDescent="0.25">
      <c r="A113" s="227">
        <v>101</v>
      </c>
      <c r="B113" s="225" t="s">
        <v>501</v>
      </c>
      <c r="C113" s="225" t="s">
        <v>30</v>
      </c>
      <c r="D113" s="225" t="s">
        <v>513</v>
      </c>
      <c r="E113" s="225" t="s">
        <v>500</v>
      </c>
      <c r="F113" s="225">
        <v>2</v>
      </c>
      <c r="G113" s="225" t="s">
        <v>458</v>
      </c>
      <c r="H113" s="225" t="s">
        <v>459</v>
      </c>
      <c r="I113" s="318"/>
    </row>
    <row r="114" spans="1:9" x14ac:dyDescent="0.25">
      <c r="A114" s="231"/>
      <c r="B114" s="231"/>
      <c r="C114" s="231"/>
      <c r="D114" s="231"/>
      <c r="E114" s="231"/>
      <c r="F114" s="231"/>
      <c r="G114" s="231"/>
      <c r="H114" s="231"/>
      <c r="I114" s="231"/>
    </row>
    <row r="115" spans="1:9" x14ac:dyDescent="0.25">
      <c r="A115" s="227">
        <v>102</v>
      </c>
      <c r="B115" s="225" t="s">
        <v>287</v>
      </c>
      <c r="C115" s="225" t="s">
        <v>30</v>
      </c>
      <c r="D115" s="225" t="s">
        <v>209</v>
      </c>
      <c r="E115" s="225" t="s">
        <v>483</v>
      </c>
      <c r="F115" s="225">
        <v>4</v>
      </c>
      <c r="G115" s="225" t="s">
        <v>458</v>
      </c>
      <c r="H115" s="225" t="s">
        <v>459</v>
      </c>
      <c r="I115" s="318" t="s">
        <v>514</v>
      </c>
    </row>
    <row r="116" spans="1:9" x14ac:dyDescent="0.25">
      <c r="A116" s="227">
        <v>103</v>
      </c>
      <c r="B116" s="225" t="s">
        <v>472</v>
      </c>
      <c r="C116" s="225" t="s">
        <v>243</v>
      </c>
      <c r="D116" s="225" t="s">
        <v>221</v>
      </c>
      <c r="E116" s="225" t="s">
        <v>484</v>
      </c>
      <c r="F116" s="225">
        <v>4</v>
      </c>
      <c r="G116" s="225" t="s">
        <v>458</v>
      </c>
      <c r="H116" s="225" t="s">
        <v>475</v>
      </c>
      <c r="I116" s="318"/>
    </row>
    <row r="117" spans="1:9" x14ac:dyDescent="0.25">
      <c r="A117" s="227">
        <v>104</v>
      </c>
      <c r="B117" s="225" t="s">
        <v>485</v>
      </c>
      <c r="C117" s="225" t="s">
        <v>251</v>
      </c>
      <c r="D117" s="225" t="s">
        <v>470</v>
      </c>
      <c r="E117" s="225" t="s">
        <v>515</v>
      </c>
      <c r="F117" s="225">
        <v>8</v>
      </c>
      <c r="G117" s="225" t="s">
        <v>458</v>
      </c>
      <c r="H117" s="225" t="s">
        <v>471</v>
      </c>
      <c r="I117" s="318"/>
    </row>
    <row r="118" spans="1:9" x14ac:dyDescent="0.25">
      <c r="A118" s="227">
        <v>105</v>
      </c>
      <c r="B118" s="225" t="s">
        <v>262</v>
      </c>
      <c r="C118" s="225" t="s">
        <v>30</v>
      </c>
      <c r="D118" s="225" t="s">
        <v>209</v>
      </c>
      <c r="E118" s="225" t="s">
        <v>496</v>
      </c>
      <c r="F118" s="225">
        <v>3</v>
      </c>
      <c r="G118" s="225" t="s">
        <v>465</v>
      </c>
      <c r="H118" s="225" t="s">
        <v>482</v>
      </c>
      <c r="I118" s="318"/>
    </row>
    <row r="119" spans="1:9" x14ac:dyDescent="0.25">
      <c r="A119" s="227">
        <v>106</v>
      </c>
      <c r="B119" s="225" t="s">
        <v>282</v>
      </c>
      <c r="C119" s="225" t="s">
        <v>30</v>
      </c>
      <c r="D119" s="225" t="s">
        <v>209</v>
      </c>
      <c r="E119" s="225" t="s">
        <v>496</v>
      </c>
      <c r="F119" s="225">
        <v>2</v>
      </c>
      <c r="G119" s="225" t="s">
        <v>458</v>
      </c>
      <c r="H119" s="225" t="s">
        <v>459</v>
      </c>
      <c r="I119" s="318"/>
    </row>
    <row r="120" spans="1:9" x14ac:dyDescent="0.25">
      <c r="A120" s="227">
        <v>107</v>
      </c>
      <c r="B120" s="225" t="s">
        <v>498</v>
      </c>
      <c r="C120" s="225" t="s">
        <v>30</v>
      </c>
      <c r="D120" s="225" t="s">
        <v>516</v>
      </c>
      <c r="E120" s="225" t="s">
        <v>500</v>
      </c>
      <c r="F120" s="225">
        <v>2</v>
      </c>
      <c r="G120" s="225" t="s">
        <v>458</v>
      </c>
      <c r="H120" s="225" t="s">
        <v>459</v>
      </c>
      <c r="I120" s="318"/>
    </row>
    <row r="121" spans="1:9" x14ac:dyDescent="0.25">
      <c r="A121" s="227">
        <v>108</v>
      </c>
      <c r="B121" s="225" t="s">
        <v>262</v>
      </c>
      <c r="C121" s="225" t="s">
        <v>30</v>
      </c>
      <c r="D121" s="225" t="s">
        <v>221</v>
      </c>
      <c r="E121" s="225" t="s">
        <v>496</v>
      </c>
      <c r="F121" s="225">
        <v>2</v>
      </c>
      <c r="G121" s="225" t="s">
        <v>465</v>
      </c>
      <c r="H121" s="225" t="s">
        <v>482</v>
      </c>
      <c r="I121" s="318"/>
    </row>
    <row r="122" spans="1:9" x14ac:dyDescent="0.25">
      <c r="A122" s="227">
        <v>109</v>
      </c>
      <c r="B122" s="225" t="s">
        <v>292</v>
      </c>
      <c r="C122" s="225" t="s">
        <v>30</v>
      </c>
      <c r="D122" s="225" t="s">
        <v>221</v>
      </c>
      <c r="E122" s="225" t="s">
        <v>500</v>
      </c>
      <c r="F122" s="225">
        <v>2</v>
      </c>
      <c r="G122" s="225" t="s">
        <v>458</v>
      </c>
      <c r="H122" s="225" t="s">
        <v>459</v>
      </c>
      <c r="I122" s="318"/>
    </row>
    <row r="123" spans="1:9" x14ac:dyDescent="0.25">
      <c r="A123" s="227">
        <v>110</v>
      </c>
      <c r="B123" s="225" t="s">
        <v>501</v>
      </c>
      <c r="C123" s="225" t="s">
        <v>30</v>
      </c>
      <c r="D123" s="225" t="s">
        <v>221</v>
      </c>
      <c r="E123" s="225" t="s">
        <v>500</v>
      </c>
      <c r="F123" s="225">
        <v>2</v>
      </c>
      <c r="G123" s="225" t="s">
        <v>458</v>
      </c>
      <c r="H123" s="225" t="s">
        <v>459</v>
      </c>
      <c r="I123" s="318"/>
    </row>
    <row r="124" spans="1:9" x14ac:dyDescent="0.25">
      <c r="A124" s="231"/>
      <c r="B124" s="231"/>
      <c r="C124" s="231"/>
      <c r="D124" s="231"/>
      <c r="E124" s="231"/>
      <c r="F124" s="231"/>
      <c r="G124" s="231"/>
      <c r="H124" s="231"/>
      <c r="I124" s="231"/>
    </row>
    <row r="125" spans="1:9" x14ac:dyDescent="0.25">
      <c r="A125" s="227">
        <v>111</v>
      </c>
      <c r="B125" s="225" t="s">
        <v>501</v>
      </c>
      <c r="C125" s="225" t="s">
        <v>30</v>
      </c>
      <c r="D125" s="225" t="s">
        <v>315</v>
      </c>
      <c r="E125" s="225" t="s">
        <v>500</v>
      </c>
      <c r="F125" s="225">
        <v>2</v>
      </c>
      <c r="G125" s="225" t="s">
        <v>458</v>
      </c>
      <c r="H125" s="225" t="s">
        <v>459</v>
      </c>
      <c r="I125" s="318" t="s">
        <v>517</v>
      </c>
    </row>
    <row r="126" spans="1:9" x14ac:dyDescent="0.25">
      <c r="A126" s="227">
        <v>112</v>
      </c>
      <c r="B126" s="225" t="s">
        <v>292</v>
      </c>
      <c r="C126" s="225" t="s">
        <v>30</v>
      </c>
      <c r="D126" s="225" t="s">
        <v>315</v>
      </c>
      <c r="E126" s="225" t="s">
        <v>500</v>
      </c>
      <c r="F126" s="225">
        <v>2</v>
      </c>
      <c r="G126" s="225" t="s">
        <v>458</v>
      </c>
      <c r="H126" s="225" t="s">
        <v>459</v>
      </c>
      <c r="I126" s="318"/>
    </row>
    <row r="127" spans="1:9" x14ac:dyDescent="0.25">
      <c r="A127" s="227">
        <v>113</v>
      </c>
      <c r="B127" s="225" t="s">
        <v>262</v>
      </c>
      <c r="C127" s="225" t="s">
        <v>30</v>
      </c>
      <c r="D127" s="225" t="s">
        <v>315</v>
      </c>
      <c r="E127" s="225" t="s">
        <v>496</v>
      </c>
      <c r="F127" s="225">
        <v>1</v>
      </c>
      <c r="G127" s="225" t="s">
        <v>465</v>
      </c>
      <c r="H127" s="225" t="s">
        <v>482</v>
      </c>
      <c r="I127" s="318"/>
    </row>
    <row r="128" spans="1:9" x14ac:dyDescent="0.25">
      <c r="A128" s="227">
        <v>114</v>
      </c>
      <c r="B128" s="225" t="s">
        <v>504</v>
      </c>
      <c r="C128" s="225" t="s">
        <v>30</v>
      </c>
      <c r="D128" s="225" t="s">
        <v>518</v>
      </c>
      <c r="E128" s="225" t="s">
        <v>500</v>
      </c>
      <c r="F128" s="225">
        <v>2</v>
      </c>
      <c r="G128" s="225" t="s">
        <v>458</v>
      </c>
      <c r="H128" s="225" t="s">
        <v>459</v>
      </c>
      <c r="I128" s="318"/>
    </row>
    <row r="129" spans="1:9" x14ac:dyDescent="0.25">
      <c r="A129" s="227">
        <v>115</v>
      </c>
      <c r="B129" s="225" t="s">
        <v>262</v>
      </c>
      <c r="C129" s="225" t="s">
        <v>30</v>
      </c>
      <c r="D129" s="225" t="s">
        <v>221</v>
      </c>
      <c r="E129" s="225" t="s">
        <v>496</v>
      </c>
      <c r="F129" s="225">
        <v>2</v>
      </c>
      <c r="G129" s="225" t="s">
        <v>465</v>
      </c>
      <c r="H129" s="225" t="s">
        <v>482</v>
      </c>
      <c r="I129" s="318"/>
    </row>
    <row r="130" spans="1:9" x14ac:dyDescent="0.25">
      <c r="A130" s="227">
        <v>116</v>
      </c>
      <c r="B130" s="225" t="s">
        <v>282</v>
      </c>
      <c r="C130" s="225" t="s">
        <v>30</v>
      </c>
      <c r="D130" s="225" t="s">
        <v>221</v>
      </c>
      <c r="E130" s="225" t="s">
        <v>500</v>
      </c>
      <c r="F130" s="225">
        <v>2</v>
      </c>
      <c r="G130" s="225" t="s">
        <v>458</v>
      </c>
      <c r="H130" s="225" t="s">
        <v>459</v>
      </c>
      <c r="I130" s="318"/>
    </row>
    <row r="131" spans="1:9" x14ac:dyDescent="0.25">
      <c r="A131" s="227">
        <v>117</v>
      </c>
      <c r="B131" s="225" t="s">
        <v>287</v>
      </c>
      <c r="C131" s="225" t="s">
        <v>30</v>
      </c>
      <c r="D131" s="225" t="s">
        <v>221</v>
      </c>
      <c r="E131" s="225" t="s">
        <v>483</v>
      </c>
      <c r="F131" s="225">
        <v>8</v>
      </c>
      <c r="G131" s="225" t="s">
        <v>458</v>
      </c>
      <c r="H131" s="225" t="s">
        <v>459</v>
      </c>
      <c r="I131" s="318"/>
    </row>
    <row r="132" spans="1:9" x14ac:dyDescent="0.25">
      <c r="A132" s="227">
        <v>118</v>
      </c>
      <c r="B132" s="225" t="s">
        <v>472</v>
      </c>
      <c r="C132" s="225" t="s">
        <v>243</v>
      </c>
      <c r="D132" s="225" t="s">
        <v>221</v>
      </c>
      <c r="E132" s="225" t="s">
        <v>484</v>
      </c>
      <c r="F132" s="225">
        <v>8</v>
      </c>
      <c r="G132" s="225" t="s">
        <v>458</v>
      </c>
      <c r="H132" s="225" t="s">
        <v>475</v>
      </c>
      <c r="I132" s="318"/>
    </row>
    <row r="133" spans="1:9" x14ac:dyDescent="0.25">
      <c r="A133" s="227">
        <v>119</v>
      </c>
      <c r="B133" s="225" t="s">
        <v>485</v>
      </c>
      <c r="C133" s="225" t="s">
        <v>251</v>
      </c>
      <c r="D133" s="225" t="s">
        <v>470</v>
      </c>
      <c r="E133" s="225" t="s">
        <v>463</v>
      </c>
      <c r="F133" s="225">
        <v>16</v>
      </c>
      <c r="G133" s="225" t="s">
        <v>458</v>
      </c>
      <c r="H133" s="225" t="s">
        <v>471</v>
      </c>
      <c r="I133" s="318"/>
    </row>
    <row r="134" spans="1:9" x14ac:dyDescent="0.25">
      <c r="A134" s="231"/>
      <c r="B134" s="231"/>
      <c r="C134" s="231"/>
      <c r="D134" s="231"/>
      <c r="E134" s="231"/>
      <c r="F134" s="231"/>
      <c r="G134" s="231"/>
      <c r="H134" s="231"/>
      <c r="I134" s="231"/>
    </row>
    <row r="135" spans="1:9" x14ac:dyDescent="0.25">
      <c r="A135" s="227">
        <v>120</v>
      </c>
      <c r="B135" s="225" t="s">
        <v>291</v>
      </c>
      <c r="C135" s="225" t="s">
        <v>30</v>
      </c>
      <c r="D135" s="225" t="s">
        <v>221</v>
      </c>
      <c r="E135" s="225" t="s">
        <v>500</v>
      </c>
      <c r="F135" s="225">
        <v>1</v>
      </c>
      <c r="G135" s="225" t="s">
        <v>458</v>
      </c>
      <c r="H135" s="225" t="s">
        <v>459</v>
      </c>
      <c r="I135" s="318" t="s">
        <v>519</v>
      </c>
    </row>
    <row r="136" spans="1:9" x14ac:dyDescent="0.25">
      <c r="A136" s="227">
        <v>121</v>
      </c>
      <c r="B136" s="225" t="s">
        <v>508</v>
      </c>
      <c r="C136" s="225" t="s">
        <v>30</v>
      </c>
      <c r="D136" s="225" t="s">
        <v>509</v>
      </c>
      <c r="E136" s="225" t="s">
        <v>500</v>
      </c>
      <c r="F136" s="225">
        <v>1</v>
      </c>
      <c r="G136" s="225" t="s">
        <v>458</v>
      </c>
      <c r="H136" s="225" t="s">
        <v>459</v>
      </c>
      <c r="I136" s="318"/>
    </row>
    <row r="137" spans="1:9" x14ac:dyDescent="0.25">
      <c r="A137" s="227">
        <v>122</v>
      </c>
      <c r="B137" s="225" t="s">
        <v>262</v>
      </c>
      <c r="C137" s="225" t="s">
        <v>30</v>
      </c>
      <c r="D137" s="225" t="s">
        <v>284</v>
      </c>
      <c r="E137" s="225" t="s">
        <v>496</v>
      </c>
      <c r="F137" s="225">
        <v>5</v>
      </c>
      <c r="G137" s="225" t="s">
        <v>465</v>
      </c>
      <c r="H137" s="225" t="s">
        <v>482</v>
      </c>
      <c r="I137" s="318"/>
    </row>
    <row r="138" spans="1:9" x14ac:dyDescent="0.25">
      <c r="A138" s="227">
        <v>123</v>
      </c>
      <c r="B138" s="225" t="s">
        <v>282</v>
      </c>
      <c r="C138" s="225" t="s">
        <v>30</v>
      </c>
      <c r="D138" s="225" t="s">
        <v>284</v>
      </c>
      <c r="E138" s="225" t="s">
        <v>500</v>
      </c>
      <c r="F138" s="225">
        <v>2</v>
      </c>
      <c r="G138" s="225" t="s">
        <v>458</v>
      </c>
      <c r="H138" s="225" t="s">
        <v>459</v>
      </c>
      <c r="I138" s="318"/>
    </row>
    <row r="139" spans="1:9" x14ac:dyDescent="0.25">
      <c r="A139" s="231"/>
      <c r="B139" s="231"/>
      <c r="C139" s="231"/>
      <c r="D139" s="231"/>
      <c r="E139" s="231"/>
      <c r="F139" s="231"/>
      <c r="G139" s="231"/>
      <c r="H139" s="231"/>
      <c r="I139" s="231"/>
    </row>
    <row r="140" spans="1:9" x14ac:dyDescent="0.25">
      <c r="A140" s="227">
        <v>124</v>
      </c>
      <c r="B140" s="225" t="s">
        <v>291</v>
      </c>
      <c r="C140" s="225" t="s">
        <v>30</v>
      </c>
      <c r="D140" s="225" t="s">
        <v>221</v>
      </c>
      <c r="E140" s="225" t="s">
        <v>500</v>
      </c>
      <c r="F140" s="225">
        <v>2</v>
      </c>
      <c r="G140" s="225" t="s">
        <v>458</v>
      </c>
      <c r="H140" s="225" t="s">
        <v>459</v>
      </c>
      <c r="I140" s="318" t="s">
        <v>520</v>
      </c>
    </row>
    <row r="141" spans="1:9" x14ac:dyDescent="0.25">
      <c r="A141" s="227">
        <v>125</v>
      </c>
      <c r="B141" s="225" t="s">
        <v>312</v>
      </c>
      <c r="C141" s="225" t="s">
        <v>30</v>
      </c>
      <c r="D141" s="225" t="s">
        <v>511</v>
      </c>
      <c r="E141" s="225" t="s">
        <v>500</v>
      </c>
      <c r="F141" s="225">
        <v>2</v>
      </c>
      <c r="G141" s="225" t="s">
        <v>458</v>
      </c>
      <c r="H141" s="225" t="s">
        <v>459</v>
      </c>
      <c r="I141" s="318"/>
    </row>
    <row r="142" spans="1:9" x14ac:dyDescent="0.25">
      <c r="A142" s="227">
        <v>126</v>
      </c>
      <c r="B142" s="225" t="s">
        <v>262</v>
      </c>
      <c r="C142" s="225" t="s">
        <v>30</v>
      </c>
      <c r="D142" s="225" t="s">
        <v>265</v>
      </c>
      <c r="E142" s="225" t="s">
        <v>496</v>
      </c>
      <c r="F142" s="225">
        <v>1</v>
      </c>
      <c r="G142" s="225" t="s">
        <v>465</v>
      </c>
      <c r="H142" s="225" t="s">
        <v>482</v>
      </c>
      <c r="I142" s="318"/>
    </row>
    <row r="143" spans="1:9" x14ac:dyDescent="0.25">
      <c r="A143" s="227">
        <v>127</v>
      </c>
      <c r="B143" s="225" t="s">
        <v>312</v>
      </c>
      <c r="C143" s="225" t="s">
        <v>30</v>
      </c>
      <c r="D143" s="225" t="s">
        <v>512</v>
      </c>
      <c r="E143" s="225" t="s">
        <v>500</v>
      </c>
      <c r="F143" s="225">
        <v>2</v>
      </c>
      <c r="G143" s="225" t="s">
        <v>458</v>
      </c>
      <c r="H143" s="225" t="s">
        <v>459</v>
      </c>
      <c r="I143" s="318"/>
    </row>
    <row r="144" spans="1:9" x14ac:dyDescent="0.25">
      <c r="A144" s="227">
        <v>128</v>
      </c>
      <c r="B144" s="225" t="s">
        <v>262</v>
      </c>
      <c r="C144" s="225" t="s">
        <v>30</v>
      </c>
      <c r="D144" s="225" t="s">
        <v>513</v>
      </c>
      <c r="E144" s="225" t="s">
        <v>496</v>
      </c>
      <c r="F144" s="225">
        <v>1</v>
      </c>
      <c r="G144" s="225" t="s">
        <v>465</v>
      </c>
      <c r="H144" s="225" t="s">
        <v>482</v>
      </c>
      <c r="I144" s="318"/>
    </row>
    <row r="145" spans="1:9" x14ac:dyDescent="0.25">
      <c r="A145" s="227">
        <v>129</v>
      </c>
      <c r="B145" s="225" t="s">
        <v>282</v>
      </c>
      <c r="C145" s="225" t="s">
        <v>30</v>
      </c>
      <c r="D145" s="225" t="s">
        <v>513</v>
      </c>
      <c r="E145" s="225" t="s">
        <v>500</v>
      </c>
      <c r="F145" s="225">
        <v>2</v>
      </c>
      <c r="G145" s="225" t="s">
        <v>458</v>
      </c>
      <c r="H145" s="225" t="s">
        <v>459</v>
      </c>
      <c r="I145" s="318"/>
    </row>
    <row r="146" spans="1:9" x14ac:dyDescent="0.25">
      <c r="A146" s="227">
        <v>130</v>
      </c>
      <c r="B146" s="225" t="s">
        <v>501</v>
      </c>
      <c r="C146" s="225" t="s">
        <v>30</v>
      </c>
      <c r="D146" s="225" t="s">
        <v>513</v>
      </c>
      <c r="E146" s="225" t="s">
        <v>500</v>
      </c>
      <c r="F146" s="225">
        <v>2</v>
      </c>
      <c r="G146" s="225" t="s">
        <v>458</v>
      </c>
      <c r="H146" s="225" t="s">
        <v>459</v>
      </c>
      <c r="I146" s="318"/>
    </row>
    <row r="147" spans="1:9" x14ac:dyDescent="0.25">
      <c r="A147" s="231"/>
      <c r="B147" s="231"/>
      <c r="C147" s="231"/>
      <c r="D147" s="231"/>
      <c r="E147" s="231"/>
      <c r="F147" s="231"/>
      <c r="G147" s="231"/>
      <c r="H147" s="231"/>
      <c r="I147" s="231"/>
    </row>
    <row r="148" spans="1:9" x14ac:dyDescent="0.25">
      <c r="A148" s="227">
        <v>131</v>
      </c>
      <c r="B148" s="225" t="s">
        <v>291</v>
      </c>
      <c r="C148" s="225" t="s">
        <v>30</v>
      </c>
      <c r="D148" s="225" t="s">
        <v>221</v>
      </c>
      <c r="E148" s="225" t="s">
        <v>500</v>
      </c>
      <c r="F148" s="225">
        <v>1</v>
      </c>
      <c r="G148" s="225" t="s">
        <v>458</v>
      </c>
      <c r="H148" s="225" t="s">
        <v>459</v>
      </c>
      <c r="I148" s="318" t="s">
        <v>521</v>
      </c>
    </row>
    <row r="149" spans="1:9" x14ac:dyDescent="0.25">
      <c r="A149" s="227">
        <v>132</v>
      </c>
      <c r="B149" s="225" t="s">
        <v>262</v>
      </c>
      <c r="C149" s="225" t="s">
        <v>30</v>
      </c>
      <c r="D149" s="225" t="s">
        <v>221</v>
      </c>
      <c r="E149" s="225" t="s">
        <v>496</v>
      </c>
      <c r="F149" s="225">
        <v>7</v>
      </c>
      <c r="G149" s="225" t="s">
        <v>465</v>
      </c>
      <c r="H149" s="225" t="s">
        <v>482</v>
      </c>
      <c r="I149" s="318"/>
    </row>
    <row r="150" spans="1:9" x14ac:dyDescent="0.25">
      <c r="A150" s="227">
        <v>133</v>
      </c>
      <c r="B150" s="225" t="s">
        <v>282</v>
      </c>
      <c r="C150" s="225" t="s">
        <v>30</v>
      </c>
      <c r="D150" s="225" t="s">
        <v>221</v>
      </c>
      <c r="E150" s="225" t="s">
        <v>500</v>
      </c>
      <c r="F150" s="225">
        <v>3</v>
      </c>
      <c r="G150" s="225" t="s">
        <v>458</v>
      </c>
      <c r="H150" s="225" t="s">
        <v>459</v>
      </c>
      <c r="I150" s="318"/>
    </row>
    <row r="151" spans="1:9" x14ac:dyDescent="0.25">
      <c r="A151" s="231"/>
      <c r="B151" s="233"/>
      <c r="C151" s="233"/>
      <c r="D151" s="233"/>
      <c r="E151" s="233"/>
      <c r="F151" s="233"/>
      <c r="G151" s="233"/>
      <c r="H151" s="233"/>
      <c r="I151" s="231"/>
    </row>
    <row r="152" spans="1:9" x14ac:dyDescent="0.25">
      <c r="A152" s="227">
        <v>134</v>
      </c>
      <c r="B152" s="225" t="s">
        <v>287</v>
      </c>
      <c r="C152" s="225" t="s">
        <v>30</v>
      </c>
      <c r="D152" s="225" t="s">
        <v>221</v>
      </c>
      <c r="E152" s="225" t="s">
        <v>483</v>
      </c>
      <c r="F152" s="225">
        <v>2</v>
      </c>
      <c r="G152" s="225" t="s">
        <v>458</v>
      </c>
      <c r="H152" s="225" t="s">
        <v>459</v>
      </c>
      <c r="I152" s="318" t="s">
        <v>522</v>
      </c>
    </row>
    <row r="153" spans="1:9" x14ac:dyDescent="0.25">
      <c r="A153" s="227">
        <v>135</v>
      </c>
      <c r="B153" s="225" t="s">
        <v>472</v>
      </c>
      <c r="C153" s="225" t="s">
        <v>243</v>
      </c>
      <c r="D153" s="225" t="s">
        <v>221</v>
      </c>
      <c r="E153" s="225" t="s">
        <v>484</v>
      </c>
      <c r="F153" s="225">
        <v>1</v>
      </c>
      <c r="G153" s="225" t="s">
        <v>458</v>
      </c>
      <c r="H153" s="225" t="s">
        <v>475</v>
      </c>
      <c r="I153" s="318"/>
    </row>
    <row r="154" spans="1:9" x14ac:dyDescent="0.25">
      <c r="A154" s="227">
        <v>136</v>
      </c>
      <c r="B154" s="225" t="s">
        <v>485</v>
      </c>
      <c r="C154" s="225" t="s">
        <v>251</v>
      </c>
      <c r="D154" s="225" t="s">
        <v>470</v>
      </c>
      <c r="E154" s="225" t="s">
        <v>486</v>
      </c>
      <c r="F154" s="225">
        <v>4</v>
      </c>
      <c r="G154" s="225" t="s">
        <v>458</v>
      </c>
      <c r="H154" s="225" t="s">
        <v>471</v>
      </c>
      <c r="I154" s="318"/>
    </row>
    <row r="155" spans="1:9" x14ac:dyDescent="0.25">
      <c r="A155" s="227">
        <v>137</v>
      </c>
      <c r="B155" s="230" t="s">
        <v>262</v>
      </c>
      <c r="C155" s="225" t="s">
        <v>30</v>
      </c>
      <c r="D155" s="225" t="s">
        <v>221</v>
      </c>
      <c r="E155" s="225" t="s">
        <v>496</v>
      </c>
      <c r="F155" s="225">
        <v>3</v>
      </c>
      <c r="G155" s="225" t="s">
        <v>465</v>
      </c>
      <c r="H155" s="225" t="s">
        <v>482</v>
      </c>
      <c r="I155" s="318"/>
    </row>
    <row r="156" spans="1:9" x14ac:dyDescent="0.25">
      <c r="A156" s="227">
        <v>138</v>
      </c>
      <c r="B156" s="230" t="s">
        <v>282</v>
      </c>
      <c r="C156" s="225" t="s">
        <v>30</v>
      </c>
      <c r="D156" s="225" t="s">
        <v>221</v>
      </c>
      <c r="E156" s="225" t="s">
        <v>500</v>
      </c>
      <c r="F156" s="225">
        <v>6</v>
      </c>
      <c r="G156" s="225" t="s">
        <v>458</v>
      </c>
      <c r="H156" s="225" t="s">
        <v>459</v>
      </c>
      <c r="I156" s="318"/>
    </row>
    <row r="157" spans="1:9" x14ac:dyDescent="0.25">
      <c r="A157" s="227">
        <v>139</v>
      </c>
      <c r="B157" s="225" t="s">
        <v>291</v>
      </c>
      <c r="C157" s="225" t="s">
        <v>30</v>
      </c>
      <c r="D157" s="225" t="s">
        <v>221</v>
      </c>
      <c r="E157" s="225" t="s">
        <v>500</v>
      </c>
      <c r="F157" s="225">
        <v>3</v>
      </c>
      <c r="G157" s="225" t="s">
        <v>458</v>
      </c>
      <c r="H157" s="225" t="s">
        <v>459</v>
      </c>
      <c r="I157" s="318"/>
    </row>
    <row r="158" spans="1:9" x14ac:dyDescent="0.25">
      <c r="A158" s="227">
        <v>140</v>
      </c>
      <c r="B158" s="225" t="s">
        <v>291</v>
      </c>
      <c r="C158" s="225" t="s">
        <v>30</v>
      </c>
      <c r="D158" s="225" t="s">
        <v>221</v>
      </c>
      <c r="E158" s="225" t="s">
        <v>500</v>
      </c>
      <c r="F158" s="225">
        <v>2</v>
      </c>
      <c r="G158" s="225" t="s">
        <v>458</v>
      </c>
      <c r="H158" s="225" t="s">
        <v>459</v>
      </c>
      <c r="I158" s="318"/>
    </row>
    <row r="159" spans="1:9" x14ac:dyDescent="0.25">
      <c r="A159" s="227">
        <v>141</v>
      </c>
      <c r="B159" s="225" t="s">
        <v>312</v>
      </c>
      <c r="C159" s="225" t="s">
        <v>30</v>
      </c>
      <c r="D159" s="225" t="s">
        <v>511</v>
      </c>
      <c r="E159" s="225" t="s">
        <v>500</v>
      </c>
      <c r="F159" s="225">
        <v>2</v>
      </c>
      <c r="G159" s="225" t="s">
        <v>458</v>
      </c>
      <c r="H159" s="225" t="s">
        <v>459</v>
      </c>
      <c r="I159" s="318"/>
    </row>
    <row r="160" spans="1:9" x14ac:dyDescent="0.25">
      <c r="A160" s="227">
        <v>142</v>
      </c>
      <c r="B160" s="225" t="s">
        <v>262</v>
      </c>
      <c r="C160" s="225" t="s">
        <v>30</v>
      </c>
      <c r="D160" s="225" t="s">
        <v>265</v>
      </c>
      <c r="E160" s="225" t="s">
        <v>496</v>
      </c>
      <c r="F160" s="225">
        <v>1</v>
      </c>
      <c r="G160" s="225" t="s">
        <v>465</v>
      </c>
      <c r="H160" s="225" t="s">
        <v>482</v>
      </c>
      <c r="I160" s="318"/>
    </row>
    <row r="161" spans="1:9" x14ac:dyDescent="0.25">
      <c r="A161" s="227">
        <v>143</v>
      </c>
      <c r="B161" s="225" t="s">
        <v>312</v>
      </c>
      <c r="C161" s="225" t="s">
        <v>30</v>
      </c>
      <c r="D161" s="225" t="s">
        <v>512</v>
      </c>
      <c r="E161" s="225" t="s">
        <v>500</v>
      </c>
      <c r="F161" s="225">
        <v>2</v>
      </c>
      <c r="G161" s="225" t="s">
        <v>458</v>
      </c>
      <c r="H161" s="225" t="s">
        <v>459</v>
      </c>
      <c r="I161" s="318"/>
    </row>
    <row r="162" spans="1:9" x14ac:dyDescent="0.25">
      <c r="A162" s="227">
        <v>144</v>
      </c>
      <c r="B162" s="225" t="s">
        <v>262</v>
      </c>
      <c r="C162" s="225" t="s">
        <v>30</v>
      </c>
      <c r="D162" s="225" t="s">
        <v>513</v>
      </c>
      <c r="E162" s="225" t="s">
        <v>496</v>
      </c>
      <c r="F162" s="225">
        <v>1</v>
      </c>
      <c r="G162" s="225" t="s">
        <v>465</v>
      </c>
      <c r="H162" s="225" t="s">
        <v>482</v>
      </c>
      <c r="I162" s="318"/>
    </row>
    <row r="163" spans="1:9" x14ac:dyDescent="0.25">
      <c r="A163" s="227">
        <v>145</v>
      </c>
      <c r="B163" s="225" t="s">
        <v>282</v>
      </c>
      <c r="C163" s="225" t="s">
        <v>30</v>
      </c>
      <c r="D163" s="225" t="s">
        <v>513</v>
      </c>
      <c r="E163" s="225" t="s">
        <v>500</v>
      </c>
      <c r="F163" s="225">
        <v>2</v>
      </c>
      <c r="G163" s="225" t="s">
        <v>458</v>
      </c>
      <c r="H163" s="225" t="s">
        <v>459</v>
      </c>
      <c r="I163" s="318"/>
    </row>
    <row r="164" spans="1:9" x14ac:dyDescent="0.25">
      <c r="A164" s="227">
        <v>146</v>
      </c>
      <c r="B164" s="225" t="s">
        <v>501</v>
      </c>
      <c r="C164" s="225" t="s">
        <v>30</v>
      </c>
      <c r="D164" s="225" t="s">
        <v>513</v>
      </c>
      <c r="E164" s="225" t="s">
        <v>500</v>
      </c>
      <c r="F164" s="225">
        <v>2</v>
      </c>
      <c r="G164" s="225" t="s">
        <v>458</v>
      </c>
      <c r="H164" s="225" t="s">
        <v>459</v>
      </c>
      <c r="I164" s="318"/>
    </row>
    <row r="165" spans="1:9" x14ac:dyDescent="0.25">
      <c r="A165" s="227">
        <v>147</v>
      </c>
      <c r="B165" s="225" t="s">
        <v>287</v>
      </c>
      <c r="C165" s="225" t="s">
        <v>30</v>
      </c>
      <c r="D165" s="225" t="s">
        <v>221</v>
      </c>
      <c r="E165" s="225" t="s">
        <v>483</v>
      </c>
      <c r="F165" s="225">
        <v>10</v>
      </c>
      <c r="G165" s="225" t="s">
        <v>458</v>
      </c>
      <c r="H165" s="225" t="s">
        <v>459</v>
      </c>
      <c r="I165" s="318"/>
    </row>
    <row r="166" spans="1:9" x14ac:dyDescent="0.25">
      <c r="A166" s="227">
        <v>148</v>
      </c>
      <c r="B166" s="225" t="s">
        <v>472</v>
      </c>
      <c r="C166" s="225" t="s">
        <v>243</v>
      </c>
      <c r="D166" s="225" t="s">
        <v>221</v>
      </c>
      <c r="E166" s="225" t="s">
        <v>484</v>
      </c>
      <c r="F166" s="225">
        <v>10</v>
      </c>
      <c r="G166" s="225" t="s">
        <v>458</v>
      </c>
      <c r="H166" s="225" t="s">
        <v>475</v>
      </c>
      <c r="I166" s="318"/>
    </row>
    <row r="167" spans="1:9" x14ac:dyDescent="0.25">
      <c r="A167" s="227">
        <v>149</v>
      </c>
      <c r="B167" s="225" t="s">
        <v>485</v>
      </c>
      <c r="C167" s="225" t="s">
        <v>251</v>
      </c>
      <c r="D167" s="225" t="s">
        <v>470</v>
      </c>
      <c r="E167" s="225" t="s">
        <v>463</v>
      </c>
      <c r="F167" s="225">
        <v>20</v>
      </c>
      <c r="G167" s="225" t="s">
        <v>458</v>
      </c>
      <c r="H167" s="225" t="s">
        <v>471</v>
      </c>
      <c r="I167" s="318"/>
    </row>
    <row r="168" spans="1:9" x14ac:dyDescent="0.25">
      <c r="A168" s="227">
        <v>150</v>
      </c>
      <c r="B168" s="225" t="s">
        <v>287</v>
      </c>
      <c r="C168" s="225" t="s">
        <v>30</v>
      </c>
      <c r="D168" s="225" t="s">
        <v>221</v>
      </c>
      <c r="E168" s="225" t="s">
        <v>483</v>
      </c>
      <c r="F168" s="225">
        <v>2</v>
      </c>
      <c r="G168" s="225" t="s">
        <v>458</v>
      </c>
      <c r="H168" s="225" t="s">
        <v>459</v>
      </c>
      <c r="I168" s="318"/>
    </row>
    <row r="169" spans="1:9" x14ac:dyDescent="0.25">
      <c r="A169" s="227">
        <v>151</v>
      </c>
      <c r="B169" s="225" t="s">
        <v>472</v>
      </c>
      <c r="C169" s="225" t="s">
        <v>243</v>
      </c>
      <c r="D169" s="225" t="s">
        <v>221</v>
      </c>
      <c r="E169" s="225" t="s">
        <v>484</v>
      </c>
      <c r="F169" s="225">
        <v>2</v>
      </c>
      <c r="G169" s="225" t="s">
        <v>458</v>
      </c>
      <c r="H169" s="225" t="s">
        <v>475</v>
      </c>
      <c r="I169" s="318"/>
    </row>
    <row r="170" spans="1:9" x14ac:dyDescent="0.25">
      <c r="A170" s="227">
        <v>152</v>
      </c>
      <c r="B170" s="225" t="s">
        <v>485</v>
      </c>
      <c r="C170" s="225" t="s">
        <v>251</v>
      </c>
      <c r="D170" s="225" t="s">
        <v>470</v>
      </c>
      <c r="E170" s="225" t="s">
        <v>486</v>
      </c>
      <c r="F170" s="225">
        <v>8</v>
      </c>
      <c r="G170" s="225" t="s">
        <v>458</v>
      </c>
      <c r="H170" s="225" t="s">
        <v>471</v>
      </c>
      <c r="I170" s="318"/>
    </row>
    <row r="171" spans="1:9" x14ac:dyDescent="0.25">
      <c r="A171" s="231"/>
      <c r="B171" s="231"/>
      <c r="C171" s="231"/>
      <c r="D171" s="231"/>
      <c r="E171" s="231"/>
      <c r="F171" s="231"/>
      <c r="G171" s="231"/>
      <c r="H171" s="231"/>
      <c r="I171" s="231"/>
    </row>
    <row r="172" spans="1:9" x14ac:dyDescent="0.25">
      <c r="A172" s="227">
        <v>153</v>
      </c>
      <c r="B172" s="225" t="s">
        <v>287</v>
      </c>
      <c r="C172" s="225" t="s">
        <v>30</v>
      </c>
      <c r="D172" s="225" t="s">
        <v>221</v>
      </c>
      <c r="E172" s="225" t="s">
        <v>483</v>
      </c>
      <c r="F172" s="225">
        <v>2</v>
      </c>
      <c r="G172" s="225" t="s">
        <v>458</v>
      </c>
      <c r="H172" s="225" t="s">
        <v>459</v>
      </c>
      <c r="I172" s="318" t="s">
        <v>523</v>
      </c>
    </row>
    <row r="173" spans="1:9" x14ac:dyDescent="0.25">
      <c r="A173" s="227">
        <v>154</v>
      </c>
      <c r="B173" s="225" t="s">
        <v>472</v>
      </c>
      <c r="C173" s="225" t="s">
        <v>243</v>
      </c>
      <c r="D173" s="225" t="s">
        <v>221</v>
      </c>
      <c r="E173" s="225" t="s">
        <v>484</v>
      </c>
      <c r="F173" s="225">
        <v>1</v>
      </c>
      <c r="G173" s="225" t="s">
        <v>458</v>
      </c>
      <c r="H173" s="225" t="s">
        <v>475</v>
      </c>
      <c r="I173" s="318"/>
    </row>
    <row r="174" spans="1:9" x14ac:dyDescent="0.25">
      <c r="A174" s="227">
        <v>155</v>
      </c>
      <c r="B174" s="225" t="s">
        <v>485</v>
      </c>
      <c r="C174" s="225" t="s">
        <v>251</v>
      </c>
      <c r="D174" s="225" t="s">
        <v>470</v>
      </c>
      <c r="E174" s="225" t="s">
        <v>486</v>
      </c>
      <c r="F174" s="225">
        <v>4</v>
      </c>
      <c r="G174" s="225" t="s">
        <v>458</v>
      </c>
      <c r="H174" s="225" t="s">
        <v>471</v>
      </c>
      <c r="I174" s="318"/>
    </row>
    <row r="175" spans="1:9" x14ac:dyDescent="0.25">
      <c r="A175" s="227">
        <v>156</v>
      </c>
      <c r="B175" s="230" t="s">
        <v>262</v>
      </c>
      <c r="C175" s="225" t="s">
        <v>30</v>
      </c>
      <c r="D175" s="225" t="s">
        <v>221</v>
      </c>
      <c r="E175" s="225" t="s">
        <v>496</v>
      </c>
      <c r="F175" s="225">
        <v>3</v>
      </c>
      <c r="G175" s="225" t="s">
        <v>465</v>
      </c>
      <c r="H175" s="225" t="s">
        <v>482</v>
      </c>
      <c r="I175" s="318"/>
    </row>
    <row r="176" spans="1:9" x14ac:dyDescent="0.25">
      <c r="A176" s="227">
        <v>157</v>
      </c>
      <c r="B176" s="230" t="s">
        <v>282</v>
      </c>
      <c r="C176" s="225" t="s">
        <v>30</v>
      </c>
      <c r="D176" s="225" t="s">
        <v>221</v>
      </c>
      <c r="E176" s="225" t="s">
        <v>500</v>
      </c>
      <c r="F176" s="225">
        <v>6</v>
      </c>
      <c r="G176" s="225" t="s">
        <v>458</v>
      </c>
      <c r="H176" s="225" t="s">
        <v>459</v>
      </c>
      <c r="I176" s="318"/>
    </row>
    <row r="177" spans="1:9" x14ac:dyDescent="0.25">
      <c r="A177" s="227">
        <v>158</v>
      </c>
      <c r="B177" s="225" t="s">
        <v>291</v>
      </c>
      <c r="C177" s="225" t="s">
        <v>30</v>
      </c>
      <c r="D177" s="225" t="s">
        <v>221</v>
      </c>
      <c r="E177" s="225" t="s">
        <v>500</v>
      </c>
      <c r="F177" s="225">
        <v>3</v>
      </c>
      <c r="G177" s="225" t="s">
        <v>458</v>
      </c>
      <c r="H177" s="225" t="s">
        <v>459</v>
      </c>
      <c r="I177" s="318"/>
    </row>
    <row r="178" spans="1:9" x14ac:dyDescent="0.25">
      <c r="A178" s="227">
        <v>159</v>
      </c>
      <c r="B178" s="225" t="s">
        <v>291</v>
      </c>
      <c r="C178" s="225" t="s">
        <v>30</v>
      </c>
      <c r="D178" s="225" t="s">
        <v>221</v>
      </c>
      <c r="E178" s="225" t="s">
        <v>500</v>
      </c>
      <c r="F178" s="225">
        <v>2</v>
      </c>
      <c r="G178" s="225" t="s">
        <v>458</v>
      </c>
      <c r="H178" s="225" t="s">
        <v>459</v>
      </c>
      <c r="I178" s="318"/>
    </row>
    <row r="179" spans="1:9" x14ac:dyDescent="0.25">
      <c r="A179" s="227">
        <v>160</v>
      </c>
      <c r="B179" s="225" t="s">
        <v>312</v>
      </c>
      <c r="C179" s="225" t="s">
        <v>30</v>
      </c>
      <c r="D179" s="225" t="s">
        <v>511</v>
      </c>
      <c r="E179" s="225" t="s">
        <v>500</v>
      </c>
      <c r="F179" s="225">
        <v>2</v>
      </c>
      <c r="G179" s="225" t="s">
        <v>458</v>
      </c>
      <c r="H179" s="225" t="s">
        <v>459</v>
      </c>
      <c r="I179" s="318"/>
    </row>
    <row r="180" spans="1:9" x14ac:dyDescent="0.25">
      <c r="A180" s="227">
        <v>161</v>
      </c>
      <c r="B180" s="225" t="s">
        <v>262</v>
      </c>
      <c r="C180" s="225" t="s">
        <v>30</v>
      </c>
      <c r="D180" s="225" t="s">
        <v>265</v>
      </c>
      <c r="E180" s="225" t="s">
        <v>496</v>
      </c>
      <c r="F180" s="225">
        <v>1</v>
      </c>
      <c r="G180" s="225" t="s">
        <v>465</v>
      </c>
      <c r="H180" s="225" t="s">
        <v>482</v>
      </c>
      <c r="I180" s="318"/>
    </row>
    <row r="181" spans="1:9" x14ac:dyDescent="0.25">
      <c r="A181" s="227">
        <v>162</v>
      </c>
      <c r="B181" s="225" t="s">
        <v>312</v>
      </c>
      <c r="C181" s="225" t="s">
        <v>30</v>
      </c>
      <c r="D181" s="225" t="s">
        <v>512</v>
      </c>
      <c r="E181" s="225" t="s">
        <v>500</v>
      </c>
      <c r="F181" s="225">
        <v>2</v>
      </c>
      <c r="G181" s="225" t="s">
        <v>458</v>
      </c>
      <c r="H181" s="225" t="s">
        <v>459</v>
      </c>
      <c r="I181" s="318"/>
    </row>
    <row r="182" spans="1:9" x14ac:dyDescent="0.25">
      <c r="A182" s="227">
        <v>163</v>
      </c>
      <c r="B182" s="225" t="s">
        <v>262</v>
      </c>
      <c r="C182" s="225" t="s">
        <v>30</v>
      </c>
      <c r="D182" s="225" t="s">
        <v>513</v>
      </c>
      <c r="E182" s="225" t="s">
        <v>496</v>
      </c>
      <c r="F182" s="225">
        <v>1</v>
      </c>
      <c r="G182" s="225" t="s">
        <v>465</v>
      </c>
      <c r="H182" s="225" t="s">
        <v>482</v>
      </c>
      <c r="I182" s="318"/>
    </row>
    <row r="183" spans="1:9" x14ac:dyDescent="0.25">
      <c r="A183" s="227">
        <v>164</v>
      </c>
      <c r="B183" s="225" t="s">
        <v>282</v>
      </c>
      <c r="C183" s="225" t="s">
        <v>30</v>
      </c>
      <c r="D183" s="225" t="s">
        <v>513</v>
      </c>
      <c r="E183" s="225" t="s">
        <v>500</v>
      </c>
      <c r="F183" s="225">
        <v>2</v>
      </c>
      <c r="G183" s="225" t="s">
        <v>458</v>
      </c>
      <c r="H183" s="225" t="s">
        <v>459</v>
      </c>
      <c r="I183" s="318"/>
    </row>
    <row r="184" spans="1:9" x14ac:dyDescent="0.25">
      <c r="A184" s="227">
        <v>165</v>
      </c>
      <c r="B184" s="225" t="s">
        <v>501</v>
      </c>
      <c r="C184" s="225" t="s">
        <v>30</v>
      </c>
      <c r="D184" s="225" t="s">
        <v>513</v>
      </c>
      <c r="E184" s="225" t="s">
        <v>500</v>
      </c>
      <c r="F184" s="225">
        <v>2</v>
      </c>
      <c r="G184" s="225" t="s">
        <v>458</v>
      </c>
      <c r="H184" s="225" t="s">
        <v>459</v>
      </c>
      <c r="I184" s="318"/>
    </row>
    <row r="185" spans="1:9" x14ac:dyDescent="0.25">
      <c r="A185" s="227">
        <v>166</v>
      </c>
      <c r="B185" s="225" t="s">
        <v>287</v>
      </c>
      <c r="C185" s="225" t="s">
        <v>30</v>
      </c>
      <c r="D185" s="225" t="s">
        <v>221</v>
      </c>
      <c r="E185" s="225" t="s">
        <v>483</v>
      </c>
      <c r="F185" s="225">
        <v>10</v>
      </c>
      <c r="G185" s="225" t="s">
        <v>458</v>
      </c>
      <c r="H185" s="225" t="s">
        <v>459</v>
      </c>
      <c r="I185" s="318"/>
    </row>
    <row r="186" spans="1:9" x14ac:dyDescent="0.25">
      <c r="A186" s="227">
        <v>167</v>
      </c>
      <c r="B186" s="225" t="s">
        <v>472</v>
      </c>
      <c r="C186" s="225" t="s">
        <v>243</v>
      </c>
      <c r="D186" s="225" t="s">
        <v>221</v>
      </c>
      <c r="E186" s="225" t="s">
        <v>484</v>
      </c>
      <c r="F186" s="225">
        <v>10</v>
      </c>
      <c r="G186" s="225" t="s">
        <v>458</v>
      </c>
      <c r="H186" s="225" t="s">
        <v>475</v>
      </c>
      <c r="I186" s="318"/>
    </row>
    <row r="187" spans="1:9" x14ac:dyDescent="0.25">
      <c r="A187" s="227">
        <v>168</v>
      </c>
      <c r="B187" s="225" t="s">
        <v>485</v>
      </c>
      <c r="C187" s="225" t="s">
        <v>251</v>
      </c>
      <c r="D187" s="225" t="s">
        <v>470</v>
      </c>
      <c r="E187" s="225" t="s">
        <v>463</v>
      </c>
      <c r="F187" s="225">
        <v>20</v>
      </c>
      <c r="G187" s="225" t="s">
        <v>458</v>
      </c>
      <c r="H187" s="225" t="s">
        <v>471</v>
      </c>
      <c r="I187" s="318"/>
    </row>
    <row r="188" spans="1:9" x14ac:dyDescent="0.25">
      <c r="A188" s="227">
        <v>169</v>
      </c>
      <c r="B188" s="225" t="s">
        <v>287</v>
      </c>
      <c r="C188" s="225" t="s">
        <v>30</v>
      </c>
      <c r="D188" s="225" t="s">
        <v>221</v>
      </c>
      <c r="E188" s="225" t="s">
        <v>483</v>
      </c>
      <c r="F188" s="225">
        <v>2</v>
      </c>
      <c r="G188" s="225" t="s">
        <v>458</v>
      </c>
      <c r="H188" s="225" t="s">
        <v>459</v>
      </c>
      <c r="I188" s="318"/>
    </row>
    <row r="189" spans="1:9" x14ac:dyDescent="0.25">
      <c r="A189" s="227">
        <v>170</v>
      </c>
      <c r="B189" s="225" t="s">
        <v>472</v>
      </c>
      <c r="C189" s="225" t="s">
        <v>243</v>
      </c>
      <c r="D189" s="225" t="s">
        <v>221</v>
      </c>
      <c r="E189" s="225" t="s">
        <v>484</v>
      </c>
      <c r="F189" s="225">
        <v>2</v>
      </c>
      <c r="G189" s="225" t="s">
        <v>458</v>
      </c>
      <c r="H189" s="225" t="s">
        <v>475</v>
      </c>
      <c r="I189" s="318"/>
    </row>
    <row r="190" spans="1:9" x14ac:dyDescent="0.25">
      <c r="A190" s="227">
        <v>171</v>
      </c>
      <c r="B190" s="225" t="s">
        <v>485</v>
      </c>
      <c r="C190" s="225" t="s">
        <v>251</v>
      </c>
      <c r="D190" s="225" t="s">
        <v>470</v>
      </c>
      <c r="E190" s="225" t="s">
        <v>486</v>
      </c>
      <c r="F190" s="225">
        <v>8</v>
      </c>
      <c r="G190" s="225" t="s">
        <v>458</v>
      </c>
      <c r="H190" s="225" t="s">
        <v>471</v>
      </c>
      <c r="I190" s="318"/>
    </row>
    <row r="191" spans="1:9" x14ac:dyDescent="0.25">
      <c r="A191" s="231"/>
      <c r="B191" s="231"/>
      <c r="C191" s="231"/>
      <c r="D191" s="231"/>
      <c r="E191" s="231"/>
      <c r="F191" s="231"/>
      <c r="G191" s="231"/>
      <c r="H191" s="231"/>
      <c r="I191" s="231"/>
    </row>
    <row r="192" spans="1:9" x14ac:dyDescent="0.25">
      <c r="A192" s="227">
        <v>172</v>
      </c>
      <c r="B192" s="225" t="s">
        <v>282</v>
      </c>
      <c r="C192" s="225" t="s">
        <v>30</v>
      </c>
      <c r="D192" s="225" t="s">
        <v>221</v>
      </c>
      <c r="E192" s="225" t="s">
        <v>500</v>
      </c>
      <c r="F192" s="225">
        <v>4</v>
      </c>
      <c r="G192" s="225" t="s">
        <v>458</v>
      </c>
      <c r="H192" s="225" t="s">
        <v>459</v>
      </c>
      <c r="I192" s="318" t="s">
        <v>524</v>
      </c>
    </row>
    <row r="193" spans="1:9" x14ac:dyDescent="0.25">
      <c r="A193" s="227">
        <v>173</v>
      </c>
      <c r="B193" s="225" t="s">
        <v>262</v>
      </c>
      <c r="C193" s="225" t="s">
        <v>30</v>
      </c>
      <c r="D193" s="225" t="s">
        <v>221</v>
      </c>
      <c r="E193" s="225" t="s">
        <v>496</v>
      </c>
      <c r="F193" s="225">
        <v>3</v>
      </c>
      <c r="G193" s="225" t="s">
        <v>465</v>
      </c>
      <c r="H193" s="225" t="s">
        <v>482</v>
      </c>
      <c r="I193" s="318"/>
    </row>
    <row r="194" spans="1:9" x14ac:dyDescent="0.25">
      <c r="A194" s="231"/>
      <c r="B194" s="231"/>
      <c r="C194" s="231"/>
      <c r="D194" s="231"/>
      <c r="E194" s="231"/>
      <c r="F194" s="231"/>
      <c r="G194" s="231"/>
      <c r="H194" s="231"/>
      <c r="I194" s="231"/>
    </row>
    <row r="195" spans="1:9" x14ac:dyDescent="0.25">
      <c r="A195" s="227">
        <v>174</v>
      </c>
      <c r="B195" s="225" t="s">
        <v>287</v>
      </c>
      <c r="C195" s="225" t="s">
        <v>30</v>
      </c>
      <c r="D195" s="225" t="s">
        <v>221</v>
      </c>
      <c r="E195" s="225" t="s">
        <v>483</v>
      </c>
      <c r="F195" s="225">
        <v>2</v>
      </c>
      <c r="G195" s="225" t="s">
        <v>458</v>
      </c>
      <c r="H195" s="225" t="s">
        <v>459</v>
      </c>
      <c r="I195" s="318" t="s">
        <v>525</v>
      </c>
    </row>
    <row r="196" spans="1:9" x14ac:dyDescent="0.25">
      <c r="A196" s="227">
        <v>175</v>
      </c>
      <c r="B196" s="225" t="s">
        <v>472</v>
      </c>
      <c r="C196" s="225" t="s">
        <v>243</v>
      </c>
      <c r="D196" s="225" t="s">
        <v>221</v>
      </c>
      <c r="E196" s="225" t="s">
        <v>484</v>
      </c>
      <c r="F196" s="225">
        <v>1</v>
      </c>
      <c r="G196" s="225" t="s">
        <v>458</v>
      </c>
      <c r="H196" s="225" t="s">
        <v>475</v>
      </c>
      <c r="I196" s="318"/>
    </row>
    <row r="197" spans="1:9" x14ac:dyDescent="0.25">
      <c r="A197" s="227">
        <v>176</v>
      </c>
      <c r="B197" s="225" t="s">
        <v>485</v>
      </c>
      <c r="C197" s="225" t="s">
        <v>251</v>
      </c>
      <c r="D197" s="225" t="s">
        <v>470</v>
      </c>
      <c r="E197" s="225" t="s">
        <v>486</v>
      </c>
      <c r="F197" s="225">
        <v>4</v>
      </c>
      <c r="G197" s="225" t="s">
        <v>458</v>
      </c>
      <c r="H197" s="225" t="s">
        <v>471</v>
      </c>
      <c r="I197" s="318"/>
    </row>
    <row r="198" spans="1:9" x14ac:dyDescent="0.25">
      <c r="A198" s="227">
        <v>177</v>
      </c>
      <c r="B198" s="225" t="s">
        <v>287</v>
      </c>
      <c r="C198" s="225" t="s">
        <v>30</v>
      </c>
      <c r="D198" s="225" t="s">
        <v>221</v>
      </c>
      <c r="E198" s="225" t="s">
        <v>483</v>
      </c>
      <c r="F198" s="225">
        <v>2</v>
      </c>
      <c r="G198" s="225" t="s">
        <v>458</v>
      </c>
      <c r="H198" s="225" t="s">
        <v>459</v>
      </c>
      <c r="I198" s="318"/>
    </row>
    <row r="199" spans="1:9" x14ac:dyDescent="0.25">
      <c r="A199" s="227">
        <v>178</v>
      </c>
      <c r="B199" s="225" t="s">
        <v>472</v>
      </c>
      <c r="C199" s="225" t="s">
        <v>243</v>
      </c>
      <c r="D199" s="225" t="s">
        <v>221</v>
      </c>
      <c r="E199" s="225" t="s">
        <v>484</v>
      </c>
      <c r="F199" s="225">
        <v>2</v>
      </c>
      <c r="G199" s="225" t="s">
        <v>458</v>
      </c>
      <c r="H199" s="225" t="s">
        <v>475</v>
      </c>
      <c r="I199" s="318"/>
    </row>
    <row r="200" spans="1:9" x14ac:dyDescent="0.25">
      <c r="A200" s="227">
        <v>179</v>
      </c>
      <c r="B200" s="225" t="s">
        <v>485</v>
      </c>
      <c r="C200" s="225" t="s">
        <v>251</v>
      </c>
      <c r="D200" s="225" t="s">
        <v>470</v>
      </c>
      <c r="E200" s="225" t="s">
        <v>486</v>
      </c>
      <c r="F200" s="225">
        <v>4</v>
      </c>
      <c r="G200" s="225" t="s">
        <v>458</v>
      </c>
      <c r="H200" s="225" t="s">
        <v>471</v>
      </c>
      <c r="I200" s="318"/>
    </row>
    <row r="201" spans="1:9" x14ac:dyDescent="0.25">
      <c r="A201" s="227">
        <v>180</v>
      </c>
      <c r="B201" s="225" t="s">
        <v>262</v>
      </c>
      <c r="C201" s="225" t="s">
        <v>30</v>
      </c>
      <c r="D201" s="225" t="s">
        <v>221</v>
      </c>
      <c r="E201" s="225" t="s">
        <v>496</v>
      </c>
      <c r="F201" s="225">
        <v>10</v>
      </c>
      <c r="G201" s="225" t="s">
        <v>465</v>
      </c>
      <c r="H201" s="225" t="s">
        <v>482</v>
      </c>
      <c r="I201" s="318"/>
    </row>
    <row r="202" spans="1:9" x14ac:dyDescent="0.25">
      <c r="A202" s="227">
        <v>181</v>
      </c>
      <c r="B202" s="225" t="s">
        <v>282</v>
      </c>
      <c r="C202" s="225" t="s">
        <v>30</v>
      </c>
      <c r="D202" s="225" t="s">
        <v>221</v>
      </c>
      <c r="E202" s="225" t="s">
        <v>500</v>
      </c>
      <c r="F202" s="225">
        <v>5</v>
      </c>
      <c r="G202" s="225" t="s">
        <v>458</v>
      </c>
      <c r="H202" s="225" t="s">
        <v>459</v>
      </c>
      <c r="I202" s="318"/>
    </row>
    <row r="203" spans="1:9" x14ac:dyDescent="0.25">
      <c r="A203" s="227">
        <v>182</v>
      </c>
      <c r="B203" s="225" t="s">
        <v>287</v>
      </c>
      <c r="C203" s="225" t="s">
        <v>30</v>
      </c>
      <c r="D203" s="225" t="s">
        <v>221</v>
      </c>
      <c r="E203" s="225" t="s">
        <v>483</v>
      </c>
      <c r="F203" s="225">
        <v>1</v>
      </c>
      <c r="G203" s="225" t="s">
        <v>458</v>
      </c>
      <c r="H203" s="225" t="s">
        <v>459</v>
      </c>
      <c r="I203" s="318"/>
    </row>
    <row r="204" spans="1:9" x14ac:dyDescent="0.25">
      <c r="A204" s="227">
        <v>183</v>
      </c>
      <c r="B204" s="225" t="s">
        <v>472</v>
      </c>
      <c r="C204" s="225" t="s">
        <v>243</v>
      </c>
      <c r="D204" s="225" t="s">
        <v>221</v>
      </c>
      <c r="E204" s="225" t="s">
        <v>484</v>
      </c>
      <c r="F204" s="225">
        <v>1</v>
      </c>
      <c r="G204" s="225" t="s">
        <v>458</v>
      </c>
      <c r="H204" s="225" t="s">
        <v>475</v>
      </c>
      <c r="I204" s="318"/>
    </row>
    <row r="205" spans="1:9" x14ac:dyDescent="0.25">
      <c r="A205" s="227">
        <v>184</v>
      </c>
      <c r="B205" s="225" t="s">
        <v>485</v>
      </c>
      <c r="C205" s="225" t="s">
        <v>251</v>
      </c>
      <c r="D205" s="225" t="s">
        <v>470</v>
      </c>
      <c r="E205" s="225" t="s">
        <v>486</v>
      </c>
      <c r="F205" s="225">
        <v>4</v>
      </c>
      <c r="G205" s="225" t="s">
        <v>458</v>
      </c>
      <c r="H205" s="225" t="s">
        <v>471</v>
      </c>
      <c r="I205" s="318"/>
    </row>
    <row r="206" spans="1:9" x14ac:dyDescent="0.25">
      <c r="A206" s="229"/>
      <c r="B206" s="194"/>
      <c r="C206" s="194"/>
      <c r="D206" s="194"/>
      <c r="E206" s="194"/>
      <c r="F206" s="194"/>
      <c r="G206" s="194"/>
      <c r="H206" s="194"/>
      <c r="I206" s="229"/>
    </row>
    <row r="207" spans="1:9" x14ac:dyDescent="0.25">
      <c r="A207" s="227">
        <v>185</v>
      </c>
      <c r="B207" s="225" t="s">
        <v>287</v>
      </c>
      <c r="C207" s="225" t="s">
        <v>30</v>
      </c>
      <c r="D207" s="225" t="s">
        <v>276</v>
      </c>
      <c r="E207" s="225" t="s">
        <v>483</v>
      </c>
      <c r="F207" s="225">
        <v>8</v>
      </c>
      <c r="G207" s="225" t="s">
        <v>458</v>
      </c>
      <c r="H207" s="225" t="s">
        <v>459</v>
      </c>
      <c r="I207" s="318" t="s">
        <v>526</v>
      </c>
    </row>
    <row r="208" spans="1:9" x14ac:dyDescent="0.25">
      <c r="A208" s="227">
        <v>186</v>
      </c>
      <c r="B208" s="225" t="s">
        <v>472</v>
      </c>
      <c r="C208" s="225" t="s">
        <v>243</v>
      </c>
      <c r="D208" s="225" t="s">
        <v>276</v>
      </c>
      <c r="E208" s="225" t="s">
        <v>484</v>
      </c>
      <c r="F208" s="225">
        <v>8</v>
      </c>
      <c r="G208" s="225" t="s">
        <v>458</v>
      </c>
      <c r="H208" s="225" t="s">
        <v>475</v>
      </c>
      <c r="I208" s="318"/>
    </row>
    <row r="209" spans="1:9" x14ac:dyDescent="0.25">
      <c r="A209" s="227">
        <v>187</v>
      </c>
      <c r="B209" s="225" t="s">
        <v>485</v>
      </c>
      <c r="C209" s="225" t="s">
        <v>251</v>
      </c>
      <c r="D209" s="225" t="s">
        <v>470</v>
      </c>
      <c r="E209" s="225" t="s">
        <v>486</v>
      </c>
      <c r="F209" s="225">
        <v>32</v>
      </c>
      <c r="G209" s="225" t="s">
        <v>458</v>
      </c>
      <c r="H209" s="225" t="s">
        <v>471</v>
      </c>
      <c r="I209" s="318"/>
    </row>
    <row r="210" spans="1:9" x14ac:dyDescent="0.25">
      <c r="A210" s="227">
        <v>188</v>
      </c>
      <c r="B210" s="225" t="s">
        <v>262</v>
      </c>
      <c r="C210" s="225" t="s">
        <v>30</v>
      </c>
      <c r="D210" s="225" t="s">
        <v>276</v>
      </c>
      <c r="E210" s="225" t="s">
        <v>496</v>
      </c>
      <c r="F210" s="225">
        <v>6</v>
      </c>
      <c r="G210" s="225" t="s">
        <v>465</v>
      </c>
      <c r="H210" s="225" t="s">
        <v>482</v>
      </c>
      <c r="I210" s="318"/>
    </row>
    <row r="211" spans="1:9" x14ac:dyDescent="0.25">
      <c r="A211" s="227">
        <v>189</v>
      </c>
      <c r="B211" s="225" t="s">
        <v>291</v>
      </c>
      <c r="C211" s="225" t="s">
        <v>30</v>
      </c>
      <c r="D211" s="225" t="s">
        <v>276</v>
      </c>
      <c r="E211" s="225" t="s">
        <v>500</v>
      </c>
      <c r="F211" s="225">
        <v>4</v>
      </c>
      <c r="G211" s="225" t="s">
        <v>458</v>
      </c>
      <c r="H211" s="225" t="s">
        <v>459</v>
      </c>
      <c r="I211" s="318"/>
    </row>
    <row r="212" spans="1:9" x14ac:dyDescent="0.25">
      <c r="A212" s="231"/>
      <c r="B212" s="231"/>
      <c r="C212" s="231"/>
      <c r="D212" s="231"/>
      <c r="E212" s="231"/>
      <c r="F212" s="231"/>
      <c r="G212" s="231"/>
      <c r="H212" s="231"/>
      <c r="I212" s="231"/>
    </row>
    <row r="213" spans="1:9" x14ac:dyDescent="0.25">
      <c r="A213" s="227">
        <v>190</v>
      </c>
      <c r="B213" s="225" t="s">
        <v>472</v>
      </c>
      <c r="C213" s="225" t="s">
        <v>243</v>
      </c>
      <c r="D213" s="225" t="s">
        <v>276</v>
      </c>
      <c r="E213" s="225" t="s">
        <v>484</v>
      </c>
      <c r="F213" s="225">
        <v>2</v>
      </c>
      <c r="G213" s="225" t="s">
        <v>458</v>
      </c>
      <c r="H213" s="225" t="s">
        <v>475</v>
      </c>
      <c r="I213" s="318" t="s">
        <v>527</v>
      </c>
    </row>
    <row r="214" spans="1:9" x14ac:dyDescent="0.25">
      <c r="A214" s="227">
        <v>191</v>
      </c>
      <c r="B214" s="225" t="s">
        <v>485</v>
      </c>
      <c r="C214" s="225" t="s">
        <v>251</v>
      </c>
      <c r="D214" s="225" t="s">
        <v>470</v>
      </c>
      <c r="E214" s="225" t="s">
        <v>486</v>
      </c>
      <c r="F214" s="225">
        <v>8</v>
      </c>
      <c r="G214" s="225" t="s">
        <v>458</v>
      </c>
      <c r="H214" s="225" t="s">
        <v>471</v>
      </c>
      <c r="I214" s="318"/>
    </row>
    <row r="215" spans="1:9" x14ac:dyDescent="0.25">
      <c r="A215" s="231"/>
      <c r="B215" s="231"/>
      <c r="C215" s="231"/>
      <c r="D215" s="231"/>
      <c r="E215" s="231"/>
      <c r="F215" s="231"/>
      <c r="G215" s="231"/>
      <c r="H215" s="231"/>
      <c r="I215" s="231"/>
    </row>
    <row r="216" spans="1:9" x14ac:dyDescent="0.25">
      <c r="A216" s="227">
        <v>192</v>
      </c>
      <c r="B216" s="225" t="s">
        <v>472</v>
      </c>
      <c r="C216" s="225" t="s">
        <v>243</v>
      </c>
      <c r="D216" s="225" t="s">
        <v>276</v>
      </c>
      <c r="E216" s="225" t="s">
        <v>484</v>
      </c>
      <c r="F216" s="225">
        <v>2</v>
      </c>
      <c r="G216" s="225" t="s">
        <v>458</v>
      </c>
      <c r="H216" s="225" t="s">
        <v>475</v>
      </c>
      <c r="I216" s="318" t="s">
        <v>528</v>
      </c>
    </row>
    <row r="217" spans="1:9" x14ac:dyDescent="0.25">
      <c r="A217" s="227">
        <v>193</v>
      </c>
      <c r="B217" s="225" t="s">
        <v>485</v>
      </c>
      <c r="C217" s="225" t="s">
        <v>251</v>
      </c>
      <c r="D217" s="225" t="s">
        <v>470</v>
      </c>
      <c r="E217" s="225" t="s">
        <v>486</v>
      </c>
      <c r="F217" s="225">
        <v>8</v>
      </c>
      <c r="G217" s="225" t="s">
        <v>458</v>
      </c>
      <c r="H217" s="225" t="s">
        <v>471</v>
      </c>
      <c r="I217" s="318"/>
    </row>
    <row r="218" spans="1:9" x14ac:dyDescent="0.25">
      <c r="A218" s="231"/>
      <c r="B218" s="231"/>
      <c r="C218" s="231"/>
      <c r="D218" s="231"/>
      <c r="E218" s="231"/>
      <c r="F218" s="231"/>
      <c r="G218" s="231"/>
      <c r="H218" s="231"/>
      <c r="I218" s="231"/>
    </row>
    <row r="219" spans="1:9" x14ac:dyDescent="0.25">
      <c r="A219" s="227">
        <v>194</v>
      </c>
      <c r="B219" s="225" t="s">
        <v>287</v>
      </c>
      <c r="C219" s="225" t="s">
        <v>270</v>
      </c>
      <c r="D219" s="225" t="s">
        <v>263</v>
      </c>
      <c r="E219" s="225" t="s">
        <v>483</v>
      </c>
      <c r="F219" s="225">
        <v>6</v>
      </c>
      <c r="G219" s="225" t="s">
        <v>458</v>
      </c>
      <c r="H219" s="225" t="s">
        <v>459</v>
      </c>
      <c r="I219" s="318" t="s">
        <v>529</v>
      </c>
    </row>
    <row r="220" spans="1:9" x14ac:dyDescent="0.25">
      <c r="A220" s="227">
        <v>195</v>
      </c>
      <c r="B220" s="225" t="s">
        <v>472</v>
      </c>
      <c r="C220" s="225" t="s">
        <v>243</v>
      </c>
      <c r="D220" s="225" t="s">
        <v>263</v>
      </c>
      <c r="E220" s="225" t="s">
        <v>484</v>
      </c>
      <c r="F220" s="225">
        <v>12</v>
      </c>
      <c r="G220" s="225" t="s">
        <v>458</v>
      </c>
      <c r="H220" s="225" t="s">
        <v>475</v>
      </c>
      <c r="I220" s="318"/>
    </row>
    <row r="221" spans="1:9" x14ac:dyDescent="0.25">
      <c r="A221" s="227">
        <v>196</v>
      </c>
      <c r="B221" s="225" t="s">
        <v>485</v>
      </c>
      <c r="C221" s="225" t="s">
        <v>251</v>
      </c>
      <c r="D221" s="225" t="s">
        <v>470</v>
      </c>
      <c r="E221" s="225" t="s">
        <v>515</v>
      </c>
      <c r="F221" s="225">
        <v>48</v>
      </c>
      <c r="G221" s="225" t="s">
        <v>458</v>
      </c>
      <c r="H221" s="225" t="s">
        <v>471</v>
      </c>
      <c r="I221" s="318"/>
    </row>
    <row r="222" spans="1:9" x14ac:dyDescent="0.25">
      <c r="A222" s="227">
        <v>197</v>
      </c>
      <c r="B222" s="225" t="s">
        <v>282</v>
      </c>
      <c r="C222" s="225" t="s">
        <v>270</v>
      </c>
      <c r="D222" s="225" t="s">
        <v>263</v>
      </c>
      <c r="E222" s="225" t="s">
        <v>530</v>
      </c>
      <c r="F222" s="225">
        <v>6</v>
      </c>
      <c r="G222" s="225" t="s">
        <v>458</v>
      </c>
      <c r="H222" s="225" t="s">
        <v>459</v>
      </c>
      <c r="I222" s="318"/>
    </row>
    <row r="223" spans="1:9" x14ac:dyDescent="0.25">
      <c r="A223" s="227">
        <v>198</v>
      </c>
      <c r="B223" s="225" t="s">
        <v>262</v>
      </c>
      <c r="C223" s="225" t="s">
        <v>270</v>
      </c>
      <c r="D223" s="225" t="s">
        <v>263</v>
      </c>
      <c r="E223" s="225" t="s">
        <v>531</v>
      </c>
      <c r="F223" s="225">
        <v>14</v>
      </c>
      <c r="G223" s="225" t="s">
        <v>465</v>
      </c>
      <c r="H223" s="225" t="s">
        <v>482</v>
      </c>
      <c r="I223" s="318"/>
    </row>
    <row r="224" spans="1:9" x14ac:dyDescent="0.25">
      <c r="A224" s="231"/>
      <c r="B224" s="235"/>
      <c r="C224" s="235"/>
      <c r="D224" s="235"/>
      <c r="E224" s="235"/>
      <c r="F224" s="235"/>
      <c r="G224" s="235"/>
      <c r="H224" s="235"/>
      <c r="I224" s="231"/>
    </row>
    <row r="225" spans="1:9" x14ac:dyDescent="0.25">
      <c r="A225" s="227">
        <v>199</v>
      </c>
      <c r="B225" s="225" t="s">
        <v>532</v>
      </c>
      <c r="C225" s="236"/>
      <c r="D225" s="225" t="s">
        <v>533</v>
      </c>
      <c r="E225" s="224"/>
      <c r="F225" s="225">
        <v>10</v>
      </c>
      <c r="G225" s="225" t="s">
        <v>458</v>
      </c>
      <c r="H225" s="225" t="s">
        <v>459</v>
      </c>
      <c r="I225" s="319" t="s">
        <v>534</v>
      </c>
    </row>
    <row r="226" spans="1:9" x14ac:dyDescent="0.25">
      <c r="A226" s="227">
        <v>200</v>
      </c>
      <c r="B226" s="225" t="s">
        <v>239</v>
      </c>
      <c r="C226" s="236"/>
      <c r="D226" s="224"/>
      <c r="E226" s="224"/>
      <c r="F226" s="225">
        <v>30</v>
      </c>
      <c r="G226" s="225" t="s">
        <v>458</v>
      </c>
      <c r="H226" s="225" t="s">
        <v>459</v>
      </c>
      <c r="I226" s="319"/>
    </row>
    <row r="227" spans="1:9" x14ac:dyDescent="0.25">
      <c r="A227" s="320"/>
      <c r="B227" s="320"/>
      <c r="C227" s="320"/>
      <c r="D227" s="320"/>
      <c r="E227" s="320"/>
      <c r="F227" s="320"/>
      <c r="G227" s="320"/>
      <c r="H227" s="320"/>
      <c r="I227" s="320"/>
    </row>
    <row r="228" spans="1:9" ht="30" x14ac:dyDescent="0.25">
      <c r="A228" s="227">
        <v>201</v>
      </c>
      <c r="B228" s="237" t="s">
        <v>535</v>
      </c>
      <c r="C228" s="237" t="s">
        <v>251</v>
      </c>
      <c r="D228" s="237" t="s">
        <v>536</v>
      </c>
      <c r="E228" s="237" t="s">
        <v>478</v>
      </c>
      <c r="F228" s="225">
        <v>32</v>
      </c>
      <c r="G228" s="237" t="s">
        <v>458</v>
      </c>
      <c r="H228" s="237" t="s">
        <v>471</v>
      </c>
      <c r="I228" s="226" t="s">
        <v>537</v>
      </c>
    </row>
    <row r="229" spans="1:9" ht="15" customHeight="1" x14ac:dyDescent="0.25">
      <c r="A229" s="238"/>
      <c r="B229" s="238"/>
      <c r="C229" s="238"/>
      <c r="D229" s="238"/>
      <c r="E229" s="238"/>
      <c r="F229" s="238"/>
      <c r="G229" s="238"/>
      <c r="H229" s="238"/>
      <c r="I229" s="238"/>
    </row>
    <row r="230" spans="1:9" ht="15" customHeight="1" x14ac:dyDescent="0.25">
      <c r="A230" s="239">
        <v>202</v>
      </c>
      <c r="B230" s="225" t="s">
        <v>312</v>
      </c>
      <c r="C230" s="225" t="s">
        <v>270</v>
      </c>
      <c r="D230" s="225" t="s">
        <v>538</v>
      </c>
      <c r="E230" s="225" t="s">
        <v>468</v>
      </c>
      <c r="F230" s="225">
        <v>4</v>
      </c>
      <c r="G230" s="225" t="s">
        <v>458</v>
      </c>
      <c r="H230" s="225" t="s">
        <v>459</v>
      </c>
      <c r="I230" s="318" t="s">
        <v>539</v>
      </c>
    </row>
    <row r="231" spans="1:9" ht="15" customHeight="1" x14ac:dyDescent="0.25">
      <c r="A231" s="239">
        <v>203</v>
      </c>
      <c r="B231" s="225" t="s">
        <v>262</v>
      </c>
      <c r="C231" s="225" t="s">
        <v>270</v>
      </c>
      <c r="D231" s="225" t="s">
        <v>265</v>
      </c>
      <c r="E231" s="225" t="s">
        <v>464</v>
      </c>
      <c r="F231" s="225">
        <v>2</v>
      </c>
      <c r="G231" s="225" t="s">
        <v>465</v>
      </c>
      <c r="H231" s="225" t="s">
        <v>482</v>
      </c>
      <c r="I231" s="318"/>
    </row>
    <row r="232" spans="1:9" x14ac:dyDescent="0.25">
      <c r="A232" s="239">
        <v>204</v>
      </c>
      <c r="B232" s="225" t="s">
        <v>287</v>
      </c>
      <c r="C232" s="225" t="s">
        <v>270</v>
      </c>
      <c r="D232" s="225" t="s">
        <v>265</v>
      </c>
      <c r="E232" s="225" t="s">
        <v>540</v>
      </c>
      <c r="F232" s="225">
        <v>4</v>
      </c>
      <c r="G232" s="225" t="s">
        <v>458</v>
      </c>
      <c r="H232" s="225" t="s">
        <v>459</v>
      </c>
      <c r="I232" s="318"/>
    </row>
    <row r="233" spans="1:9" x14ac:dyDescent="0.25">
      <c r="A233" s="239">
        <v>205</v>
      </c>
      <c r="B233" s="225" t="s">
        <v>485</v>
      </c>
      <c r="C233" s="225" t="s">
        <v>251</v>
      </c>
      <c r="D233" s="225" t="s">
        <v>536</v>
      </c>
      <c r="E233" s="225" t="s">
        <v>515</v>
      </c>
      <c r="F233" s="225">
        <v>8</v>
      </c>
      <c r="G233" s="225" t="s">
        <v>458</v>
      </c>
      <c r="H233" s="225" t="s">
        <v>471</v>
      </c>
      <c r="I233" s="318"/>
    </row>
    <row r="234" spans="1:9" x14ac:dyDescent="0.25">
      <c r="A234" s="239">
        <v>206</v>
      </c>
      <c r="B234" s="225" t="s">
        <v>307</v>
      </c>
      <c r="C234" s="225" t="s">
        <v>270</v>
      </c>
      <c r="D234" s="225" t="s">
        <v>265</v>
      </c>
      <c r="E234" s="225" t="s">
        <v>463</v>
      </c>
      <c r="F234" s="225">
        <v>10</v>
      </c>
      <c r="G234" s="225" t="s">
        <v>458</v>
      </c>
      <c r="H234" s="225" t="s">
        <v>459</v>
      </c>
      <c r="I234" s="318"/>
    </row>
    <row r="235" spans="1:9" x14ac:dyDescent="0.25">
      <c r="A235" s="239">
        <v>207</v>
      </c>
      <c r="B235" s="225" t="s">
        <v>297</v>
      </c>
      <c r="C235" s="225" t="s">
        <v>270</v>
      </c>
      <c r="D235" s="225" t="s">
        <v>265</v>
      </c>
      <c r="E235" s="225" t="s">
        <v>541</v>
      </c>
      <c r="F235" s="225">
        <v>8</v>
      </c>
      <c r="G235" s="225" t="s">
        <v>458</v>
      </c>
      <c r="H235" s="225" t="s">
        <v>459</v>
      </c>
      <c r="I235" s="318"/>
    </row>
    <row r="236" spans="1:9" x14ac:dyDescent="0.25">
      <c r="A236" s="239">
        <v>208</v>
      </c>
      <c r="B236" s="225" t="s">
        <v>287</v>
      </c>
      <c r="C236" s="225" t="s">
        <v>270</v>
      </c>
      <c r="D236" s="225" t="s">
        <v>265</v>
      </c>
      <c r="E236" s="225" t="s">
        <v>540</v>
      </c>
      <c r="F236" s="225">
        <v>4</v>
      </c>
      <c r="G236" s="225" t="s">
        <v>458</v>
      </c>
      <c r="H236" s="225" t="s">
        <v>459</v>
      </c>
      <c r="I236" s="318"/>
    </row>
    <row r="237" spans="1:9" x14ac:dyDescent="0.25">
      <c r="A237" s="239">
        <v>209</v>
      </c>
      <c r="B237" s="225" t="s">
        <v>472</v>
      </c>
      <c r="C237" s="225" t="s">
        <v>473</v>
      </c>
      <c r="D237" s="225" t="s">
        <v>265</v>
      </c>
      <c r="E237" s="225" t="s">
        <v>484</v>
      </c>
      <c r="F237" s="225">
        <v>4</v>
      </c>
      <c r="G237" s="225" t="s">
        <v>458</v>
      </c>
      <c r="H237" s="225" t="s">
        <v>475</v>
      </c>
      <c r="I237" s="318"/>
    </row>
    <row r="238" spans="1:9" x14ac:dyDescent="0.25">
      <c r="A238" s="239">
        <v>210</v>
      </c>
      <c r="B238" s="225" t="s">
        <v>485</v>
      </c>
      <c r="C238" s="225" t="s">
        <v>251</v>
      </c>
      <c r="D238" s="225" t="s">
        <v>536</v>
      </c>
      <c r="E238" s="225" t="s">
        <v>486</v>
      </c>
      <c r="F238" s="225">
        <v>16</v>
      </c>
      <c r="G238" s="225" t="s">
        <v>458</v>
      </c>
      <c r="H238" s="225" t="s">
        <v>471</v>
      </c>
      <c r="I238" s="318"/>
    </row>
    <row r="240" spans="1:9" x14ac:dyDescent="0.25">
      <c r="A240" s="227">
        <v>211</v>
      </c>
      <c r="B240" s="225" t="s">
        <v>262</v>
      </c>
      <c r="C240" s="225" t="s">
        <v>30</v>
      </c>
      <c r="D240" s="225" t="s">
        <v>315</v>
      </c>
      <c r="E240" s="225" t="s">
        <v>496</v>
      </c>
      <c r="F240" s="225">
        <v>5</v>
      </c>
      <c r="G240" s="225" t="s">
        <v>465</v>
      </c>
      <c r="H240" s="225" t="s">
        <v>482</v>
      </c>
      <c r="I240" s="318" t="s">
        <v>542</v>
      </c>
    </row>
    <row r="241" spans="1:9" x14ac:dyDescent="0.25">
      <c r="A241" s="227">
        <v>212</v>
      </c>
      <c r="B241" s="225" t="s">
        <v>282</v>
      </c>
      <c r="C241" s="225" t="s">
        <v>30</v>
      </c>
      <c r="D241" s="225" t="s">
        <v>315</v>
      </c>
      <c r="E241" s="225" t="s">
        <v>496</v>
      </c>
      <c r="F241" s="225">
        <v>4</v>
      </c>
      <c r="G241" s="225" t="s">
        <v>458</v>
      </c>
      <c r="H241" s="225" t="s">
        <v>459</v>
      </c>
      <c r="I241" s="318"/>
    </row>
    <row r="242" spans="1:9" x14ac:dyDescent="0.25">
      <c r="A242" s="227">
        <v>213</v>
      </c>
      <c r="B242" s="225" t="s">
        <v>292</v>
      </c>
      <c r="C242" s="225" t="s">
        <v>30</v>
      </c>
      <c r="D242" s="225" t="s">
        <v>315</v>
      </c>
      <c r="E242" s="225" t="s">
        <v>500</v>
      </c>
      <c r="F242" s="225">
        <v>2</v>
      </c>
      <c r="G242" s="225" t="s">
        <v>458</v>
      </c>
      <c r="H242" s="225" t="s">
        <v>459</v>
      </c>
      <c r="I242" s="318"/>
    </row>
    <row r="243" spans="1:9" x14ac:dyDescent="0.25">
      <c r="A243" s="227">
        <v>214</v>
      </c>
      <c r="B243" s="225" t="s">
        <v>287</v>
      </c>
      <c r="C243" s="225" t="s">
        <v>30</v>
      </c>
      <c r="D243" s="225" t="s">
        <v>315</v>
      </c>
      <c r="E243" s="225" t="s">
        <v>483</v>
      </c>
      <c r="F243" s="225">
        <v>6</v>
      </c>
      <c r="G243" s="225" t="s">
        <v>458</v>
      </c>
      <c r="H243" s="225" t="s">
        <v>459</v>
      </c>
      <c r="I243" s="318"/>
    </row>
    <row r="244" spans="1:9" x14ac:dyDescent="0.25">
      <c r="A244" s="227">
        <v>215</v>
      </c>
      <c r="B244" s="225" t="s">
        <v>472</v>
      </c>
      <c r="C244" s="225" t="s">
        <v>243</v>
      </c>
      <c r="D244" s="225" t="s">
        <v>315</v>
      </c>
      <c r="E244" s="225" t="s">
        <v>484</v>
      </c>
      <c r="F244" s="225">
        <v>6</v>
      </c>
      <c r="G244" s="225" t="s">
        <v>458</v>
      </c>
      <c r="H244" s="225" t="s">
        <v>475</v>
      </c>
      <c r="I244" s="318"/>
    </row>
    <row r="245" spans="1:9" x14ac:dyDescent="0.25">
      <c r="A245" s="227">
        <v>216</v>
      </c>
      <c r="B245" s="225" t="s">
        <v>485</v>
      </c>
      <c r="C245" s="225" t="s">
        <v>251</v>
      </c>
      <c r="D245" s="225" t="s">
        <v>470</v>
      </c>
      <c r="E245" s="225" t="s">
        <v>463</v>
      </c>
      <c r="F245" s="225">
        <v>16</v>
      </c>
      <c r="G245" s="225" t="s">
        <v>458</v>
      </c>
      <c r="H245" s="225" t="s">
        <v>471</v>
      </c>
      <c r="I245" s="318"/>
    </row>
    <row r="246" spans="1:9" ht="15" customHeight="1" x14ac:dyDescent="0.25"/>
    <row r="247" spans="1:9" x14ac:dyDescent="0.25">
      <c r="A247" s="227">
        <v>217</v>
      </c>
      <c r="B247" s="225" t="s">
        <v>262</v>
      </c>
      <c r="C247" s="225" t="s">
        <v>30</v>
      </c>
      <c r="D247" s="225" t="s">
        <v>315</v>
      </c>
      <c r="E247" s="225" t="s">
        <v>496</v>
      </c>
      <c r="F247" s="225">
        <v>2</v>
      </c>
      <c r="G247" s="225" t="s">
        <v>465</v>
      </c>
      <c r="H247" s="225" t="s">
        <v>482</v>
      </c>
      <c r="I247" s="318" t="s">
        <v>543</v>
      </c>
    </row>
    <row r="248" spans="1:9" x14ac:dyDescent="0.25">
      <c r="A248" s="227">
        <v>218</v>
      </c>
      <c r="B248" s="225" t="s">
        <v>282</v>
      </c>
      <c r="C248" s="225" t="s">
        <v>30</v>
      </c>
      <c r="D248" s="225" t="s">
        <v>315</v>
      </c>
      <c r="E248" s="225" t="s">
        <v>496</v>
      </c>
      <c r="F248" s="225">
        <v>4</v>
      </c>
      <c r="G248" s="225" t="s">
        <v>458</v>
      </c>
      <c r="H248" s="225" t="s">
        <v>459</v>
      </c>
      <c r="I248" s="318"/>
    </row>
    <row r="249" spans="1:9" x14ac:dyDescent="0.25">
      <c r="A249" s="227">
        <v>219</v>
      </c>
      <c r="B249" s="225" t="s">
        <v>292</v>
      </c>
      <c r="C249" s="225" t="s">
        <v>30</v>
      </c>
      <c r="D249" s="225" t="s">
        <v>315</v>
      </c>
      <c r="E249" s="225" t="s">
        <v>500</v>
      </c>
      <c r="F249" s="225">
        <v>2</v>
      </c>
      <c r="G249" s="225" t="s">
        <v>458</v>
      </c>
      <c r="H249" s="225" t="s">
        <v>459</v>
      </c>
      <c r="I249" s="318"/>
    </row>
    <row r="250" spans="1:9" x14ac:dyDescent="0.25">
      <c r="A250" s="227">
        <v>220</v>
      </c>
      <c r="B250" s="225" t="s">
        <v>287</v>
      </c>
      <c r="C250" s="225" t="s">
        <v>30</v>
      </c>
      <c r="D250" s="225" t="s">
        <v>315</v>
      </c>
      <c r="E250" s="225" t="s">
        <v>483</v>
      </c>
      <c r="F250" s="225">
        <v>2</v>
      </c>
      <c r="G250" s="225" t="s">
        <v>458</v>
      </c>
      <c r="H250" s="225" t="s">
        <v>459</v>
      </c>
      <c r="I250" s="318"/>
    </row>
    <row r="251" spans="1:9" x14ac:dyDescent="0.25">
      <c r="A251" s="227">
        <v>221</v>
      </c>
      <c r="B251" s="225" t="s">
        <v>472</v>
      </c>
      <c r="C251" s="225" t="s">
        <v>243</v>
      </c>
      <c r="D251" s="225" t="s">
        <v>315</v>
      </c>
      <c r="E251" s="225" t="s">
        <v>484</v>
      </c>
      <c r="F251" s="225">
        <v>2</v>
      </c>
      <c r="G251" s="225" t="s">
        <v>458</v>
      </c>
      <c r="H251" s="225" t="s">
        <v>475</v>
      </c>
      <c r="I251" s="318"/>
    </row>
    <row r="252" spans="1:9" x14ac:dyDescent="0.25">
      <c r="A252" s="227">
        <v>222</v>
      </c>
      <c r="B252" s="225" t="s">
        <v>485</v>
      </c>
      <c r="C252" s="225" t="s">
        <v>251</v>
      </c>
      <c r="D252" s="225" t="s">
        <v>470</v>
      </c>
      <c r="E252" s="225" t="s">
        <v>463</v>
      </c>
      <c r="F252" s="225">
        <v>8</v>
      </c>
      <c r="G252" s="225" t="s">
        <v>458</v>
      </c>
      <c r="H252" s="225" t="s">
        <v>471</v>
      </c>
      <c r="I252" s="318"/>
    </row>
    <row r="254" spans="1:9" x14ac:dyDescent="0.25">
      <c r="A254" s="227">
        <v>223</v>
      </c>
      <c r="B254" s="225" t="s">
        <v>291</v>
      </c>
      <c r="C254" s="225" t="s">
        <v>30</v>
      </c>
      <c r="D254" s="225" t="s">
        <v>315</v>
      </c>
      <c r="E254" s="225" t="s">
        <v>500</v>
      </c>
      <c r="F254" s="225">
        <v>2</v>
      </c>
      <c r="G254" s="225" t="s">
        <v>458</v>
      </c>
      <c r="H254" s="225" t="s">
        <v>459</v>
      </c>
      <c r="I254" s="318" t="s">
        <v>544</v>
      </c>
    </row>
    <row r="255" spans="1:9" x14ac:dyDescent="0.25">
      <c r="A255" s="227">
        <v>224</v>
      </c>
      <c r="B255" s="225" t="s">
        <v>508</v>
      </c>
      <c r="C255" s="225" t="s">
        <v>30</v>
      </c>
      <c r="D255" s="225" t="s">
        <v>545</v>
      </c>
      <c r="E255" s="225" t="s">
        <v>500</v>
      </c>
      <c r="F255" s="225">
        <v>2</v>
      </c>
      <c r="G255" s="225" t="s">
        <v>458</v>
      </c>
      <c r="H255" s="225" t="s">
        <v>459</v>
      </c>
      <c r="I255" s="318"/>
    </row>
    <row r="256" spans="1:9" x14ac:dyDescent="0.25">
      <c r="A256" s="227">
        <v>225</v>
      </c>
      <c r="B256" s="225" t="s">
        <v>262</v>
      </c>
      <c r="C256" s="225" t="s">
        <v>30</v>
      </c>
      <c r="D256" s="225" t="s">
        <v>513</v>
      </c>
      <c r="E256" s="225" t="s">
        <v>496</v>
      </c>
      <c r="F256" s="225">
        <v>1</v>
      </c>
      <c r="G256" s="225" t="s">
        <v>465</v>
      </c>
      <c r="H256" s="225" t="s">
        <v>482</v>
      </c>
      <c r="I256" s="318"/>
    </row>
    <row r="257" spans="1:9" x14ac:dyDescent="0.25">
      <c r="A257" s="227">
        <v>226</v>
      </c>
      <c r="B257" s="225" t="s">
        <v>282</v>
      </c>
      <c r="C257" s="225" t="s">
        <v>30</v>
      </c>
      <c r="D257" s="225" t="s">
        <v>513</v>
      </c>
      <c r="E257" s="225" t="s">
        <v>500</v>
      </c>
      <c r="F257" s="225">
        <v>2</v>
      </c>
      <c r="G257" s="225" t="s">
        <v>458</v>
      </c>
      <c r="H257" s="225" t="s">
        <v>459</v>
      </c>
      <c r="I257" s="318"/>
    </row>
    <row r="258" spans="1:9" x14ac:dyDescent="0.25">
      <c r="A258" s="227">
        <v>227</v>
      </c>
      <c r="B258" s="225" t="s">
        <v>501</v>
      </c>
      <c r="C258" s="225" t="s">
        <v>30</v>
      </c>
      <c r="D258" s="225" t="s">
        <v>513</v>
      </c>
      <c r="E258" s="225" t="s">
        <v>500</v>
      </c>
      <c r="F258" s="225">
        <v>2</v>
      </c>
      <c r="G258" s="225" t="s">
        <v>458</v>
      </c>
      <c r="H258" s="225" t="s">
        <v>459</v>
      </c>
      <c r="I258" s="318"/>
    </row>
    <row r="260" spans="1:9" x14ac:dyDescent="0.25">
      <c r="A260" s="227">
        <v>228</v>
      </c>
      <c r="B260" s="225" t="s">
        <v>262</v>
      </c>
      <c r="C260" s="225" t="s">
        <v>30</v>
      </c>
      <c r="D260" s="225" t="s">
        <v>315</v>
      </c>
      <c r="E260" s="225" t="s">
        <v>496</v>
      </c>
      <c r="F260" s="225">
        <v>10</v>
      </c>
      <c r="G260" s="225" t="s">
        <v>465</v>
      </c>
      <c r="H260" s="225" t="s">
        <v>482</v>
      </c>
      <c r="I260" s="318" t="s">
        <v>546</v>
      </c>
    </row>
    <row r="261" spans="1:9" x14ac:dyDescent="0.25">
      <c r="A261" s="227">
        <v>229</v>
      </c>
      <c r="B261" s="225" t="s">
        <v>282</v>
      </c>
      <c r="C261" s="225" t="s">
        <v>30</v>
      </c>
      <c r="D261" s="225" t="s">
        <v>315</v>
      </c>
      <c r="E261" s="225" t="s">
        <v>496</v>
      </c>
      <c r="F261" s="225">
        <v>2</v>
      </c>
      <c r="G261" s="225" t="s">
        <v>458</v>
      </c>
      <c r="H261" s="225" t="s">
        <v>459</v>
      </c>
      <c r="I261" s="318"/>
    </row>
    <row r="262" spans="1:9" x14ac:dyDescent="0.25">
      <c r="A262" s="227">
        <v>230</v>
      </c>
      <c r="B262" s="225" t="s">
        <v>312</v>
      </c>
      <c r="C262" s="225" t="s">
        <v>30</v>
      </c>
      <c r="D262" s="225" t="s">
        <v>547</v>
      </c>
      <c r="E262" s="225" t="s">
        <v>496</v>
      </c>
      <c r="F262" s="225">
        <v>1</v>
      </c>
      <c r="G262" s="225" t="s">
        <v>458</v>
      </c>
      <c r="H262" s="225" t="s">
        <v>459</v>
      </c>
      <c r="I262" s="318"/>
    </row>
    <row r="263" spans="1:9" x14ac:dyDescent="0.25">
      <c r="A263" s="227">
        <v>231</v>
      </c>
      <c r="B263" s="225" t="s">
        <v>287</v>
      </c>
      <c r="C263" s="225" t="s">
        <v>30</v>
      </c>
      <c r="D263" s="225" t="s">
        <v>265</v>
      </c>
      <c r="E263" s="225" t="s">
        <v>483</v>
      </c>
      <c r="F263" s="225">
        <v>1</v>
      </c>
      <c r="G263" s="225" t="s">
        <v>458</v>
      </c>
      <c r="H263" s="225" t="s">
        <v>459</v>
      </c>
      <c r="I263" s="318"/>
    </row>
    <row r="264" spans="1:9" x14ac:dyDescent="0.25">
      <c r="A264" s="227">
        <v>232</v>
      </c>
      <c r="B264" s="225" t="s">
        <v>472</v>
      </c>
      <c r="C264" s="225" t="s">
        <v>243</v>
      </c>
      <c r="D264" s="225" t="s">
        <v>265</v>
      </c>
      <c r="E264" s="225" t="s">
        <v>484</v>
      </c>
      <c r="F264" s="225">
        <v>1</v>
      </c>
      <c r="G264" s="225" t="s">
        <v>458</v>
      </c>
      <c r="H264" s="225" t="s">
        <v>475</v>
      </c>
      <c r="I264" s="318"/>
    </row>
    <row r="265" spans="1:9" x14ac:dyDescent="0.25">
      <c r="A265" s="227">
        <v>233</v>
      </c>
      <c r="B265" s="225" t="s">
        <v>485</v>
      </c>
      <c r="C265" s="225" t="s">
        <v>251</v>
      </c>
      <c r="D265" s="225" t="s">
        <v>536</v>
      </c>
      <c r="E265" s="225" t="s">
        <v>486</v>
      </c>
      <c r="F265" s="225">
        <v>4</v>
      </c>
      <c r="G265" s="225" t="s">
        <v>458</v>
      </c>
      <c r="H265" s="225" t="s">
        <v>471</v>
      </c>
      <c r="I265" s="318"/>
    </row>
    <row r="290" ht="1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3" ht="15.75" customHeight="1" x14ac:dyDescent="0.25"/>
    <row r="313" ht="16.5" customHeight="1" x14ac:dyDescent="0.25"/>
  </sheetData>
  <autoFilter ref="A1:I228" xr:uid="{00000000-0009-0000-0000-000000000000}"/>
  <mergeCells count="33">
    <mergeCell ref="I102:I105"/>
    <mergeCell ref="I2:I10"/>
    <mergeCell ref="A11:I11"/>
    <mergeCell ref="I12:I16"/>
    <mergeCell ref="I18:I20"/>
    <mergeCell ref="I22:I30"/>
    <mergeCell ref="I32:I50"/>
    <mergeCell ref="I52:I70"/>
    <mergeCell ref="I72:I80"/>
    <mergeCell ref="I82:I87"/>
    <mergeCell ref="I89:I96"/>
    <mergeCell ref="I98:I100"/>
    <mergeCell ref="I213:I214"/>
    <mergeCell ref="I107:I113"/>
    <mergeCell ref="I115:I123"/>
    <mergeCell ref="I125:I133"/>
    <mergeCell ref="I135:I138"/>
    <mergeCell ref="I140:I146"/>
    <mergeCell ref="I148:I150"/>
    <mergeCell ref="I152:I170"/>
    <mergeCell ref="I172:I190"/>
    <mergeCell ref="I192:I193"/>
    <mergeCell ref="I195:I205"/>
    <mergeCell ref="I207:I211"/>
    <mergeCell ref="I247:I252"/>
    <mergeCell ref="I254:I258"/>
    <mergeCell ref="I260:I265"/>
    <mergeCell ref="I216:I217"/>
    <mergeCell ref="I219:I223"/>
    <mergeCell ref="I225:I226"/>
    <mergeCell ref="A227:I227"/>
    <mergeCell ref="I230:I238"/>
    <mergeCell ref="I240:I2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BDFB-BC7E-4158-9CF9-9D5ECBEB75FF}">
  <dimension ref="A1:H43"/>
  <sheetViews>
    <sheetView workbookViewId="0">
      <selection activeCell="A2" sqref="A2"/>
    </sheetView>
  </sheetViews>
  <sheetFormatPr defaultRowHeight="15" x14ac:dyDescent="0.25"/>
  <cols>
    <col min="1" max="1" width="8.7109375" bestFit="1" customWidth="1"/>
    <col min="2" max="3" width="20.5703125" bestFit="1" customWidth="1"/>
    <col min="4" max="4" width="7" bestFit="1" customWidth="1"/>
    <col min="5" max="5" width="7.7109375" bestFit="1" customWidth="1"/>
    <col min="6" max="6" width="7.28515625" bestFit="1" customWidth="1"/>
    <col min="7" max="7" width="30.28515625" bestFit="1" customWidth="1"/>
    <col min="8" max="8" width="30.85546875" bestFit="1" customWidth="1"/>
  </cols>
  <sheetData>
    <row r="1" spans="1:8" ht="21" x14ac:dyDescent="0.25">
      <c r="A1" s="322" t="s">
        <v>548</v>
      </c>
      <c r="B1" s="322"/>
      <c r="C1" s="322"/>
      <c r="D1" s="322"/>
      <c r="E1" s="322"/>
      <c r="F1" s="322"/>
      <c r="G1" s="322"/>
      <c r="H1" s="322"/>
    </row>
    <row r="2" spans="1:8" ht="15.75" x14ac:dyDescent="0.25">
      <c r="A2" s="240" t="s">
        <v>549</v>
      </c>
      <c r="B2" s="240" t="s">
        <v>550</v>
      </c>
      <c r="C2" s="240" t="s">
        <v>551</v>
      </c>
      <c r="D2" s="240" t="s">
        <v>197</v>
      </c>
      <c r="E2" s="240" t="s">
        <v>198</v>
      </c>
      <c r="F2" s="240" t="s">
        <v>4</v>
      </c>
      <c r="G2" s="240" t="s">
        <v>552</v>
      </c>
      <c r="H2" s="240" t="s">
        <v>456</v>
      </c>
    </row>
    <row r="3" spans="1:8" ht="15.75" x14ac:dyDescent="0.25">
      <c r="A3" s="241">
        <v>1</v>
      </c>
      <c r="B3" s="241" t="s">
        <v>553</v>
      </c>
      <c r="C3" s="241" t="s">
        <v>554</v>
      </c>
      <c r="D3" s="241" t="s">
        <v>202</v>
      </c>
      <c r="E3" s="241" t="s">
        <v>555</v>
      </c>
      <c r="F3" s="241">
        <v>1</v>
      </c>
      <c r="G3" s="242" t="s">
        <v>556</v>
      </c>
      <c r="H3" s="241" t="s">
        <v>557</v>
      </c>
    </row>
    <row r="4" spans="1:8" ht="15.75" x14ac:dyDescent="0.25">
      <c r="A4" s="241">
        <v>2</v>
      </c>
      <c r="B4" s="241" t="s">
        <v>558</v>
      </c>
      <c r="C4" s="241" t="s">
        <v>554</v>
      </c>
      <c r="D4" s="241" t="s">
        <v>202</v>
      </c>
      <c r="E4" s="241" t="s">
        <v>555</v>
      </c>
      <c r="F4" s="241">
        <v>1</v>
      </c>
      <c r="G4" s="242" t="s">
        <v>556</v>
      </c>
      <c r="H4" s="241" t="s">
        <v>559</v>
      </c>
    </row>
    <row r="5" spans="1:8" ht="15.75" x14ac:dyDescent="0.25">
      <c r="A5" s="241">
        <v>3</v>
      </c>
      <c r="B5" s="241" t="s">
        <v>560</v>
      </c>
      <c r="C5" s="241" t="s">
        <v>554</v>
      </c>
      <c r="D5" s="241" t="s">
        <v>202</v>
      </c>
      <c r="E5" s="241" t="s">
        <v>555</v>
      </c>
      <c r="F5" s="241">
        <v>1</v>
      </c>
      <c r="G5" s="242" t="s">
        <v>556</v>
      </c>
      <c r="H5" s="241" t="s">
        <v>561</v>
      </c>
    </row>
    <row r="6" spans="1:8" ht="15.75" x14ac:dyDescent="0.25">
      <c r="A6" s="241">
        <v>4</v>
      </c>
      <c r="B6" s="241" t="s">
        <v>562</v>
      </c>
      <c r="C6" s="241" t="s">
        <v>554</v>
      </c>
      <c r="D6" s="241" t="s">
        <v>202</v>
      </c>
      <c r="E6" s="241" t="s">
        <v>555</v>
      </c>
      <c r="F6" s="241">
        <v>1</v>
      </c>
      <c r="G6" s="242" t="s">
        <v>556</v>
      </c>
      <c r="H6" s="241" t="s">
        <v>563</v>
      </c>
    </row>
    <row r="7" spans="1:8" ht="15.75" x14ac:dyDescent="0.25">
      <c r="A7" s="241">
        <v>5</v>
      </c>
      <c r="B7" s="241" t="s">
        <v>564</v>
      </c>
      <c r="C7" s="241" t="s">
        <v>565</v>
      </c>
      <c r="D7" s="241" t="s">
        <v>208</v>
      </c>
      <c r="E7" s="241" t="s">
        <v>566</v>
      </c>
      <c r="F7" s="241">
        <v>4</v>
      </c>
      <c r="G7" s="241" t="s">
        <v>567</v>
      </c>
      <c r="H7" s="241" t="s">
        <v>568</v>
      </c>
    </row>
    <row r="8" spans="1:8" ht="15.75" x14ac:dyDescent="0.25">
      <c r="A8" s="241">
        <v>6</v>
      </c>
      <c r="B8" s="241" t="s">
        <v>569</v>
      </c>
      <c r="C8" s="241" t="s">
        <v>299</v>
      </c>
      <c r="D8" s="241" t="s">
        <v>208</v>
      </c>
      <c r="E8" s="241" t="s">
        <v>570</v>
      </c>
      <c r="F8" s="241">
        <v>2</v>
      </c>
      <c r="G8" s="241" t="s">
        <v>571</v>
      </c>
      <c r="H8" s="241" t="s">
        <v>572</v>
      </c>
    </row>
    <row r="9" spans="1:8" ht="15.75" x14ac:dyDescent="0.25">
      <c r="A9" s="241">
        <v>7</v>
      </c>
      <c r="B9" s="241" t="s">
        <v>573</v>
      </c>
      <c r="C9" s="241" t="s">
        <v>299</v>
      </c>
      <c r="D9" s="241" t="s">
        <v>208</v>
      </c>
      <c r="E9" s="241" t="s">
        <v>574</v>
      </c>
      <c r="F9" s="241">
        <v>2</v>
      </c>
      <c r="G9" s="241" t="s">
        <v>571</v>
      </c>
      <c r="H9" s="241" t="s">
        <v>575</v>
      </c>
    </row>
    <row r="10" spans="1:8" ht="15.75" x14ac:dyDescent="0.25">
      <c r="A10" s="241">
        <v>8</v>
      </c>
      <c r="B10" s="241" t="s">
        <v>576</v>
      </c>
      <c r="C10" s="241" t="s">
        <v>299</v>
      </c>
      <c r="D10" s="241" t="s">
        <v>208</v>
      </c>
      <c r="E10" s="241" t="s">
        <v>574</v>
      </c>
      <c r="F10" s="241">
        <v>2</v>
      </c>
      <c r="G10" s="241" t="s">
        <v>571</v>
      </c>
      <c r="H10" s="241" t="s">
        <v>577</v>
      </c>
    </row>
    <row r="11" spans="1:8" ht="15.75" x14ac:dyDescent="0.25">
      <c r="A11" s="241">
        <v>9</v>
      </c>
      <c r="B11" s="241" t="s">
        <v>578</v>
      </c>
      <c r="C11" s="241" t="s">
        <v>299</v>
      </c>
      <c r="D11" s="241" t="s">
        <v>208</v>
      </c>
      <c r="E11" s="241" t="s">
        <v>574</v>
      </c>
      <c r="F11" s="241">
        <v>2</v>
      </c>
      <c r="G11" s="241" t="s">
        <v>571</v>
      </c>
      <c r="H11" s="241" t="s">
        <v>579</v>
      </c>
    </row>
    <row r="12" spans="1:8" ht="15.75" x14ac:dyDescent="0.25">
      <c r="A12" s="241">
        <v>10</v>
      </c>
      <c r="B12" s="241" t="s">
        <v>580</v>
      </c>
      <c r="C12" s="241" t="s">
        <v>299</v>
      </c>
      <c r="D12" s="241" t="s">
        <v>30</v>
      </c>
      <c r="E12" s="241" t="s">
        <v>581</v>
      </c>
      <c r="F12" s="241">
        <v>2</v>
      </c>
      <c r="G12" s="241" t="s">
        <v>571</v>
      </c>
      <c r="H12" s="241" t="s">
        <v>582</v>
      </c>
    </row>
    <row r="13" spans="1:8" ht="15.75" x14ac:dyDescent="0.25">
      <c r="A13" s="241">
        <v>11</v>
      </c>
      <c r="B13" s="241" t="s">
        <v>583</v>
      </c>
      <c r="C13" s="241" t="s">
        <v>299</v>
      </c>
      <c r="D13" s="241" t="s">
        <v>30</v>
      </c>
      <c r="E13" s="241" t="s">
        <v>555</v>
      </c>
      <c r="F13" s="241">
        <v>2</v>
      </c>
      <c r="G13" s="241" t="s">
        <v>571</v>
      </c>
      <c r="H13" s="241" t="s">
        <v>584</v>
      </c>
    </row>
    <row r="14" spans="1:8" ht="15.75" x14ac:dyDescent="0.25">
      <c r="A14" s="241">
        <v>12</v>
      </c>
      <c r="B14" s="241" t="s">
        <v>585</v>
      </c>
      <c r="C14" s="241" t="s">
        <v>299</v>
      </c>
      <c r="D14" s="241" t="s">
        <v>30</v>
      </c>
      <c r="E14" s="241" t="s">
        <v>581</v>
      </c>
      <c r="F14" s="241">
        <v>2</v>
      </c>
      <c r="G14" s="241" t="s">
        <v>571</v>
      </c>
      <c r="H14" s="241" t="s">
        <v>586</v>
      </c>
    </row>
    <row r="15" spans="1:8" ht="15.75" x14ac:dyDescent="0.25">
      <c r="A15" s="241">
        <v>13</v>
      </c>
      <c r="B15" s="241" t="s">
        <v>587</v>
      </c>
      <c r="C15" s="241" t="s">
        <v>299</v>
      </c>
      <c r="D15" s="241" t="s">
        <v>30</v>
      </c>
      <c r="E15" s="241" t="s">
        <v>555</v>
      </c>
      <c r="F15" s="241">
        <v>2</v>
      </c>
      <c r="G15" s="241" t="s">
        <v>571</v>
      </c>
      <c r="H15" s="241" t="s">
        <v>588</v>
      </c>
    </row>
    <row r="16" spans="1:8" ht="15.75" x14ac:dyDescent="0.25">
      <c r="A16" s="241">
        <v>14</v>
      </c>
      <c r="B16" s="241" t="s">
        <v>589</v>
      </c>
      <c r="C16" s="241" t="s">
        <v>299</v>
      </c>
      <c r="D16" s="241" t="s">
        <v>30</v>
      </c>
      <c r="E16" s="241" t="s">
        <v>555</v>
      </c>
      <c r="F16" s="241">
        <v>5</v>
      </c>
      <c r="G16" s="241" t="s">
        <v>571</v>
      </c>
      <c r="H16" s="241" t="s">
        <v>590</v>
      </c>
    </row>
    <row r="17" spans="1:8" ht="15.75" x14ac:dyDescent="0.25">
      <c r="A17" s="241">
        <v>15</v>
      </c>
      <c r="B17" s="241" t="s">
        <v>591</v>
      </c>
      <c r="C17" s="241" t="s">
        <v>299</v>
      </c>
      <c r="D17" s="241" t="s">
        <v>30</v>
      </c>
      <c r="E17" s="241" t="s">
        <v>555</v>
      </c>
      <c r="F17" s="241">
        <v>5</v>
      </c>
      <c r="G17" s="241" t="s">
        <v>571</v>
      </c>
      <c r="H17" s="241" t="s">
        <v>592</v>
      </c>
    </row>
    <row r="18" spans="1:8" ht="15.75" x14ac:dyDescent="0.25">
      <c r="A18" s="241">
        <v>16</v>
      </c>
      <c r="B18" s="241" t="s">
        <v>593</v>
      </c>
      <c r="C18" s="241" t="s">
        <v>299</v>
      </c>
      <c r="D18" s="241" t="s">
        <v>30</v>
      </c>
      <c r="E18" s="241" t="s">
        <v>555</v>
      </c>
      <c r="F18" s="241">
        <v>1</v>
      </c>
      <c r="G18" s="241" t="s">
        <v>571</v>
      </c>
      <c r="H18" s="241" t="s">
        <v>594</v>
      </c>
    </row>
    <row r="19" spans="1:8" ht="15.75" x14ac:dyDescent="0.25">
      <c r="A19" s="241">
        <v>17</v>
      </c>
      <c r="B19" s="241" t="s">
        <v>595</v>
      </c>
      <c r="C19" s="241" t="s">
        <v>299</v>
      </c>
      <c r="D19" s="241" t="s">
        <v>30</v>
      </c>
      <c r="E19" s="241" t="s">
        <v>596</v>
      </c>
      <c r="F19" s="241">
        <v>2</v>
      </c>
      <c r="G19" s="241" t="s">
        <v>571</v>
      </c>
      <c r="H19" s="241" t="s">
        <v>597</v>
      </c>
    </row>
    <row r="20" spans="1:8" ht="15.75" x14ac:dyDescent="0.25">
      <c r="A20" s="241">
        <v>18</v>
      </c>
      <c r="B20" s="241" t="s">
        <v>598</v>
      </c>
      <c r="C20" s="241" t="s">
        <v>278</v>
      </c>
      <c r="D20" s="241" t="s">
        <v>208</v>
      </c>
      <c r="E20" s="241" t="s">
        <v>599</v>
      </c>
      <c r="F20" s="241">
        <v>1</v>
      </c>
      <c r="G20" s="241" t="s">
        <v>567</v>
      </c>
      <c r="H20" s="241" t="s">
        <v>600</v>
      </c>
    </row>
    <row r="21" spans="1:8" ht="15.75" x14ac:dyDescent="0.25">
      <c r="A21" s="241">
        <v>19</v>
      </c>
      <c r="B21" s="241" t="s">
        <v>601</v>
      </c>
      <c r="C21" s="241" t="s">
        <v>278</v>
      </c>
      <c r="D21" s="241" t="s">
        <v>208</v>
      </c>
      <c r="E21" s="241" t="s">
        <v>596</v>
      </c>
      <c r="F21" s="241">
        <v>1</v>
      </c>
      <c r="G21" s="241" t="s">
        <v>567</v>
      </c>
      <c r="H21" s="241" t="s">
        <v>602</v>
      </c>
    </row>
    <row r="22" spans="1:8" ht="15.75" x14ac:dyDescent="0.25">
      <c r="A22" s="241">
        <v>20</v>
      </c>
      <c r="B22" s="241" t="s">
        <v>603</v>
      </c>
      <c r="C22" s="241" t="s">
        <v>278</v>
      </c>
      <c r="D22" s="241" t="s">
        <v>208</v>
      </c>
      <c r="E22" s="241" t="s">
        <v>581</v>
      </c>
      <c r="F22" s="241">
        <v>1</v>
      </c>
      <c r="G22" s="241" t="s">
        <v>567</v>
      </c>
      <c r="H22" s="241" t="s">
        <v>604</v>
      </c>
    </row>
    <row r="23" spans="1:8" ht="15.75" x14ac:dyDescent="0.25">
      <c r="A23" s="241">
        <v>21</v>
      </c>
      <c r="B23" s="241" t="s">
        <v>605</v>
      </c>
      <c r="C23" s="241" t="s">
        <v>278</v>
      </c>
      <c r="D23" s="241" t="s">
        <v>208</v>
      </c>
      <c r="E23" s="241" t="s">
        <v>581</v>
      </c>
      <c r="F23" s="241">
        <v>2</v>
      </c>
      <c r="G23" s="241" t="s">
        <v>567</v>
      </c>
      <c r="H23" s="241" t="s">
        <v>606</v>
      </c>
    </row>
    <row r="24" spans="1:8" ht="15.75" x14ac:dyDescent="0.25">
      <c r="A24" s="241">
        <v>22</v>
      </c>
      <c r="B24" s="241" t="s">
        <v>607</v>
      </c>
      <c r="C24" s="241" t="s">
        <v>278</v>
      </c>
      <c r="D24" s="241" t="s">
        <v>208</v>
      </c>
      <c r="E24" s="241" t="s">
        <v>581</v>
      </c>
      <c r="F24" s="241">
        <v>1</v>
      </c>
      <c r="G24" s="241" t="s">
        <v>567</v>
      </c>
      <c r="H24" s="241" t="s">
        <v>608</v>
      </c>
    </row>
    <row r="25" spans="1:8" ht="15.75" x14ac:dyDescent="0.25">
      <c r="A25" s="241">
        <v>23</v>
      </c>
      <c r="B25" s="241" t="s">
        <v>609</v>
      </c>
      <c r="C25" s="241" t="s">
        <v>278</v>
      </c>
      <c r="D25" s="241" t="s">
        <v>208</v>
      </c>
      <c r="E25" s="241" t="s">
        <v>581</v>
      </c>
      <c r="F25" s="241">
        <v>2</v>
      </c>
      <c r="G25" s="241" t="s">
        <v>567</v>
      </c>
      <c r="H25" s="241" t="s">
        <v>610</v>
      </c>
    </row>
    <row r="26" spans="1:8" ht="15.75" x14ac:dyDescent="0.25">
      <c r="A26" s="241">
        <v>24</v>
      </c>
      <c r="B26" s="241" t="s">
        <v>611</v>
      </c>
      <c r="C26" s="241" t="s">
        <v>278</v>
      </c>
      <c r="D26" s="241" t="s">
        <v>208</v>
      </c>
      <c r="E26" s="241" t="s">
        <v>566</v>
      </c>
      <c r="F26" s="241">
        <v>1</v>
      </c>
      <c r="G26" s="241" t="s">
        <v>567</v>
      </c>
      <c r="H26" s="241" t="s">
        <v>612</v>
      </c>
    </row>
    <row r="27" spans="1:8" ht="15.75" x14ac:dyDescent="0.25">
      <c r="A27" s="241">
        <v>25</v>
      </c>
      <c r="B27" s="241" t="s">
        <v>613</v>
      </c>
      <c r="C27" s="241" t="s">
        <v>278</v>
      </c>
      <c r="D27" s="241" t="s">
        <v>30</v>
      </c>
      <c r="E27" s="241" t="s">
        <v>599</v>
      </c>
      <c r="F27" s="241">
        <v>1</v>
      </c>
      <c r="G27" s="241" t="s">
        <v>614</v>
      </c>
      <c r="H27" s="241" t="s">
        <v>615</v>
      </c>
    </row>
    <row r="28" spans="1:8" ht="15.75" x14ac:dyDescent="0.25">
      <c r="A28" s="241">
        <v>26</v>
      </c>
      <c r="B28" s="241" t="s">
        <v>616</v>
      </c>
      <c r="C28" s="241" t="s">
        <v>278</v>
      </c>
      <c r="D28" s="241" t="s">
        <v>30</v>
      </c>
      <c r="E28" s="241" t="s">
        <v>555</v>
      </c>
      <c r="F28" s="241">
        <v>1</v>
      </c>
      <c r="G28" s="241" t="s">
        <v>614</v>
      </c>
      <c r="H28" s="241" t="s">
        <v>617</v>
      </c>
    </row>
    <row r="29" spans="1:8" ht="15.75" x14ac:dyDescent="0.25">
      <c r="A29" s="241">
        <v>27</v>
      </c>
      <c r="B29" s="241" t="s">
        <v>618</v>
      </c>
      <c r="C29" s="241" t="s">
        <v>278</v>
      </c>
      <c r="D29" s="241" t="s">
        <v>30</v>
      </c>
      <c r="E29" s="241" t="s">
        <v>555</v>
      </c>
      <c r="F29" s="241">
        <v>1</v>
      </c>
      <c r="G29" s="241" t="s">
        <v>614</v>
      </c>
      <c r="H29" s="241" t="s">
        <v>521</v>
      </c>
    </row>
    <row r="30" spans="1:8" ht="15.75" x14ac:dyDescent="0.25">
      <c r="A30" s="241">
        <v>28</v>
      </c>
      <c r="B30" s="241" t="s">
        <v>619</v>
      </c>
      <c r="C30" s="241" t="s">
        <v>278</v>
      </c>
      <c r="D30" s="241" t="s">
        <v>30</v>
      </c>
      <c r="E30" s="241" t="s">
        <v>599</v>
      </c>
      <c r="F30" s="241">
        <v>1</v>
      </c>
      <c r="G30" s="241" t="s">
        <v>614</v>
      </c>
      <c r="H30" s="241" t="s">
        <v>519</v>
      </c>
    </row>
    <row r="31" spans="1:8" ht="15.75" x14ac:dyDescent="0.25">
      <c r="A31" s="241">
        <v>29</v>
      </c>
      <c r="B31" s="241" t="s">
        <v>620</v>
      </c>
      <c r="C31" s="241" t="s">
        <v>278</v>
      </c>
      <c r="D31" s="241" t="s">
        <v>30</v>
      </c>
      <c r="E31" s="241" t="s">
        <v>599</v>
      </c>
      <c r="F31" s="241">
        <v>2</v>
      </c>
      <c r="G31" s="241" t="s">
        <v>614</v>
      </c>
      <c r="H31" s="241" t="s">
        <v>621</v>
      </c>
    </row>
    <row r="32" spans="1:8" ht="15.75" x14ac:dyDescent="0.25">
      <c r="A32" s="241">
        <v>30</v>
      </c>
      <c r="B32" s="241" t="s">
        <v>622</v>
      </c>
      <c r="C32" s="241" t="s">
        <v>278</v>
      </c>
      <c r="D32" s="241" t="s">
        <v>30</v>
      </c>
      <c r="E32" s="241" t="s">
        <v>596</v>
      </c>
      <c r="F32" s="241">
        <v>2</v>
      </c>
      <c r="G32" s="241" t="s">
        <v>614</v>
      </c>
      <c r="H32" s="241" t="s">
        <v>623</v>
      </c>
    </row>
    <row r="33" spans="1:8" ht="15.75" x14ac:dyDescent="0.25">
      <c r="A33" s="241">
        <v>31</v>
      </c>
      <c r="B33" s="241" t="s">
        <v>624</v>
      </c>
      <c r="C33" s="241" t="s">
        <v>278</v>
      </c>
      <c r="D33" s="241" t="s">
        <v>30</v>
      </c>
      <c r="E33" s="241" t="s">
        <v>596</v>
      </c>
      <c r="F33" s="241">
        <v>1</v>
      </c>
      <c r="G33" s="241" t="s">
        <v>614</v>
      </c>
      <c r="H33" s="241" t="s">
        <v>625</v>
      </c>
    </row>
    <row r="34" spans="1:8" ht="15.75" x14ac:dyDescent="0.25">
      <c r="A34" s="241">
        <v>32</v>
      </c>
      <c r="B34" s="241" t="s">
        <v>626</v>
      </c>
      <c r="C34" s="241" t="s">
        <v>627</v>
      </c>
      <c r="D34" s="241" t="s">
        <v>628</v>
      </c>
      <c r="E34" s="241" t="s">
        <v>629</v>
      </c>
      <c r="F34" s="241">
        <v>2</v>
      </c>
      <c r="G34" s="241" t="s">
        <v>630</v>
      </c>
      <c r="H34" s="241" t="s">
        <v>631</v>
      </c>
    </row>
    <row r="35" spans="1:8" ht="15.75" x14ac:dyDescent="0.25">
      <c r="A35" s="241">
        <v>33</v>
      </c>
      <c r="B35" s="241" t="s">
        <v>632</v>
      </c>
      <c r="C35" s="241" t="s">
        <v>627</v>
      </c>
      <c r="D35" s="241" t="s">
        <v>628</v>
      </c>
      <c r="E35" s="241" t="s">
        <v>629</v>
      </c>
      <c r="F35" s="241">
        <v>2</v>
      </c>
      <c r="G35" s="241" t="s">
        <v>630</v>
      </c>
      <c r="H35" s="241" t="s">
        <v>633</v>
      </c>
    </row>
    <row r="36" spans="1:8" ht="15.75" x14ac:dyDescent="0.25">
      <c r="A36" s="241">
        <v>34</v>
      </c>
      <c r="B36" s="241" t="s">
        <v>634</v>
      </c>
      <c r="C36" s="241" t="s">
        <v>627</v>
      </c>
      <c r="D36" s="241" t="s">
        <v>628</v>
      </c>
      <c r="E36" s="241" t="s">
        <v>629</v>
      </c>
      <c r="F36" s="241">
        <v>4</v>
      </c>
      <c r="G36" s="241" t="s">
        <v>630</v>
      </c>
      <c r="H36" s="241" t="s">
        <v>635</v>
      </c>
    </row>
    <row r="37" spans="1:8" ht="15.75" x14ac:dyDescent="0.25">
      <c r="A37" s="241">
        <v>35</v>
      </c>
      <c r="B37" s="241" t="s">
        <v>636</v>
      </c>
      <c r="C37" s="241" t="s">
        <v>627</v>
      </c>
      <c r="D37" s="241" t="s">
        <v>628</v>
      </c>
      <c r="E37" s="241" t="s">
        <v>629</v>
      </c>
      <c r="F37" s="241">
        <v>2</v>
      </c>
      <c r="G37" s="241" t="s">
        <v>630</v>
      </c>
      <c r="H37" s="241" t="s">
        <v>637</v>
      </c>
    </row>
    <row r="38" spans="1:8" ht="15.75" x14ac:dyDescent="0.25">
      <c r="A38" s="241">
        <v>36</v>
      </c>
      <c r="B38" s="241" t="s">
        <v>638</v>
      </c>
      <c r="C38" s="241" t="s">
        <v>639</v>
      </c>
      <c r="D38" s="241" t="s">
        <v>640</v>
      </c>
      <c r="E38" s="241" t="s">
        <v>209</v>
      </c>
      <c r="F38" s="241">
        <v>2</v>
      </c>
      <c r="G38" s="241" t="s">
        <v>641</v>
      </c>
      <c r="H38" s="241" t="s">
        <v>642</v>
      </c>
    </row>
    <row r="39" spans="1:8" ht="15.75" x14ac:dyDescent="0.25">
      <c r="A39" s="243"/>
      <c r="B39" s="243"/>
      <c r="C39" s="243"/>
      <c r="D39" s="243"/>
      <c r="E39" s="243"/>
      <c r="F39" s="243"/>
      <c r="G39" s="243"/>
      <c r="H39" s="243"/>
    </row>
    <row r="40" spans="1:8" ht="15.75" x14ac:dyDescent="0.25">
      <c r="A40" s="243"/>
      <c r="B40" s="243"/>
      <c r="C40" s="243"/>
      <c r="D40" s="243"/>
      <c r="E40" s="243"/>
      <c r="F40" s="243"/>
      <c r="G40" s="243"/>
      <c r="H40" s="243"/>
    </row>
    <row r="41" spans="1:8" ht="15.75" x14ac:dyDescent="0.25">
      <c r="A41" s="244"/>
      <c r="B41" s="244"/>
      <c r="C41" s="244"/>
      <c r="D41" s="244"/>
      <c r="E41" s="244"/>
      <c r="F41" s="244"/>
      <c r="G41" s="244"/>
      <c r="H41" s="244"/>
    </row>
    <row r="42" spans="1:8" ht="15.75" x14ac:dyDescent="0.25">
      <c r="A42" s="244"/>
      <c r="B42" s="244"/>
      <c r="C42" s="244"/>
      <c r="D42" s="244"/>
      <c r="E42" s="244"/>
      <c r="F42" s="244"/>
      <c r="G42" s="244"/>
      <c r="H42" s="244"/>
    </row>
    <row r="43" spans="1:8" ht="15.75" x14ac:dyDescent="0.25">
      <c r="A43" s="245"/>
      <c r="B43" s="245"/>
      <c r="C43" s="245"/>
      <c r="D43" s="245"/>
      <c r="E43" s="245"/>
      <c r="F43" s="245"/>
      <c r="G43" s="245"/>
      <c r="H43" s="245"/>
    </row>
  </sheetData>
  <autoFilter ref="A2:H38" xr:uid="{75BCBDFB-BC7E-4158-9CF9-9D5ECBEB75FF}">
    <sortState xmlns:xlrd2="http://schemas.microsoft.com/office/spreadsheetml/2017/richdata2" ref="A3:H38">
      <sortCondition ref="A2:A38"/>
    </sortState>
  </autoFilter>
  <sortState xmlns:xlrd2="http://schemas.microsoft.com/office/spreadsheetml/2017/richdata2" ref="A3:H43">
    <sortCondition ref="C3:C43"/>
    <sortCondition ref="D3:D43"/>
    <sortCondition ref="E3:E43"/>
  </sortState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Documents</vt:lpstr>
      <vt:lpstr>300 kld</vt:lpstr>
      <vt:lpstr>Design</vt:lpstr>
      <vt:lpstr>BOM</vt:lpstr>
      <vt:lpstr>Filter</vt:lpstr>
      <vt:lpstr>Ref-BOM</vt:lpstr>
      <vt:lpstr>Sheet4</vt:lpstr>
      <vt:lpstr>SHORT LEAD</vt:lpstr>
      <vt:lpstr>VALVE</vt:lpstr>
      <vt:lpstr>ELECTRICAL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Doulat Dutta</cp:lastModifiedBy>
  <dcterms:created xsi:type="dcterms:W3CDTF">2014-05-16T06:01:29Z</dcterms:created>
  <dcterms:modified xsi:type="dcterms:W3CDTF">2025-08-25T19:24:36Z</dcterms:modified>
</cp:coreProperties>
</file>