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nico/Desktop/FoodAnalyser/03_thesis/"/>
    </mc:Choice>
  </mc:AlternateContent>
  <xr:revisionPtr revIDLastSave="0" documentId="13_ncr:1_{00CDFD15-6713-184A-A4E0-48A2A8505079}" xr6:coauthVersionLast="47" xr6:coauthVersionMax="47" xr10:uidLastSave="{00000000-0000-0000-0000-000000000000}"/>
  <bookViews>
    <workbookView xWindow="28980" yWindow="500" windowWidth="39820" windowHeight="28300" activeTab="7" xr2:uid="{5437B52F-85AC-DC42-B195-13DB204C42BF}"/>
  </bookViews>
  <sheets>
    <sheet name="Anmerkungen" sheetId="4" r:id="rId1"/>
    <sheet name="Apfel" sheetId="11" r:id="rId2"/>
    <sheet name="Banane" sheetId="12" r:id="rId3"/>
    <sheet name="Birne" sheetId="14" r:id="rId4"/>
    <sheet name="Brokkoli" sheetId="15" r:id="rId5"/>
    <sheet name="Hokkaido" sheetId="16" r:id="rId6"/>
    <sheet name="Kiwi" sheetId="13" r:id="rId7"/>
    <sheet name="Kompakt" sheetId="17" r:id="rId8"/>
    <sheet name="Spearman" sheetId="20" r:id="rId9"/>
    <sheet name="Tabelle1" sheetId="21" r:id="rId10"/>
    <sheet name="NV" sheetId="19"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9" i="17" l="1"/>
  <c r="Z30" i="17" s="1"/>
  <c r="Z36" i="17"/>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2" i="20"/>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2" i="20"/>
  <c r="H2" i="19"/>
  <c r="C28" i="19" s="1"/>
  <c r="H4" i="19"/>
  <c r="H5" i="19"/>
  <c r="AI72" i="17"/>
  <c r="AI73" i="17"/>
  <c r="AI74" i="17"/>
  <c r="AI75" i="17"/>
  <c r="AI76" i="17"/>
  <c r="AI77" i="17"/>
  <c r="AI78" i="17"/>
  <c r="AI79" i="17"/>
  <c r="AI80" i="17"/>
  <c r="AI71" i="17"/>
  <c r="AH72" i="17"/>
  <c r="AH73" i="17"/>
  <c r="AH74" i="17"/>
  <c r="AH75" i="17"/>
  <c r="AH76" i="17"/>
  <c r="AH77" i="17"/>
  <c r="AH78" i="17"/>
  <c r="AH79" i="17"/>
  <c r="AH80" i="17"/>
  <c r="AH71" i="17"/>
  <c r="AN72" i="17"/>
  <c r="AN73" i="17"/>
  <c r="AN74" i="17"/>
  <c r="AN75" i="17"/>
  <c r="AN76" i="17"/>
  <c r="AN77" i="17"/>
  <c r="AN78" i="17"/>
  <c r="AN79" i="17"/>
  <c r="AN80" i="17"/>
  <c r="AN71" i="17"/>
  <c r="AM72" i="17"/>
  <c r="AM73" i="17"/>
  <c r="AM74" i="17"/>
  <c r="AM75" i="17"/>
  <c r="AM76" i="17"/>
  <c r="AM77" i="17"/>
  <c r="AM78" i="17"/>
  <c r="AM79" i="17"/>
  <c r="AM80" i="17"/>
  <c r="AM71" i="17"/>
  <c r="Q5" i="11"/>
  <c r="Q6" i="11"/>
  <c r="Q7" i="11"/>
  <c r="Q8" i="11"/>
  <c r="Q9" i="11"/>
  <c r="Q10" i="11"/>
  <c r="Q11" i="11"/>
  <c r="Q12" i="11"/>
  <c r="Q13" i="11"/>
  <c r="P5" i="11"/>
  <c r="R5" i="11" s="1"/>
  <c r="P6" i="11"/>
  <c r="R6" i="11" s="1"/>
  <c r="P7" i="11"/>
  <c r="R7" i="11" s="1"/>
  <c r="P8" i="11"/>
  <c r="R8" i="11" s="1"/>
  <c r="P9" i="11"/>
  <c r="R9" i="11" s="1"/>
  <c r="P10" i="11"/>
  <c r="R10" i="11" s="1"/>
  <c r="P11" i="11"/>
  <c r="R11" i="11" s="1"/>
  <c r="P12" i="11"/>
  <c r="R12" i="11" s="1"/>
  <c r="P13" i="11"/>
  <c r="R13" i="11" s="1"/>
  <c r="R23" i="11"/>
  <c r="Q15" i="11"/>
  <c r="Q16" i="11"/>
  <c r="Q17" i="11"/>
  <c r="Q18" i="11"/>
  <c r="Q19" i="11"/>
  <c r="Q20" i="11"/>
  <c r="Q21" i="11"/>
  <c r="Q22" i="11"/>
  <c r="Q23" i="11"/>
  <c r="P15" i="11"/>
  <c r="R15" i="11" s="1"/>
  <c r="P16" i="11"/>
  <c r="R16" i="11" s="1"/>
  <c r="P17" i="11"/>
  <c r="R17" i="11" s="1"/>
  <c r="P18" i="11"/>
  <c r="R18" i="11" s="1"/>
  <c r="P19" i="11"/>
  <c r="R19" i="11" s="1"/>
  <c r="P20" i="11"/>
  <c r="R20" i="11" s="1"/>
  <c r="P21" i="11"/>
  <c r="R21" i="11" s="1"/>
  <c r="P22" i="11"/>
  <c r="R22" i="11" s="1"/>
  <c r="P23" i="11"/>
  <c r="Q25" i="11"/>
  <c r="Q26" i="11"/>
  <c r="Q27" i="11"/>
  <c r="Q28" i="11"/>
  <c r="Q29" i="11"/>
  <c r="Q30" i="11"/>
  <c r="Q31" i="11"/>
  <c r="Q32" i="11"/>
  <c r="Q33" i="11"/>
  <c r="P25" i="11"/>
  <c r="R25" i="11" s="1"/>
  <c r="P26" i="11"/>
  <c r="R26" i="11" s="1"/>
  <c r="P27" i="11"/>
  <c r="R27" i="11" s="1"/>
  <c r="P28" i="11"/>
  <c r="R28" i="11" s="1"/>
  <c r="P29" i="11"/>
  <c r="R29" i="11" s="1"/>
  <c r="P30" i="11"/>
  <c r="R30" i="11" s="1"/>
  <c r="P31" i="11"/>
  <c r="R31" i="11" s="1"/>
  <c r="P32" i="11"/>
  <c r="R32" i="11" s="1"/>
  <c r="P33" i="11"/>
  <c r="R33" i="11" s="1"/>
  <c r="R26" i="13"/>
  <c r="R27" i="13"/>
  <c r="R28" i="13"/>
  <c r="R29" i="13"/>
  <c r="R31" i="13"/>
  <c r="R32" i="13"/>
  <c r="R33" i="13"/>
  <c r="P25" i="13"/>
  <c r="R25" i="13" s="1"/>
  <c r="P26" i="13"/>
  <c r="P27" i="13"/>
  <c r="P28" i="13"/>
  <c r="P29" i="13"/>
  <c r="P30" i="13"/>
  <c r="R30" i="13" s="1"/>
  <c r="P31" i="13"/>
  <c r="P32" i="13"/>
  <c r="P33" i="13"/>
  <c r="R15" i="13"/>
  <c r="R16" i="13"/>
  <c r="R18" i="13"/>
  <c r="R19" i="13"/>
  <c r="R20" i="13"/>
  <c r="R21" i="13"/>
  <c r="R23" i="13"/>
  <c r="P15" i="13"/>
  <c r="P16" i="13"/>
  <c r="P17" i="13"/>
  <c r="R17" i="13" s="1"/>
  <c r="P18" i="13"/>
  <c r="P19" i="13"/>
  <c r="P20" i="13"/>
  <c r="P21" i="13"/>
  <c r="P22" i="13"/>
  <c r="R22" i="13" s="1"/>
  <c r="P23" i="13"/>
  <c r="P13" i="13"/>
  <c r="P12" i="13"/>
  <c r="P11" i="13"/>
  <c r="R11" i="13" s="1"/>
  <c r="P10" i="13"/>
  <c r="R10" i="13" s="1"/>
  <c r="P9" i="13"/>
  <c r="P8" i="13"/>
  <c r="P7" i="13"/>
  <c r="R7" i="13" s="1"/>
  <c r="P6" i="13"/>
  <c r="R6" i="13" s="1"/>
  <c r="P5" i="13"/>
  <c r="R5" i="13" s="1"/>
  <c r="P4" i="13"/>
  <c r="R12" i="13"/>
  <c r="R13" i="13"/>
  <c r="R8" i="13"/>
  <c r="R9" i="13"/>
  <c r="Q25" i="12"/>
  <c r="Q26" i="12"/>
  <c r="Q27" i="12"/>
  <c r="Q28" i="12"/>
  <c r="Q29" i="12"/>
  <c r="Q30" i="12"/>
  <c r="Q31" i="12"/>
  <c r="Q32" i="12"/>
  <c r="Q33" i="12"/>
  <c r="P25" i="15"/>
  <c r="R25" i="15" s="1"/>
  <c r="P26" i="15"/>
  <c r="R26" i="15" s="1"/>
  <c r="P27" i="15"/>
  <c r="R27" i="15" s="1"/>
  <c r="P28" i="15"/>
  <c r="R28" i="15" s="1"/>
  <c r="P29" i="15"/>
  <c r="R29" i="15" s="1"/>
  <c r="P30" i="15"/>
  <c r="R30" i="15" s="1"/>
  <c r="P31" i="15"/>
  <c r="R31" i="15" s="1"/>
  <c r="P32" i="15"/>
  <c r="R32" i="15" s="1"/>
  <c r="P33" i="15"/>
  <c r="R33" i="15" s="1"/>
  <c r="P15" i="15"/>
  <c r="R15" i="15" s="1"/>
  <c r="P16" i="15"/>
  <c r="R16" i="15" s="1"/>
  <c r="P17" i="15"/>
  <c r="R17" i="15" s="1"/>
  <c r="P18" i="15"/>
  <c r="R18" i="15" s="1"/>
  <c r="P19" i="15"/>
  <c r="R19" i="15" s="1"/>
  <c r="P20" i="15"/>
  <c r="R20" i="15" s="1"/>
  <c r="P21" i="15"/>
  <c r="R21" i="15" s="1"/>
  <c r="P22" i="15"/>
  <c r="R22" i="15" s="1"/>
  <c r="P23" i="15"/>
  <c r="R23" i="15" s="1"/>
  <c r="R31" i="14"/>
  <c r="R33" i="14"/>
  <c r="P25" i="14"/>
  <c r="R25" i="14" s="1"/>
  <c r="P26" i="14"/>
  <c r="R26" i="14" s="1"/>
  <c r="P27" i="14"/>
  <c r="R27" i="14" s="1"/>
  <c r="P28" i="14"/>
  <c r="R28" i="14" s="1"/>
  <c r="P29" i="14"/>
  <c r="R29" i="14" s="1"/>
  <c r="P30" i="14"/>
  <c r="R30" i="14" s="1"/>
  <c r="P31" i="14"/>
  <c r="P32" i="14"/>
  <c r="R32" i="14" s="1"/>
  <c r="P33" i="14"/>
  <c r="P15" i="14"/>
  <c r="R15" i="14" s="1"/>
  <c r="P16" i="14"/>
  <c r="P17" i="14"/>
  <c r="R17" i="14" s="1"/>
  <c r="P18" i="14"/>
  <c r="P19" i="14"/>
  <c r="R19" i="14" s="1"/>
  <c r="P20" i="14"/>
  <c r="R20" i="14" s="1"/>
  <c r="P21" i="14"/>
  <c r="R21" i="14" s="1"/>
  <c r="P22" i="14"/>
  <c r="R22" i="14" s="1"/>
  <c r="P23" i="14"/>
  <c r="R23" i="14" s="1"/>
  <c r="R18" i="14"/>
  <c r="R16" i="14"/>
  <c r="P25" i="12"/>
  <c r="R25" i="12" s="1"/>
  <c r="P26" i="12"/>
  <c r="R26" i="12" s="1"/>
  <c r="P27" i="12"/>
  <c r="R27" i="12" s="1"/>
  <c r="P28" i="12"/>
  <c r="R28" i="12" s="1"/>
  <c r="P29" i="12"/>
  <c r="R29" i="12" s="1"/>
  <c r="P30" i="12"/>
  <c r="R30" i="12" s="1"/>
  <c r="P31" i="12"/>
  <c r="R31" i="12" s="1"/>
  <c r="P32" i="12"/>
  <c r="P33" i="12"/>
  <c r="R33" i="12" s="1"/>
  <c r="R32" i="12"/>
  <c r="R10" i="12"/>
  <c r="R12" i="12"/>
  <c r="Q5" i="12"/>
  <c r="Q6" i="12"/>
  <c r="Q7" i="12"/>
  <c r="Q8" i="12"/>
  <c r="Q9" i="12"/>
  <c r="Q10" i="12"/>
  <c r="Q11" i="12"/>
  <c r="Q12" i="12"/>
  <c r="Q13" i="12"/>
  <c r="P5" i="12"/>
  <c r="R5" i="12" s="1"/>
  <c r="P6" i="12"/>
  <c r="R6" i="12" s="1"/>
  <c r="P7" i="12"/>
  <c r="R7" i="12" s="1"/>
  <c r="P8" i="12"/>
  <c r="R8" i="12" s="1"/>
  <c r="P9" i="12"/>
  <c r="R9" i="12" s="1"/>
  <c r="P10" i="12"/>
  <c r="P11" i="12"/>
  <c r="R11" i="12" s="1"/>
  <c r="P12" i="12"/>
  <c r="P13" i="12"/>
  <c r="R13" i="12" s="1"/>
  <c r="Q15" i="12"/>
  <c r="Q16" i="12"/>
  <c r="Q17" i="12"/>
  <c r="Q18" i="12"/>
  <c r="Q19" i="12"/>
  <c r="Q20" i="12"/>
  <c r="Q21" i="12"/>
  <c r="Q22" i="12"/>
  <c r="Q23" i="12"/>
  <c r="P15" i="12"/>
  <c r="R15" i="12" s="1"/>
  <c r="P16" i="12"/>
  <c r="R16" i="12" s="1"/>
  <c r="P17" i="12"/>
  <c r="R17" i="12" s="1"/>
  <c r="P18" i="12"/>
  <c r="R18" i="12" s="1"/>
  <c r="P19" i="12"/>
  <c r="R19" i="12" s="1"/>
  <c r="P20" i="12"/>
  <c r="R20" i="12" s="1"/>
  <c r="P21" i="12"/>
  <c r="R21" i="12" s="1"/>
  <c r="P22" i="12"/>
  <c r="R22" i="12" s="1"/>
  <c r="P23" i="12"/>
  <c r="R23" i="12" s="1"/>
  <c r="P24" i="12"/>
  <c r="R24" i="12" s="1"/>
  <c r="P14" i="12"/>
  <c r="R14" i="12" s="1"/>
  <c r="P4" i="12"/>
  <c r="R4" i="12" s="1"/>
  <c r="Q14" i="12"/>
  <c r="Q24" i="12"/>
  <c r="Q4" i="12"/>
  <c r="Q5" i="13"/>
  <c r="Q6" i="13"/>
  <c r="Q7" i="13"/>
  <c r="Q8" i="13"/>
  <c r="Q9" i="13"/>
  <c r="Q10" i="13"/>
  <c r="Q11" i="13"/>
  <c r="Q12" i="13"/>
  <c r="Q13" i="13"/>
  <c r="Q14" i="13"/>
  <c r="Q15" i="13"/>
  <c r="Q16" i="13"/>
  <c r="Q17" i="13"/>
  <c r="Q18" i="13"/>
  <c r="Q19" i="13"/>
  <c r="Q20" i="13"/>
  <c r="Q21" i="13"/>
  <c r="Q22" i="13"/>
  <c r="Q23" i="13"/>
  <c r="Q24" i="13"/>
  <c r="Q25" i="13"/>
  <c r="Q26" i="13"/>
  <c r="Q27" i="13"/>
  <c r="Q28" i="13"/>
  <c r="Q29" i="13"/>
  <c r="Q30" i="13"/>
  <c r="Q31" i="13"/>
  <c r="Q32" i="13"/>
  <c r="Q33" i="13"/>
  <c r="Q4" i="13"/>
  <c r="Q31" i="16"/>
  <c r="Q32" i="16"/>
  <c r="Q33" i="16"/>
  <c r="Q30" i="16"/>
  <c r="Q5" i="16"/>
  <c r="Q6" i="16"/>
  <c r="Q7" i="16"/>
  <c r="Q8" i="16"/>
  <c r="Q9" i="16"/>
  <c r="Q10" i="16"/>
  <c r="Q11" i="16"/>
  <c r="Q12" i="16"/>
  <c r="Q13" i="16"/>
  <c r="Q14" i="16"/>
  <c r="Q15" i="16"/>
  <c r="Q16" i="16"/>
  <c r="Q17" i="16"/>
  <c r="Q18" i="16"/>
  <c r="Q19" i="16"/>
  <c r="Q20" i="16"/>
  <c r="Q21" i="16"/>
  <c r="Q22" i="16"/>
  <c r="Q23" i="16"/>
  <c r="Q24" i="16"/>
  <c r="Q25" i="16"/>
  <c r="Q26" i="16"/>
  <c r="Q27" i="16"/>
  <c r="Q28" i="16"/>
  <c r="Q29" i="16"/>
  <c r="Q4" i="16"/>
  <c r="P5" i="16"/>
  <c r="R5" i="16" s="1"/>
  <c r="P6" i="16"/>
  <c r="R6" i="16" s="1"/>
  <c r="P7" i="16"/>
  <c r="R7" i="16" s="1"/>
  <c r="P8" i="16"/>
  <c r="R8" i="16" s="1"/>
  <c r="P9" i="16"/>
  <c r="R9" i="16" s="1"/>
  <c r="P10" i="16"/>
  <c r="R10" i="16" s="1"/>
  <c r="P11" i="16"/>
  <c r="R11" i="16" s="1"/>
  <c r="P12" i="16"/>
  <c r="R12" i="16" s="1"/>
  <c r="P13" i="16"/>
  <c r="R13" i="16" s="1"/>
  <c r="P14" i="16"/>
  <c r="R14" i="16" s="1"/>
  <c r="P15" i="16"/>
  <c r="R15" i="16" s="1"/>
  <c r="P16" i="16"/>
  <c r="R16" i="16" s="1"/>
  <c r="P17" i="16"/>
  <c r="R17" i="16" s="1"/>
  <c r="P18" i="16"/>
  <c r="R18" i="16" s="1"/>
  <c r="P19" i="16"/>
  <c r="R19" i="16" s="1"/>
  <c r="P20" i="16"/>
  <c r="R20" i="16" s="1"/>
  <c r="P21" i="16"/>
  <c r="P22" i="16"/>
  <c r="P23" i="16"/>
  <c r="R23" i="16" s="1"/>
  <c r="P24" i="16"/>
  <c r="P25" i="16"/>
  <c r="R25" i="16" s="1"/>
  <c r="P26" i="16"/>
  <c r="R26" i="16" s="1"/>
  <c r="P27" i="16"/>
  <c r="R27" i="16" s="1"/>
  <c r="P28" i="16"/>
  <c r="R28" i="16" s="1"/>
  <c r="P29" i="16"/>
  <c r="P30" i="16"/>
  <c r="P31" i="16"/>
  <c r="R31" i="16" s="1"/>
  <c r="P32" i="16"/>
  <c r="R32" i="16" s="1"/>
  <c r="P33" i="16"/>
  <c r="R33" i="16" s="1"/>
  <c r="P4" i="16"/>
  <c r="R4" i="16" s="1"/>
  <c r="Q5" i="15"/>
  <c r="Q4" i="15"/>
  <c r="Q9" i="15"/>
  <c r="Q8" i="15"/>
  <c r="Q12" i="15"/>
  <c r="Q7" i="15"/>
  <c r="Q10" i="15"/>
  <c r="Q11" i="15"/>
  <c r="Q13" i="15"/>
  <c r="Q14" i="15"/>
  <c r="Q15" i="15"/>
  <c r="Q16" i="15"/>
  <c r="Q22" i="15"/>
  <c r="Q18" i="15"/>
  <c r="Q19" i="15"/>
  <c r="Q20" i="15"/>
  <c r="Q21" i="15"/>
  <c r="Q17" i="15"/>
  <c r="Q23" i="15"/>
  <c r="Q26" i="15"/>
  <c r="Q25" i="15"/>
  <c r="Q24" i="15"/>
  <c r="Q27" i="15"/>
  <c r="Q28" i="15"/>
  <c r="Q31" i="15"/>
  <c r="Q30" i="15"/>
  <c r="Q29" i="15"/>
  <c r="Q32" i="15"/>
  <c r="Q33" i="15"/>
  <c r="Q6" i="15"/>
  <c r="P5" i="15"/>
  <c r="R5" i="15" s="1"/>
  <c r="P4" i="15"/>
  <c r="P9" i="15"/>
  <c r="R9" i="15" s="1"/>
  <c r="P8" i="15"/>
  <c r="R8" i="15" s="1"/>
  <c r="P12" i="15"/>
  <c r="P7" i="15"/>
  <c r="P10" i="15"/>
  <c r="R10" i="15" s="1"/>
  <c r="P11" i="15"/>
  <c r="P13" i="15"/>
  <c r="R13" i="15" s="1"/>
  <c r="P14" i="15"/>
  <c r="R14" i="15" s="1"/>
  <c r="P24" i="15"/>
  <c r="R24" i="15" s="1"/>
  <c r="P6" i="15"/>
  <c r="R6" i="15" s="1"/>
  <c r="Q26" i="14"/>
  <c r="Q18" i="14"/>
  <c r="Q5" i="14"/>
  <c r="P4" i="14"/>
  <c r="R4" i="14" s="1"/>
  <c r="Q6" i="14"/>
  <c r="Q7" i="14"/>
  <c r="Q8" i="14"/>
  <c r="Q9" i="14"/>
  <c r="Q10" i="14"/>
  <c r="Q11" i="14"/>
  <c r="Q12" i="14"/>
  <c r="Q13" i="14"/>
  <c r="Q14" i="14"/>
  <c r="Q15" i="14"/>
  <c r="Q16" i="14"/>
  <c r="Q17" i="14"/>
  <c r="Q19" i="14"/>
  <c r="Q20" i="14"/>
  <c r="Q21" i="14"/>
  <c r="Q22" i="14"/>
  <c r="Q23" i="14"/>
  <c r="Q24" i="14"/>
  <c r="Q25" i="14"/>
  <c r="Q27" i="14"/>
  <c r="Q28" i="14"/>
  <c r="Q29" i="14"/>
  <c r="Q30" i="14"/>
  <c r="Q31" i="14"/>
  <c r="Q32" i="14"/>
  <c r="Q33" i="14"/>
  <c r="Q4" i="14"/>
  <c r="P5" i="14"/>
  <c r="R5" i="14" s="1"/>
  <c r="P6" i="14"/>
  <c r="R6" i="14" s="1"/>
  <c r="P7" i="14"/>
  <c r="R7" i="14" s="1"/>
  <c r="P8" i="14"/>
  <c r="R8" i="14" s="1"/>
  <c r="P9" i="14"/>
  <c r="R9" i="14" s="1"/>
  <c r="P10" i="14"/>
  <c r="R10" i="14" s="1"/>
  <c r="P11" i="14"/>
  <c r="R11" i="14" s="1"/>
  <c r="P12" i="14"/>
  <c r="R12" i="14" s="1"/>
  <c r="P13" i="14"/>
  <c r="R13" i="14" s="1"/>
  <c r="P14" i="14"/>
  <c r="R14" i="14" s="1"/>
  <c r="P24" i="14"/>
  <c r="R24" i="14" s="1"/>
  <c r="P14" i="13"/>
  <c r="R14" i="13" s="1"/>
  <c r="P24" i="13"/>
  <c r="R24" i="13" s="1"/>
  <c r="R4" i="13"/>
  <c r="Q24" i="11"/>
  <c r="P24" i="11"/>
  <c r="R24" i="11" s="1"/>
  <c r="Q14" i="11"/>
  <c r="P14" i="11"/>
  <c r="R14" i="11" s="1"/>
  <c r="Q4" i="11"/>
  <c r="P4" i="11"/>
  <c r="R4" i="11" s="1"/>
  <c r="C32" i="20" l="1"/>
  <c r="G11" i="20" s="1"/>
  <c r="D14" i="20"/>
  <c r="D26" i="20"/>
  <c r="D8" i="20"/>
  <c r="D24" i="20"/>
  <c r="D22" i="20"/>
  <c r="D12" i="20"/>
  <c r="D19" i="20"/>
  <c r="D31" i="20"/>
  <c r="D21" i="20"/>
  <c r="D23" i="20"/>
  <c r="D18" i="20"/>
  <c r="D30" i="20"/>
  <c r="D20" i="20"/>
  <c r="D10" i="20"/>
  <c r="D17" i="20"/>
  <c r="D9" i="20"/>
  <c r="D29" i="20"/>
  <c r="D28" i="20"/>
  <c r="D25" i="20"/>
  <c r="D15" i="20"/>
  <c r="D5" i="20"/>
  <c r="D27" i="20"/>
  <c r="D7" i="20"/>
  <c r="D6" i="20"/>
  <c r="D16" i="20"/>
  <c r="D4" i="20"/>
  <c r="D3" i="20"/>
  <c r="D2" i="20"/>
  <c r="D13" i="20"/>
  <c r="D11" i="20"/>
  <c r="C5" i="19"/>
  <c r="D22" i="19"/>
  <c r="C3" i="19"/>
  <c r="C12" i="19"/>
  <c r="C18" i="19"/>
  <c r="C17" i="19"/>
  <c r="C13" i="19"/>
  <c r="C16" i="19"/>
  <c r="C23" i="19"/>
  <c r="C6" i="19"/>
  <c r="C25" i="19"/>
  <c r="C8" i="19"/>
  <c r="C26" i="19"/>
  <c r="C2" i="19"/>
  <c r="C9" i="19"/>
  <c r="C22" i="19"/>
  <c r="C29" i="19"/>
  <c r="C11" i="19"/>
  <c r="C24" i="19"/>
  <c r="C30" i="19"/>
  <c r="C4" i="19"/>
  <c r="C15" i="19"/>
  <c r="D27" i="19"/>
  <c r="C21" i="19"/>
  <c r="C7" i="19"/>
  <c r="C10" i="19"/>
  <c r="E22" i="19"/>
  <c r="D2" i="19"/>
  <c r="D8" i="19"/>
  <c r="E8" i="19" s="1"/>
  <c r="C14" i="19"/>
  <c r="C20" i="19"/>
  <c r="C27" i="19"/>
  <c r="D7" i="19"/>
  <c r="D15" i="19"/>
  <c r="D23" i="19"/>
  <c r="D19" i="19"/>
  <c r="D6" i="19"/>
  <c r="D5" i="19"/>
  <c r="E5" i="19" s="1"/>
  <c r="D11" i="19"/>
  <c r="D17" i="19"/>
  <c r="D4" i="19"/>
  <c r="D13" i="19"/>
  <c r="D12" i="19"/>
  <c r="D24" i="19"/>
  <c r="D29" i="19"/>
  <c r="C31" i="19"/>
  <c r="C19" i="19"/>
  <c r="E19" i="19" s="1"/>
  <c r="D31" i="19"/>
  <c r="D18" i="19"/>
  <c r="D21" i="19"/>
  <c r="D30" i="19"/>
  <c r="D28" i="19"/>
  <c r="E28" i="19" s="1"/>
  <c r="D10" i="19"/>
  <c r="D16" i="19"/>
  <c r="D3" i="19"/>
  <c r="E3" i="19" s="1"/>
  <c r="D9" i="19"/>
  <c r="E9" i="19" s="1"/>
  <c r="D25" i="19"/>
  <c r="D26" i="19"/>
  <c r="E26" i="19" s="1"/>
  <c r="D14" i="19"/>
  <c r="D20" i="19"/>
  <c r="R30" i="16"/>
  <c r="R4" i="15"/>
  <c r="R21" i="16"/>
  <c r="R22" i="16"/>
  <c r="R24" i="16"/>
  <c r="R29" i="16"/>
  <c r="R11" i="15"/>
  <c r="R12" i="15"/>
  <c r="R7" i="15"/>
  <c r="G17" i="20" l="1"/>
  <c r="G27" i="20"/>
  <c r="E17" i="20"/>
  <c r="E6" i="20"/>
  <c r="E28" i="20"/>
  <c r="G6" i="20"/>
  <c r="E11" i="20"/>
  <c r="E19" i="20"/>
  <c r="G18" i="20"/>
  <c r="E21" i="20"/>
  <c r="G28" i="20"/>
  <c r="E4" i="20"/>
  <c r="E9" i="20"/>
  <c r="E14" i="20"/>
  <c r="E30" i="20"/>
  <c r="E24" i="20"/>
  <c r="E10" i="20"/>
  <c r="E5" i="20"/>
  <c r="E26" i="20"/>
  <c r="E15" i="20"/>
  <c r="G25" i="20"/>
  <c r="E16" i="20"/>
  <c r="E29" i="20"/>
  <c r="G9" i="20"/>
  <c r="G3" i="20"/>
  <c r="G23" i="20"/>
  <c r="G4" i="20"/>
  <c r="E25" i="20"/>
  <c r="G7" i="20"/>
  <c r="G16" i="20"/>
  <c r="E3" i="20"/>
  <c r="E27" i="20"/>
  <c r="G14" i="20"/>
  <c r="G19" i="20"/>
  <c r="E2" i="20"/>
  <c r="E13" i="20"/>
  <c r="E8" i="20"/>
  <c r="G24" i="20"/>
  <c r="E20" i="20"/>
  <c r="E12" i="20"/>
  <c r="E23" i="20"/>
  <c r="E18" i="20"/>
  <c r="G5" i="20"/>
  <c r="G30" i="20"/>
  <c r="G2" i="20"/>
  <c r="E22" i="20"/>
  <c r="E31" i="20"/>
  <c r="E7" i="20"/>
  <c r="G13" i="20"/>
  <c r="G8" i="20"/>
  <c r="G26" i="20"/>
  <c r="G22" i="20"/>
  <c r="G10" i="20"/>
  <c r="G12" i="20"/>
  <c r="G31" i="20"/>
  <c r="G15" i="20"/>
  <c r="G29" i="20"/>
  <c r="G20" i="20"/>
  <c r="G21" i="20"/>
  <c r="D32" i="20"/>
  <c r="H29" i="20" s="1"/>
  <c r="E18" i="19"/>
  <c r="E6" i="19"/>
  <c r="E10" i="19"/>
  <c r="E12" i="19"/>
  <c r="E7" i="19"/>
  <c r="E27" i="19"/>
  <c r="E21" i="19"/>
  <c r="E17" i="19"/>
  <c r="E14" i="19"/>
  <c r="E16" i="19"/>
  <c r="E25" i="19"/>
  <c r="E23" i="19"/>
  <c r="E13" i="19"/>
  <c r="E30" i="19"/>
  <c r="E4" i="19"/>
  <c r="E20" i="19"/>
  <c r="E11" i="19"/>
  <c r="E2" i="19"/>
  <c r="E29" i="19"/>
  <c r="E24" i="19"/>
  <c r="E15" i="19"/>
  <c r="E31" i="19"/>
  <c r="G32" i="20" l="1"/>
  <c r="G33" i="20" s="1"/>
  <c r="H22" i="20"/>
  <c r="F5" i="20"/>
  <c r="I5" i="20" s="1"/>
  <c r="H5" i="20"/>
  <c r="H21" i="20"/>
  <c r="F11" i="20"/>
  <c r="I11" i="20" s="1"/>
  <c r="F14" i="20"/>
  <c r="I14" i="20" s="1"/>
  <c r="F27" i="20"/>
  <c r="I27" i="20" s="1"/>
  <c r="H17" i="20"/>
  <c r="F22" i="20"/>
  <c r="I22" i="20" s="1"/>
  <c r="F19" i="20"/>
  <c r="I19" i="20" s="1"/>
  <c r="F25" i="20"/>
  <c r="I25" i="20" s="1"/>
  <c r="H11" i="20"/>
  <c r="F7" i="20"/>
  <c r="I7" i="20" s="1"/>
  <c r="H9" i="20"/>
  <c r="F16" i="20"/>
  <c r="I16" i="20" s="1"/>
  <c r="H24" i="20"/>
  <c r="F9" i="20"/>
  <c r="I9" i="20" s="1"/>
  <c r="H20" i="20"/>
  <c r="H28" i="20"/>
  <c r="H14" i="20"/>
  <c r="H10" i="20"/>
  <c r="H2" i="20"/>
  <c r="H31" i="20"/>
  <c r="F29" i="20"/>
  <c r="I29" i="20" s="1"/>
  <c r="F2" i="20"/>
  <c r="I2" i="20" s="1"/>
  <c r="H12" i="20"/>
  <c r="F4" i="20"/>
  <c r="I4" i="20" s="1"/>
  <c r="H19" i="20"/>
  <c r="F6" i="20"/>
  <c r="I6" i="20" s="1"/>
  <c r="H15" i="20"/>
  <c r="F23" i="20"/>
  <c r="I23" i="20" s="1"/>
  <c r="F24" i="20"/>
  <c r="I24" i="20" s="1"/>
  <c r="F15" i="20"/>
  <c r="I15" i="20" s="1"/>
  <c r="F8" i="20"/>
  <c r="I8" i="20" s="1"/>
  <c r="H25" i="20"/>
  <c r="H23" i="20"/>
  <c r="H18" i="20"/>
  <c r="H13" i="20"/>
  <c r="H16" i="20"/>
  <c r="F21" i="20"/>
  <c r="I21" i="20" s="1"/>
  <c r="F26" i="20"/>
  <c r="I26" i="20" s="1"/>
  <c r="H7" i="20"/>
  <c r="F18" i="20"/>
  <c r="I18" i="20" s="1"/>
  <c r="F3" i="20"/>
  <c r="I3" i="20" s="1"/>
  <c r="H8" i="20"/>
  <c r="F17" i="20"/>
  <c r="I17" i="20" s="1"/>
  <c r="H3" i="20"/>
  <c r="F12" i="20"/>
  <c r="I12" i="20" s="1"/>
  <c r="H4" i="20"/>
  <c r="F10" i="20"/>
  <c r="I10" i="20" s="1"/>
  <c r="H6" i="20"/>
  <c r="H30" i="20"/>
  <c r="F30" i="20"/>
  <c r="I30" i="20" s="1"/>
  <c r="F28" i="20"/>
  <c r="I28" i="20" s="1"/>
  <c r="H27" i="20"/>
  <c r="H26" i="20"/>
  <c r="F31" i="20"/>
  <c r="I31" i="20" s="1"/>
  <c r="F13" i="20"/>
  <c r="I13" i="20" s="1"/>
  <c r="F20" i="20"/>
  <c r="I20" i="20" s="1"/>
  <c r="G10" i="19"/>
  <c r="I32" i="20" l="1"/>
  <c r="F36" i="20" s="1"/>
  <c r="H32" i="20"/>
  <c r="H33" i="20" s="1"/>
  <c r="F37" i="20" s="1"/>
  <c r="E40" i="20" l="1"/>
</calcChain>
</file>

<file path=xl/sharedStrings.xml><?xml version="1.0" encoding="utf-8"?>
<sst xmlns="http://schemas.openxmlformats.org/spreadsheetml/2006/main" count="1019" uniqueCount="194">
  <si>
    <t>normal</t>
  </si>
  <si>
    <t>high</t>
  </si>
  <si>
    <t>preview</t>
  </si>
  <si>
    <t>reduced</t>
  </si>
  <si>
    <t>medium</t>
  </si>
  <si>
    <t>full</t>
  </si>
  <si>
    <t>Volumen</t>
  </si>
  <si>
    <t>Feature
Sensitivity</t>
  </si>
  <si>
    <t>Detail
Level</t>
  </si>
  <si>
    <t>Volumen
in cm3</t>
  </si>
  <si>
    <t>Mehrfache Messungen gemacht -&gt; 3D Diagramm</t>
  </si>
  <si>
    <t>Messzeit
in sec.</t>
  </si>
  <si>
    <t>raw</t>
  </si>
  <si>
    <t>Messung 1</t>
  </si>
  <si>
    <t>Messung 2</t>
  </si>
  <si>
    <t>Messung 3</t>
  </si>
  <si>
    <t>Messung 4</t>
  </si>
  <si>
    <t>Messung 5</t>
  </si>
  <si>
    <t>Median</t>
  </si>
  <si>
    <t>Bild-
anzahl</t>
  </si>
  <si>
    <t>Um die Messergebnisse miteinander vergleichen zu können, wurden immer jeweils 60, 120 und 180 Bilder pro Messung pro Lebensmittel aufgenommen und verarbeitet</t>
  </si>
  <si>
    <t>Untersuchung:</t>
  </si>
  <si>
    <t>Zusammenhang: Bildanzahl / Abweichung Volumen</t>
  </si>
  <si>
    <t>Zusammenhang: DetailLevel / Abweichung Volumen</t>
  </si>
  <si>
    <t>Zusammenhang: Feature Sensitivity / Abweichung Volumen</t>
  </si>
  <si>
    <t>Zusammenhang: Bildanzahl / Messzeit</t>
  </si>
  <si>
    <t>Zusammenhang: DetailLevel / Messzeit</t>
  </si>
  <si>
    <t>Zusammenhang: Feature Sensitivity / Messzeit</t>
  </si>
  <si>
    <t>Prototyp ist so eingestellt, dass immer die maximale Bild- bzw. Kameraauflösung von XYZ des Endgeräts verwendet wird. Apple gibt an, dass eine höhere Auflösung bzw. Pixeldichte bessere Resultate hervorbringt.</t>
  </si>
  <si>
    <t>Abweichung Volumens in % = Abweichung Volumen Median zu manuell ermitteltem Zielwert (Differenzmethode)</t>
  </si>
  <si>
    <t>60 - 120 - 180 = Doppelte Messzeitdauer bei raw high, bei geringer Differenz der Abweichung</t>
  </si>
  <si>
    <t>Bester Wert, da vergleichbar geringe Bildanzahl mit 60 und geringe Messzeit bei leicht erhöhter vergleichbarer Abweichung von XY</t>
  </si>
  <si>
    <t>Überdurchschnittlich hohe Messzeit im Vergleich zu anderen Messobjekten und Konfigurationen</t>
  </si>
  <si>
    <t xml:space="preserve">120 raw high = 180 raw normal = vergleichbare (in diesen Messdurchläufen sogar geringere) Abweichung bei halbierter Messzeit </t>
  </si>
  <si>
    <t>Vergleich der Messwerte (Volumen und Messzeit) in verschiedenen Konfigurationsprofilen</t>
  </si>
  <si>
    <t>Über alle Messungen hinweg kann festgestellt werden, dass je höher das Detail Level gewählt wird, eine geringere Abweichung des Volumens vom Zielwert bei zunehmender Messzeit beobachtet werden kann</t>
  </si>
  <si>
    <t>Am Beispiel der Messergebnisse der Banana soll dieses Verhalten exemplarisch dargestellt werden. Beschreibung der 3 Diagramme (1. Diagramm = Volumen Median, 2. Diagramm = Messzeit, 3. Diagramm = Abweichung Volumen Zielwert)</t>
  </si>
  <si>
    <t>Faktor</t>
  </si>
  <si>
    <t>60-1</t>
  </si>
  <si>
    <t>60-2</t>
  </si>
  <si>
    <t>60-3</t>
  </si>
  <si>
    <t>60-4</t>
  </si>
  <si>
    <t>60-5</t>
  </si>
  <si>
    <t>60-6</t>
  </si>
  <si>
    <t>60-7</t>
  </si>
  <si>
    <t>60-8</t>
  </si>
  <si>
    <t>60-9</t>
  </si>
  <si>
    <t>60-10</t>
  </si>
  <si>
    <t>120-1</t>
  </si>
  <si>
    <t>120-2</t>
  </si>
  <si>
    <t>120-3</t>
  </si>
  <si>
    <t>120-4</t>
  </si>
  <si>
    <t>120-5</t>
  </si>
  <si>
    <t>120-6</t>
  </si>
  <si>
    <t>120-7</t>
  </si>
  <si>
    <t>120-8</t>
  </si>
  <si>
    <t>120-9</t>
  </si>
  <si>
    <t>120-10</t>
  </si>
  <si>
    <t>180-1</t>
  </si>
  <si>
    <t>180-2</t>
  </si>
  <si>
    <t>180-3</t>
  </si>
  <si>
    <t>180-4</t>
  </si>
  <si>
    <t>180-5</t>
  </si>
  <si>
    <t>180-6</t>
  </si>
  <si>
    <t>180-7</t>
  </si>
  <si>
    <t>180-8</t>
  </si>
  <si>
    <t>180-9</t>
  </si>
  <si>
    <t>180-10</t>
  </si>
  <si>
    <t>ID</t>
  </si>
  <si>
    <t>Apfel</t>
  </si>
  <si>
    <t>Banane</t>
  </si>
  <si>
    <t>Birne</t>
  </si>
  <si>
    <t>Brokkoli</t>
  </si>
  <si>
    <t>Kiwi</t>
  </si>
  <si>
    <t>RMA
in %</t>
  </si>
  <si>
    <t>Bildanzahl</t>
  </si>
  <si>
    <t>Detail Level</t>
  </si>
  <si>
    <t>Feature Sensitivity</t>
  </si>
  <si>
    <t>Hokkaido</t>
  </si>
  <si>
    <t>RMA</t>
  </si>
  <si>
    <t>60/120
2x</t>
  </si>
  <si>
    <t>60/180
3x</t>
  </si>
  <si>
    <t>Spanne</t>
  </si>
  <si>
    <t>Variable A</t>
  </si>
  <si>
    <t>Variable B</t>
  </si>
  <si>
    <t>Zusammenhänge</t>
  </si>
  <si>
    <t>RMA
Volumen
in %</t>
  </si>
  <si>
    <t>MZ
in Sek.</t>
  </si>
  <si>
    <t>14,3 % - 33,6 %</t>
  </si>
  <si>
    <t>22,8 % - 61,8 %</t>
  </si>
  <si>
    <t>Veränderung der RMA in % - Apfel</t>
  </si>
  <si>
    <t>Veränderung der Messzeit in % - Apfel</t>
  </si>
  <si>
    <t>Senkung der RMA bei zunehmender Bildanzahl</t>
  </si>
  <si>
    <t>Erhöhung der Messzeit bei zunehmender Bildanzahl</t>
  </si>
  <si>
    <t>vom niederwertigsten Konfigurationsprofil preview-normal zum Höherwertigsten raw-high stetig zunimmt.</t>
  </si>
  <si>
    <t xml:space="preserve">Anhand der grafischen Darstellungen lässt sich erkennen, dass die gemittelte Messzeit unabhängig von der Anzahl der Eingabebilder </t>
  </si>
  <si>
    <t>Zugleich sinkt die RMA.</t>
  </si>
  <si>
    <t>Im Vergleich zu den anderen Versuchsobjekten weisen sowohl der Brokkoli als auch der Hokkaido ein größeres Objektvolumen auf.</t>
  </si>
  <si>
    <t>Unabhängig vom verwendeten Konfigurationsprofil und der Anzahl aufgezeichneter Eingabebilder</t>
  </si>
  <si>
    <t>lässt sich anhand der geschilderten Daten erkennen, dass im Vergleich zu den anderen Versuchsobjekten mehr Zeit für die Generierung des Modells benötigt wird.</t>
  </si>
  <si>
    <t>Diese werden vollständig beim Eintauchen des Objekts in den mit Wasser gefüllten Messbecher gefüllt, wodurch eine präzisere Volumenbestimmung erzielt wird.</t>
  </si>
  <si>
    <t>Die Modellkonstruktion mittels Object Capture erzeugt hingegen ein aus Dreiecken bestehendes Mesh, die die Objektoberfläche wiederspiegelt.</t>
  </si>
  <si>
    <t>Dabei werden mögliche Hohlräume nicht berücksichtigt, wodurch das im Anschluss berechnete Volumen vom realen Referenzwert abweicht.</t>
  </si>
  <si>
    <t>Gleichzeitig werden jedoch bei der Nutzung der erstgenannten Messkonfiguration nur 60 Eingabebilder im Gegensatz zu 120 bei der letztgenannten Konfiguration benötigt.</t>
  </si>
  <si>
    <t>Zudem wird für die Durchführung der erstgenannten Messkonfiguration (60-10) eine um 25,3 % verringerte Rekonstruktionszeit veranschlagt.</t>
  </si>
  <si>
    <t>Mit zunehmender Anzahl der Eingabebilder lässt sich zugleich ein Anstieg der benötigten Zeit für die Objektrekonstruktion feststellen, was aufgrund der unterschiedlichen Größen der zu verarbeitenden Datenmengen sachlogisch erscheint. Dieser Zusammenhang lässt sich dabei über alle Messungen hinweg unabhängig vom Versuchsobjekt beobachten.</t>
  </si>
  <si>
    <t>Basierend auf den in Tabelle X-Z gelisteten Daten und der visuellen Darstellung dieser in Abbildung X und Y lässt sich erkennen, dass die Verwendung der feature sensitivity high grundsätzlich unabhängig vom verwendeten Detailgrad und Versuchsobjekt zu einer Senkung der RMA beiträgt. Zugleich erhöht sich die erforderliche Zeit für die Modellkonstruktion.</t>
  </si>
  <si>
    <t>Darüber hinaus kann im Rahmen der Untersuchung der Messergebnisse des Brokkolis festgestellt werden, dass diese im Vergleich zu den anderen Versuchsobjekten eine stark erhöhte RMA der Volumina unabhängig von der Anzahl der Eingabebilder aufweisen.</t>
  </si>
  <si>
    <t>Sachlogisch lässt sich dieser Umstand wie folgt erklären. Im Gegensatz zur Volumenbestimmung mittels des entwickelten Systems berücksichtigt die manuelle Differenzmethode enthaltene Objekthohlräume.</t>
  </si>
  <si>
    <t>Vereinzelt lässt sich ebenfalls feststellen, dass bestimmte Messkonfigurationen desselben Versuchsobjekts zu gleichen oder ähnlichen Messabweichungen bei unterschiedlichen Messzeiten führen.</t>
  </si>
  <si>
    <t>Beispielhaft kann dies bei der Betrachtung der Messungen des Apfels gezeigt werden. So ergeben die Messungen mit den IDs 60-10 und 120-8 eine ähnliche RMA des Volumens.</t>
  </si>
  <si>
    <t>Messzeit</t>
  </si>
  <si>
    <t>Rang</t>
  </si>
  <si>
    <t>Rang-1/n</t>
  </si>
  <si>
    <t>tats. Kum. Anteil</t>
  </si>
  <si>
    <t>Differenz</t>
  </si>
  <si>
    <t>Anzahl</t>
  </si>
  <si>
    <t>Mittelwert</t>
  </si>
  <si>
    <t>Ausprägungen</t>
  </si>
  <si>
    <t>Std.abw.</t>
  </si>
  <si>
    <t>RMA Apfel</t>
  </si>
  <si>
    <t>Aktuell:</t>
  </si>
  <si>
    <t>Max. Abweichung = Teststatistik</t>
  </si>
  <si>
    <t>Kritischer Wert</t>
  </si>
  <si>
    <t>Nullhypothese: NV liegt vor</t>
  </si>
  <si>
    <t>Kolmogorov-Smirnov-Test</t>
  </si>
  <si>
    <t>&lt;</t>
  </si>
  <si>
    <t>???</t>
  </si>
  <si>
    <t>Wenn max. abweichung kleiner kritischer wert,</t>
  </si>
  <si>
    <t>dann liegt NV vor!</t>
  </si>
  <si>
    <t>Rang Var. A</t>
  </si>
  <si>
    <t>Rang Var. B</t>
  </si>
  <si>
    <t>Abw_x</t>
  </si>
  <si>
    <t>Abw_y</t>
  </si>
  <si>
    <t>quadr_Abw_x</t>
  </si>
  <si>
    <t>quadr_Abw_y</t>
  </si>
  <si>
    <t>Abw_x*Abw_y</t>
  </si>
  <si>
    <t>Zähler</t>
  </si>
  <si>
    <t>Nenner</t>
  </si>
  <si>
    <t>Spearman-Korrelationskoeffizient</t>
  </si>
  <si>
    <t>Mittelwerte</t>
  </si>
  <si>
    <t>Summe</t>
  </si>
  <si>
    <t>starke negative Korrelation</t>
  </si>
  <si>
    <t>Dabei handelt es sich nach Cohen (1992) um einen starken Effekt.</t>
  </si>
  <si>
    <r>
      <t>Die Selbsteinschätzung der Studienabgängern bezüglich ihrer Risikobereitschaft korreliert signifikant mit der Fremdeinschätzung durch ihre Partner, </t>
    </r>
    <r>
      <rPr>
        <i/>
        <sz val="12"/>
        <color rgb="FF000000"/>
        <rFont val="Arial"/>
        <family val="2"/>
      </rPr>
      <t>r</t>
    </r>
    <r>
      <rPr>
        <i/>
        <sz val="10"/>
        <color rgb="FF000000"/>
        <rFont val="Arial"/>
        <family val="2"/>
      </rPr>
      <t>s</t>
    </r>
    <r>
      <rPr>
        <i/>
        <sz val="12"/>
        <color rgb="FF000000"/>
        <rFont val="Arial"/>
        <family val="2"/>
      </rPr>
      <t> = .643, p = .024, n = 12.</t>
    </r>
  </si>
  <si>
    <t>Konfigurationsprofil
(Bildanzahl, DL &amp; FS)</t>
  </si>
  <si>
    <t>Interpretation</t>
  </si>
  <si>
    <t>Variable X</t>
  </si>
  <si>
    <t>Variable Y</t>
  </si>
  <si>
    <t>Variable Z</t>
  </si>
  <si>
    <t>rXY</t>
  </si>
  <si>
    <t>stark-negativ</t>
  </si>
  <si>
    <t>moderat-negativ</t>
  </si>
  <si>
    <t>stark-positiv</t>
  </si>
  <si>
    <t>schwach-positiv</t>
  </si>
  <si>
    <t>n</t>
  </si>
  <si>
    <t>df</t>
  </si>
  <si>
    <t>t</t>
  </si>
  <si>
    <t>p</t>
  </si>
  <si>
    <t>Spearman’scher Rangkorrelationskoeffizient</t>
  </si>
  <si>
    <t>rs</t>
  </si>
  <si>
    <t>mod./stark-negativ</t>
  </si>
  <si>
    <t>mod./stark-positiv</t>
  </si>
  <si>
    <t>Konfigurationsprofil
(DL &amp; FS), unbereinigt</t>
  </si>
  <si>
    <t>Bildanzahl,
unbereinigt</t>
  </si>
  <si>
    <t>Bildanzahl,
bereinigt</t>
  </si>
  <si>
    <t>Konfigurationsprofil
(DL &amp; FS), bereinigt</t>
  </si>
  <si>
    <t>Konfig</t>
  </si>
  <si>
    <t>rZX</t>
  </si>
  <si>
    <t>rZY</t>
  </si>
  <si>
    <t>&lt;.001</t>
  </si>
  <si>
    <t>&lt;.005</t>
  </si>
  <si>
    <t>Bildanzahl = Metrische Absolutskala = Diskret</t>
  </si>
  <si>
    <t>Konfigurationsprofil = Ordinalskala = Diskret</t>
  </si>
  <si>
    <t>Bereinigte Korelation (Partialkorrelation)</t>
  </si>
  <si>
    <t>unbereinigt</t>
  </si>
  <si>
    <t>&lt;.000</t>
  </si>
  <si>
    <t>bereinigt, um 
RMA-Bildanzahl</t>
  </si>
  <si>
    <t>bereinigt, um
RMA-Konfig.-profil</t>
  </si>
  <si>
    <t>Zusammenhang</t>
  </si>
  <si>
    <t>Eigenschaft</t>
  </si>
  <si>
    <t>bereinigt, um
Messzeit-Konfig.-profil</t>
  </si>
  <si>
    <t>bereinigt, um 
Messzeit-Bildanzahl</t>
  </si>
  <si>
    <t>Konfig.-
profil
(DL &amp; FS)</t>
  </si>
  <si>
    <t>Spearman’scher Rangkorrelationskoeffizient rs</t>
  </si>
  <si>
    <t>moderat bis stark negativ</t>
  </si>
  <si>
    <t>stark negativ</t>
  </si>
  <si>
    <t>schwach bis moderat negativ</t>
  </si>
  <si>
    <t>moderat bis stark positiv</t>
  </si>
  <si>
    <t>stark positiv</t>
  </si>
  <si>
    <t>schwach bis moderat positiv</t>
  </si>
  <si>
    <t>Gemittelte
Messzeit</t>
  </si>
  <si>
    <t>Konfigurationsprofil</t>
  </si>
  <si>
    <t>Nummerischer
Rang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</si>
</sst>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00"/>
    <numFmt numFmtId="166" formatCode="0.00\ &quot;%&quot;"/>
    <numFmt numFmtId="167" formatCode="0.0"/>
    <numFmt numFmtId="168" formatCode="0.00000"/>
  </numFmts>
  <fonts count="17" x14ac:knownFonts="1">
    <font>
      <sz val="12"/>
      <color theme="1"/>
      <name val="Calibri"/>
      <family val="2"/>
      <scheme val="minor"/>
    </font>
    <font>
      <sz val="14"/>
      <color theme="1"/>
      <name val="Times New Roman"/>
      <family val="1"/>
    </font>
    <font>
      <u/>
      <sz val="14"/>
      <color theme="1"/>
      <name val="Times New Roman"/>
      <family val="1"/>
    </font>
    <font>
      <sz val="12"/>
      <color rgb="FF0070C0"/>
      <name val="Calibri"/>
      <family val="2"/>
      <scheme val="minor"/>
    </font>
    <font>
      <sz val="12"/>
      <color rgb="FF000000"/>
      <name val="Calibri"/>
      <family val="2"/>
      <scheme val="minor"/>
    </font>
    <font>
      <sz val="8"/>
      <name val="Calibri"/>
      <family val="2"/>
      <scheme val="minor"/>
    </font>
    <font>
      <sz val="12"/>
      <color rgb="FF000000"/>
      <name val="Times New Roman"/>
      <family val="1"/>
    </font>
    <font>
      <b/>
      <sz val="12"/>
      <color rgb="FFFFFFFF"/>
      <name val="Times New Roman"/>
      <family val="1"/>
    </font>
    <font>
      <b/>
      <sz val="12"/>
      <color rgb="FF000000"/>
      <name val="Times New Roman"/>
      <family val="1"/>
    </font>
    <font>
      <sz val="12"/>
      <color theme="1"/>
      <name val="Times New Roman"/>
      <family val="1"/>
    </font>
    <font>
      <sz val="12"/>
      <color rgb="FFFF0000"/>
      <name val="Times New Roman"/>
      <family val="1"/>
    </font>
    <font>
      <b/>
      <sz val="12"/>
      <color theme="1"/>
      <name val="Calibri"/>
      <family val="2"/>
      <scheme val="minor"/>
    </font>
    <font>
      <i/>
      <sz val="12"/>
      <color theme="1"/>
      <name val="Calibri"/>
      <family val="2"/>
      <scheme val="minor"/>
    </font>
    <font>
      <i/>
      <sz val="12"/>
      <color rgb="FF000000"/>
      <name val="Arial"/>
      <family val="2"/>
    </font>
    <font>
      <i/>
      <sz val="10"/>
      <color rgb="FF000000"/>
      <name val="Arial"/>
      <family val="2"/>
    </font>
    <font>
      <b/>
      <sz val="12"/>
      <color theme="1"/>
      <name val="Times New Roman"/>
      <family val="1"/>
    </font>
    <font>
      <sz val="12"/>
      <color rgb="FFFF0000"/>
      <name val="Calibri"/>
      <family val="2"/>
      <scheme val="minor"/>
    </font>
  </fonts>
  <fills count="20">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7"/>
        <bgColor indexed="64"/>
      </patternFill>
    </fill>
    <fill>
      <patternFill patternType="solid">
        <fgColor theme="4" tint="0.39997558519241921"/>
        <bgColor indexed="64"/>
      </patternFill>
    </fill>
    <fill>
      <patternFill patternType="solid">
        <fgColor rgb="FFFFFFFF"/>
        <bgColor rgb="FF000000"/>
      </patternFill>
    </fill>
    <fill>
      <patternFill patternType="solid">
        <fgColor rgb="FFFFC000"/>
        <bgColor indexed="64"/>
      </patternFill>
    </fill>
    <fill>
      <patternFill patternType="solid">
        <fgColor rgb="FF029687"/>
        <bgColor rgb="FF000000"/>
      </patternFill>
    </fill>
    <fill>
      <patternFill patternType="solid">
        <fgColor theme="0" tint="-0.14999847407452621"/>
        <bgColor rgb="FF000000"/>
      </patternFill>
    </fill>
    <fill>
      <patternFill patternType="solid">
        <fgColor theme="0"/>
        <bgColor rgb="FF000000"/>
      </patternFill>
    </fill>
    <fill>
      <patternFill patternType="solid">
        <fgColor theme="9" tint="0.59999389629810485"/>
        <bgColor rgb="FF000000"/>
      </patternFill>
    </fill>
    <fill>
      <patternFill patternType="solid">
        <fgColor theme="7" tint="0.59999389629810485"/>
        <bgColor rgb="FF000000"/>
      </patternFill>
    </fill>
    <fill>
      <patternFill patternType="solid">
        <fgColor theme="8" tint="0.59999389629810485"/>
        <bgColor rgb="FF000000"/>
      </patternFill>
    </fill>
    <fill>
      <patternFill patternType="solid">
        <fgColor theme="9"/>
        <bgColor rgb="FF000000"/>
      </patternFill>
    </fill>
    <fill>
      <patternFill patternType="solid">
        <fgColor theme="0" tint="-4.9989318521683403E-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bgColor theme="1"/>
      </patternFill>
    </fill>
    <fill>
      <patternFill patternType="solid">
        <fgColor rgb="FF92D050"/>
        <bgColor rgb="FF000000"/>
      </patternFill>
    </fill>
  </fills>
  <borders count="4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right/>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style="thin">
        <color auto="1"/>
      </right>
      <top style="thick">
        <color auto="1"/>
      </top>
      <bottom style="thin">
        <color auto="1"/>
      </bottom>
      <diagonal/>
    </border>
    <border>
      <left style="thin">
        <color auto="1"/>
      </left>
      <right/>
      <top style="thick">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style="thin">
        <color auto="1"/>
      </left>
      <right style="thin">
        <color auto="1"/>
      </right>
      <top/>
      <bottom style="thick">
        <color auto="1"/>
      </bottom>
      <diagonal/>
    </border>
    <border>
      <left/>
      <right/>
      <top style="thin">
        <color auto="1"/>
      </top>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diagonal/>
    </border>
    <border>
      <left/>
      <right style="thin">
        <color auto="1"/>
      </right>
      <top style="thick">
        <color auto="1"/>
      </top>
      <bottom style="thin">
        <color auto="1"/>
      </bottom>
      <diagonal/>
    </border>
    <border>
      <left/>
      <right style="thin">
        <color auto="1"/>
      </right>
      <top/>
      <bottom style="thin">
        <color auto="1"/>
      </bottom>
      <diagonal/>
    </border>
    <border>
      <left style="thin">
        <color auto="1"/>
      </left>
      <right style="thick">
        <color auto="1"/>
      </right>
      <top/>
      <bottom style="thick">
        <color auto="1"/>
      </bottom>
      <diagonal/>
    </border>
    <border>
      <left style="thin">
        <color auto="1"/>
      </left>
      <right/>
      <top style="thin">
        <color auto="1"/>
      </top>
      <bottom/>
      <diagonal/>
    </border>
    <border>
      <left style="thin">
        <color auto="1"/>
      </left>
      <right/>
      <top/>
      <bottom style="thick">
        <color auto="1"/>
      </bottom>
      <diagonal/>
    </border>
    <border>
      <left/>
      <right style="thin">
        <color auto="1"/>
      </right>
      <top style="thin">
        <color auto="1"/>
      </top>
      <bottom/>
      <diagonal/>
    </border>
    <border>
      <left style="thick">
        <color auto="1"/>
      </left>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style="thin">
        <color auto="1"/>
      </top>
      <bottom/>
      <diagonal/>
    </border>
    <border>
      <left/>
      <right/>
      <top style="thin">
        <color auto="1"/>
      </top>
      <bottom style="thin">
        <color auto="1"/>
      </bottom>
      <diagonal/>
    </border>
    <border>
      <left style="thin">
        <color auto="1"/>
      </left>
      <right/>
      <top/>
      <bottom/>
      <diagonal/>
    </border>
    <border>
      <left style="thin">
        <color auto="1"/>
      </left>
      <right style="thin">
        <color auto="1"/>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ck">
        <color auto="1"/>
      </left>
      <right style="thin">
        <color auto="1"/>
      </right>
      <top/>
      <bottom/>
      <diagonal/>
    </border>
    <border>
      <left style="thin">
        <color auto="1"/>
      </left>
      <right style="thick">
        <color auto="1"/>
      </right>
      <top/>
      <bottom/>
      <diagonal/>
    </border>
    <border>
      <left style="thin">
        <color auto="1"/>
      </left>
      <right style="thin">
        <color auto="1"/>
      </right>
      <top style="thick">
        <color auto="1"/>
      </top>
      <bottom/>
      <diagonal/>
    </border>
    <border>
      <left/>
      <right/>
      <top/>
      <bottom style="thick">
        <color auto="1"/>
      </bottom>
      <diagonal/>
    </border>
  </borders>
  <cellStyleXfs count="1">
    <xf numFmtId="0" fontId="0" fillId="0" borderId="0"/>
  </cellStyleXfs>
  <cellXfs count="249">
    <xf numFmtId="0" fontId="0" fillId="0" borderId="0" xfId="0"/>
    <xf numFmtId="0" fontId="0" fillId="2" borderId="0" xfId="0" applyFill="1"/>
    <xf numFmtId="0" fontId="2" fillId="2" borderId="0" xfId="0" applyFont="1" applyFill="1"/>
    <xf numFmtId="0" fontId="1" fillId="2" borderId="0" xfId="0" applyFont="1" applyFill="1"/>
    <xf numFmtId="0" fontId="0" fillId="2" borderId="0" xfId="0" applyFill="1" applyAlignment="1">
      <alignment horizontal="center" vertical="center"/>
    </xf>
    <xf numFmtId="164" fontId="0" fillId="2" borderId="0" xfId="0" applyNumberFormat="1" applyFill="1" applyAlignment="1">
      <alignment horizontal="center" vertical="center"/>
    </xf>
    <xf numFmtId="0" fontId="0" fillId="2" borderId="12" xfId="0" applyFill="1" applyBorder="1" applyAlignment="1">
      <alignment horizontal="center" vertical="center" wrapText="1"/>
    </xf>
    <xf numFmtId="0" fontId="0" fillId="2" borderId="18" xfId="0" applyFill="1" applyBorder="1" applyAlignment="1">
      <alignment horizontal="center" vertical="center" wrapText="1"/>
    </xf>
    <xf numFmtId="0" fontId="0" fillId="2" borderId="17"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13" xfId="0" applyFill="1" applyBorder="1" applyAlignment="1">
      <alignment horizontal="center" vertical="center"/>
    </xf>
    <xf numFmtId="0" fontId="3" fillId="2" borderId="0" xfId="0" applyFont="1" applyFill="1"/>
    <xf numFmtId="164" fontId="0" fillId="2" borderId="0" xfId="0" applyNumberFormat="1" applyFill="1"/>
    <xf numFmtId="164" fontId="0" fillId="2" borderId="0" xfId="0" applyNumberFormat="1" applyFill="1" applyAlignment="1">
      <alignment horizontal="left" vertical="center"/>
    </xf>
    <xf numFmtId="164" fontId="4" fillId="6" borderId="0" xfId="0" applyNumberFormat="1" applyFont="1" applyFill="1" applyAlignment="1">
      <alignment horizontal="left" vertical="center"/>
    </xf>
    <xf numFmtId="0" fontId="4" fillId="6" borderId="0" xfId="0" applyFont="1" applyFill="1"/>
    <xf numFmtId="0" fontId="1" fillId="2" borderId="8" xfId="0" applyFont="1" applyFill="1" applyBorder="1"/>
    <xf numFmtId="0" fontId="0" fillId="2" borderId="10" xfId="0" applyFill="1" applyBorder="1" applyAlignment="1">
      <alignment horizontal="center" vertical="center"/>
    </xf>
    <xf numFmtId="164" fontId="0" fillId="2" borderId="14" xfId="0" applyNumberFormat="1" applyFill="1" applyBorder="1" applyAlignment="1">
      <alignment horizontal="center" vertical="center"/>
    </xf>
    <xf numFmtId="164" fontId="0" fillId="2" borderId="21" xfId="0" applyNumberFormat="1" applyFill="1" applyBorder="1" applyAlignment="1">
      <alignment horizontal="center" vertical="center"/>
    </xf>
    <xf numFmtId="164" fontId="0" fillId="2" borderId="1" xfId="0" applyNumberFormat="1" applyFill="1" applyBorder="1" applyAlignment="1">
      <alignment horizontal="center" vertical="center"/>
    </xf>
    <xf numFmtId="164" fontId="0" fillId="2" borderId="9" xfId="0" applyNumberFormat="1" applyFill="1" applyBorder="1" applyAlignment="1">
      <alignment horizontal="center" vertical="center"/>
    </xf>
    <xf numFmtId="164" fontId="0" fillId="2" borderId="12" xfId="0" applyNumberFormat="1" applyFill="1" applyBorder="1" applyAlignment="1">
      <alignment horizontal="center" vertical="center"/>
    </xf>
    <xf numFmtId="164" fontId="0" fillId="2" borderId="11" xfId="0" applyNumberFormat="1" applyFill="1" applyBorder="1" applyAlignment="1">
      <alignment horizontal="center" vertical="center"/>
    </xf>
    <xf numFmtId="164" fontId="0" fillId="2" borderId="5" xfId="0" applyNumberFormat="1" applyFill="1" applyBorder="1" applyAlignment="1">
      <alignment horizontal="center" vertical="center"/>
    </xf>
    <xf numFmtId="0" fontId="0" fillId="3" borderId="1" xfId="0" applyFill="1" applyBorder="1" applyAlignment="1">
      <alignment vertical="center"/>
    </xf>
    <xf numFmtId="164" fontId="0" fillId="2" borderId="24" xfId="0" applyNumberFormat="1" applyFill="1" applyBorder="1" applyAlignment="1">
      <alignment horizontal="center" vertical="center"/>
    </xf>
    <xf numFmtId="164" fontId="0" fillId="2" borderId="16" xfId="0" applyNumberFormat="1" applyFill="1" applyBorder="1" applyAlignment="1">
      <alignment horizontal="center" vertical="center"/>
    </xf>
    <xf numFmtId="164" fontId="0" fillId="2" borderId="17" xfId="0" applyNumberFormat="1" applyFill="1" applyBorder="1" applyAlignment="1">
      <alignment horizontal="center" vertical="center"/>
    </xf>
    <xf numFmtId="164" fontId="0" fillId="2" borderId="25" xfId="0" applyNumberFormat="1" applyFill="1" applyBorder="1" applyAlignment="1">
      <alignment horizontal="center" vertical="center"/>
    </xf>
    <xf numFmtId="0" fontId="0" fillId="2" borderId="22" xfId="0" applyFill="1" applyBorder="1" applyAlignment="1">
      <alignment horizontal="center" vertical="center"/>
    </xf>
    <xf numFmtId="164" fontId="0" fillId="2" borderId="6" xfId="0" applyNumberFormat="1" applyFill="1" applyBorder="1" applyAlignment="1">
      <alignment horizontal="center" vertical="center"/>
    </xf>
    <xf numFmtId="0" fontId="0" fillId="2" borderId="3"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2" xfId="0" applyFill="1" applyBorder="1" applyAlignment="1">
      <alignment horizontal="center" vertical="center"/>
    </xf>
    <xf numFmtId="164" fontId="0" fillId="7" borderId="11" xfId="0" applyNumberFormat="1" applyFill="1" applyBorder="1" applyAlignment="1">
      <alignment horizontal="center" vertical="center"/>
    </xf>
    <xf numFmtId="0" fontId="0" fillId="2" borderId="27" xfId="0" applyFill="1" applyBorder="1" applyAlignment="1">
      <alignment horizontal="center" vertical="center" wrapText="1"/>
    </xf>
    <xf numFmtId="0" fontId="0" fillId="2" borderId="15" xfId="0" applyFill="1" applyBorder="1" applyAlignment="1">
      <alignment horizontal="center" vertical="center"/>
    </xf>
    <xf numFmtId="0" fontId="0" fillId="2" borderId="18" xfId="0" applyFill="1" applyBorder="1" applyAlignment="1">
      <alignment horizontal="center" vertical="center"/>
    </xf>
    <xf numFmtId="0" fontId="0" fillId="2" borderId="7" xfId="0" applyFill="1" applyBorder="1" applyAlignment="1">
      <alignment horizontal="center" vertical="center"/>
    </xf>
    <xf numFmtId="165" fontId="0" fillId="2" borderId="0" xfId="0" applyNumberFormat="1" applyFill="1" applyAlignment="1">
      <alignment horizontal="center" vertical="center"/>
    </xf>
    <xf numFmtId="0" fontId="0" fillId="2" borderId="29" xfId="0" applyFill="1" applyBorder="1" applyAlignment="1">
      <alignment horizontal="center" vertical="center" wrapText="1"/>
    </xf>
    <xf numFmtId="164" fontId="0" fillId="7" borderId="6" xfId="0" applyNumberFormat="1" applyFill="1" applyBorder="1" applyAlignment="1">
      <alignment horizontal="center" vertical="center"/>
    </xf>
    <xf numFmtId="0" fontId="0" fillId="2" borderId="1" xfId="0" applyFill="1" applyBorder="1" applyAlignment="1">
      <alignment horizontal="center" vertical="center"/>
    </xf>
    <xf numFmtId="0" fontId="6" fillId="6" borderId="14" xfId="0" applyFont="1" applyFill="1" applyBorder="1" applyAlignment="1">
      <alignment horizontal="center" vertical="center"/>
    </xf>
    <xf numFmtId="0" fontId="6" fillId="6" borderId="12" xfId="0" applyFont="1" applyFill="1" applyBorder="1" applyAlignment="1">
      <alignment horizontal="center" vertical="center"/>
    </xf>
    <xf numFmtId="0" fontId="6" fillId="6" borderId="12" xfId="0" applyFont="1" applyFill="1" applyBorder="1" applyAlignment="1">
      <alignment horizontal="center"/>
    </xf>
    <xf numFmtId="0" fontId="6" fillId="6" borderId="1" xfId="0" applyFont="1" applyFill="1" applyBorder="1" applyAlignment="1">
      <alignment horizontal="center"/>
    </xf>
    <xf numFmtId="0" fontId="6" fillId="6" borderId="1" xfId="0" applyFont="1" applyFill="1" applyBorder="1" applyAlignment="1">
      <alignment horizontal="center" wrapText="1"/>
    </xf>
    <xf numFmtId="166" fontId="6" fillId="6" borderId="1" xfId="0" applyNumberFormat="1" applyFont="1" applyFill="1" applyBorder="1" applyAlignment="1">
      <alignment horizontal="center"/>
    </xf>
    <xf numFmtId="49" fontId="6" fillId="6" borderId="1" xfId="0" applyNumberFormat="1" applyFont="1" applyFill="1" applyBorder="1" applyAlignment="1">
      <alignment horizontal="center"/>
    </xf>
    <xf numFmtId="2" fontId="0" fillId="3" borderId="1" xfId="0" applyNumberFormat="1" applyFill="1" applyBorder="1" applyAlignment="1">
      <alignment horizontal="center" vertical="center"/>
    </xf>
    <xf numFmtId="167" fontId="0" fillId="2" borderId="14" xfId="0" applyNumberFormat="1" applyFill="1" applyBorder="1" applyAlignment="1">
      <alignment horizontal="center" vertical="center"/>
    </xf>
    <xf numFmtId="167" fontId="0" fillId="2" borderId="1" xfId="0" applyNumberFormat="1" applyFill="1" applyBorder="1" applyAlignment="1">
      <alignment horizontal="center" vertical="center"/>
    </xf>
    <xf numFmtId="167" fontId="0" fillId="2" borderId="12" xfId="0" applyNumberFormat="1" applyFill="1" applyBorder="1" applyAlignment="1">
      <alignment horizontal="center" vertical="center"/>
    </xf>
    <xf numFmtId="167" fontId="0" fillId="2" borderId="5" xfId="0" applyNumberFormat="1" applyFill="1" applyBorder="1" applyAlignment="1">
      <alignment horizontal="center" vertical="center"/>
    </xf>
    <xf numFmtId="167" fontId="0" fillId="2" borderId="22" xfId="0" applyNumberFormat="1" applyFill="1" applyBorder="1" applyAlignment="1">
      <alignment horizontal="center" vertical="center"/>
    </xf>
    <xf numFmtId="167" fontId="0" fillId="2" borderId="10" xfId="0" applyNumberFormat="1" applyFill="1" applyBorder="1" applyAlignment="1">
      <alignment horizontal="center" vertical="center"/>
    </xf>
    <xf numFmtId="167" fontId="0" fillId="2" borderId="13" xfId="0" applyNumberFormat="1" applyFill="1" applyBorder="1" applyAlignment="1">
      <alignment horizontal="center" vertical="center"/>
    </xf>
    <xf numFmtId="167" fontId="0" fillId="2" borderId="4" xfId="0" applyNumberFormat="1" applyFill="1" applyBorder="1" applyAlignment="1">
      <alignment horizontal="center" vertical="center"/>
    </xf>
    <xf numFmtId="167" fontId="0" fillId="2" borderId="2" xfId="0" applyNumberFormat="1" applyFill="1" applyBorder="1" applyAlignment="1">
      <alignment horizontal="center" vertical="center"/>
    </xf>
    <xf numFmtId="167" fontId="0" fillId="7" borderId="13" xfId="0" applyNumberFormat="1" applyFill="1" applyBorder="1" applyAlignment="1">
      <alignment horizontal="center" vertical="center"/>
    </xf>
    <xf numFmtId="2" fontId="0" fillId="2" borderId="14" xfId="0" applyNumberFormat="1" applyFill="1" applyBorder="1" applyAlignment="1">
      <alignment horizontal="center" vertical="center"/>
    </xf>
    <xf numFmtId="2" fontId="0" fillId="2" borderId="1" xfId="0" applyNumberFormat="1" applyFill="1" applyBorder="1" applyAlignment="1">
      <alignment horizontal="center" vertical="center"/>
    </xf>
    <xf numFmtId="2" fontId="0" fillId="2" borderId="3" xfId="0" applyNumberFormat="1" applyFill="1" applyBorder="1" applyAlignment="1">
      <alignment horizontal="center" vertical="center"/>
    </xf>
    <xf numFmtId="2" fontId="0" fillId="7" borderId="12" xfId="0" applyNumberFormat="1" applyFill="1" applyBorder="1" applyAlignment="1">
      <alignment horizontal="center" vertical="center"/>
    </xf>
    <xf numFmtId="2" fontId="0" fillId="2" borderId="5" xfId="0" applyNumberFormat="1" applyFill="1" applyBorder="1" applyAlignment="1">
      <alignment horizontal="center" vertical="center"/>
    </xf>
    <xf numFmtId="2" fontId="0" fillId="2" borderId="21" xfId="0" applyNumberFormat="1" applyFill="1" applyBorder="1" applyAlignment="1">
      <alignment horizontal="center" vertical="center"/>
    </xf>
    <xf numFmtId="2" fontId="0" fillId="2" borderId="9" xfId="0" applyNumberFormat="1" applyFill="1" applyBorder="1" applyAlignment="1">
      <alignment horizontal="center" vertical="center"/>
    </xf>
    <xf numFmtId="2" fontId="0" fillId="7" borderId="11" xfId="0" applyNumberFormat="1" applyFill="1" applyBorder="1" applyAlignment="1">
      <alignment horizontal="center" vertical="center"/>
    </xf>
    <xf numFmtId="167" fontId="0" fillId="2" borderId="7" xfId="0" applyNumberFormat="1" applyFill="1" applyBorder="1" applyAlignment="1">
      <alignment horizontal="center" vertical="center"/>
    </xf>
    <xf numFmtId="2" fontId="0" fillId="4" borderId="12" xfId="0" applyNumberFormat="1" applyFill="1" applyBorder="1" applyAlignment="1">
      <alignment horizontal="center" vertical="center"/>
    </xf>
    <xf numFmtId="167" fontId="0" fillId="2" borderId="15" xfId="0" applyNumberFormat="1" applyFill="1" applyBorder="1" applyAlignment="1">
      <alignment horizontal="center" vertical="center"/>
    </xf>
    <xf numFmtId="167" fontId="0" fillId="2" borderId="18" xfId="0" applyNumberFormat="1" applyFill="1" applyBorder="1" applyAlignment="1">
      <alignment horizontal="center" vertical="center"/>
    </xf>
    <xf numFmtId="167" fontId="0" fillId="4" borderId="13" xfId="0" applyNumberFormat="1" applyFill="1" applyBorder="1" applyAlignment="1">
      <alignment horizontal="center" vertical="center"/>
    </xf>
    <xf numFmtId="2" fontId="0" fillId="7" borderId="9" xfId="0" applyNumberFormat="1" applyFill="1" applyBorder="1" applyAlignment="1">
      <alignment horizontal="center" vertical="center"/>
    </xf>
    <xf numFmtId="2" fontId="0" fillId="5" borderId="1" xfId="0" applyNumberFormat="1" applyFill="1" applyBorder="1" applyAlignment="1">
      <alignment horizontal="center" vertical="center"/>
    </xf>
    <xf numFmtId="0" fontId="9" fillId="6" borderId="0" xfId="0" applyFont="1" applyFill="1"/>
    <xf numFmtId="0" fontId="6" fillId="6" borderId="32" xfId="0" applyFont="1" applyFill="1" applyBorder="1" applyAlignment="1">
      <alignment horizontal="center" vertical="center" wrapText="1"/>
    </xf>
    <xf numFmtId="0" fontId="6" fillId="6" borderId="23" xfId="0" applyFont="1" applyFill="1" applyBorder="1" applyAlignment="1">
      <alignment horizontal="center" vertical="center" wrapText="1"/>
    </xf>
    <xf numFmtId="0" fontId="6" fillId="6" borderId="15" xfId="0" applyFont="1" applyFill="1" applyBorder="1" applyAlignment="1">
      <alignment horizontal="center" vertical="center"/>
    </xf>
    <xf numFmtId="167" fontId="6" fillId="6" borderId="21" xfId="0" applyNumberFormat="1" applyFont="1" applyFill="1" applyBorder="1" applyAlignment="1">
      <alignment horizontal="center" vertical="center"/>
    </xf>
    <xf numFmtId="2" fontId="6" fillId="6" borderId="22" xfId="0" applyNumberFormat="1" applyFont="1" applyFill="1" applyBorder="1" applyAlignment="1">
      <alignment horizontal="center" vertical="center"/>
    </xf>
    <xf numFmtId="0" fontId="6" fillId="6" borderId="18" xfId="0" applyFont="1" applyFill="1" applyBorder="1" applyAlignment="1">
      <alignment horizontal="center" vertical="center"/>
    </xf>
    <xf numFmtId="167" fontId="6" fillId="6" borderId="11" xfId="0" applyNumberFormat="1" applyFont="1" applyFill="1" applyBorder="1" applyAlignment="1">
      <alignment horizontal="center" vertical="center"/>
    </xf>
    <xf numFmtId="2" fontId="6" fillId="6" borderId="13" xfId="0" applyNumberFormat="1" applyFont="1" applyFill="1" applyBorder="1" applyAlignment="1">
      <alignment horizontal="center" vertical="center"/>
    </xf>
    <xf numFmtId="0" fontId="6" fillId="6" borderId="0" xfId="0" applyFont="1" applyFill="1" applyAlignment="1">
      <alignment horizontal="center" vertical="center"/>
    </xf>
    <xf numFmtId="167" fontId="6" fillId="6" borderId="0" xfId="0" applyNumberFormat="1" applyFont="1" applyFill="1" applyAlignment="1">
      <alignment horizontal="center" vertical="center"/>
    </xf>
    <xf numFmtId="2" fontId="6" fillId="6" borderId="0" xfId="0" applyNumberFormat="1" applyFont="1" applyFill="1" applyAlignment="1">
      <alignment horizontal="center" vertical="center"/>
    </xf>
    <xf numFmtId="0" fontId="6" fillId="6" borderId="1" xfId="0" applyFont="1" applyFill="1" applyBorder="1" applyAlignment="1">
      <alignment horizontal="center" vertical="center" wrapText="1"/>
    </xf>
    <xf numFmtId="2" fontId="0" fillId="7" borderId="5" xfId="0" applyNumberFormat="1" applyFill="1" applyBorder="1" applyAlignment="1">
      <alignment horizontal="center" vertical="center"/>
    </xf>
    <xf numFmtId="0" fontId="6" fillId="6" borderId="33" xfId="0" applyFont="1" applyFill="1" applyBorder="1"/>
    <xf numFmtId="167" fontId="6" fillId="12" borderId="11" xfId="0" applyNumberFormat="1" applyFont="1" applyFill="1" applyBorder="1" applyAlignment="1">
      <alignment horizontal="center" vertical="center"/>
    </xf>
    <xf numFmtId="2" fontId="6" fillId="12" borderId="13" xfId="0" applyNumberFormat="1" applyFont="1" applyFill="1" applyBorder="1" applyAlignment="1">
      <alignment horizontal="center" vertical="center"/>
    </xf>
    <xf numFmtId="167" fontId="6" fillId="11" borderId="21" xfId="0" applyNumberFormat="1" applyFont="1" applyFill="1" applyBorder="1" applyAlignment="1">
      <alignment horizontal="center" vertical="center"/>
    </xf>
    <xf numFmtId="2" fontId="6" fillId="11" borderId="22" xfId="0" applyNumberFormat="1" applyFont="1" applyFill="1" applyBorder="1" applyAlignment="1">
      <alignment horizontal="center" vertical="center"/>
    </xf>
    <xf numFmtId="167" fontId="6" fillId="11" borderId="11" xfId="0" applyNumberFormat="1" applyFont="1" applyFill="1" applyBorder="1" applyAlignment="1">
      <alignment horizontal="center" vertical="center"/>
    </xf>
    <xf numFmtId="2" fontId="6" fillId="11" borderId="13" xfId="0" applyNumberFormat="1" applyFont="1" applyFill="1" applyBorder="1" applyAlignment="1">
      <alignment horizontal="center" vertical="center"/>
    </xf>
    <xf numFmtId="0" fontId="6" fillId="11" borderId="18" xfId="0" applyFont="1" applyFill="1" applyBorder="1" applyAlignment="1">
      <alignment horizontal="center" vertical="center"/>
    </xf>
    <xf numFmtId="0" fontId="6" fillId="11" borderId="15" xfId="0" applyFont="1" applyFill="1" applyBorder="1" applyAlignment="1">
      <alignment horizontal="center" vertical="center"/>
    </xf>
    <xf numFmtId="0" fontId="6" fillId="12" borderId="18" xfId="0" applyFont="1" applyFill="1" applyBorder="1" applyAlignment="1">
      <alignment horizontal="center" vertical="center"/>
    </xf>
    <xf numFmtId="167" fontId="6" fillId="13" borderId="11" xfId="0" applyNumberFormat="1" applyFont="1" applyFill="1" applyBorder="1" applyAlignment="1">
      <alignment horizontal="center" vertical="center"/>
    </xf>
    <xf numFmtId="0" fontId="6" fillId="6" borderId="3" xfId="0" applyFont="1" applyFill="1" applyBorder="1" applyAlignment="1">
      <alignment horizontal="center" vertical="center" wrapText="1"/>
    </xf>
    <xf numFmtId="0" fontId="9" fillId="14" borderId="0" xfId="0" applyFont="1" applyFill="1"/>
    <xf numFmtId="0" fontId="6" fillId="6" borderId="0" xfId="0" applyFont="1" applyFill="1" applyAlignment="1">
      <alignment horizontal="center"/>
    </xf>
    <xf numFmtId="0" fontId="6" fillId="10" borderId="0" xfId="0" applyFont="1" applyFill="1"/>
    <xf numFmtId="0" fontId="6" fillId="10" borderId="0" xfId="0" applyFont="1" applyFill="1" applyAlignment="1">
      <alignment horizontal="center"/>
    </xf>
    <xf numFmtId="49" fontId="6" fillId="10" borderId="0" xfId="0" applyNumberFormat="1" applyFont="1" applyFill="1" applyAlignment="1">
      <alignment horizontal="center"/>
    </xf>
    <xf numFmtId="0" fontId="0" fillId="0" borderId="1" xfId="0" applyBorder="1"/>
    <xf numFmtId="0" fontId="0" fillId="15" borderId="1" xfId="0" applyFill="1" applyBorder="1"/>
    <xf numFmtId="0" fontId="11" fillId="15" borderId="1" xfId="0" applyFont="1" applyFill="1" applyBorder="1"/>
    <xf numFmtId="0" fontId="11" fillId="15" borderId="1" xfId="0" applyFont="1" applyFill="1" applyBorder="1" applyAlignment="1">
      <alignment horizontal="center"/>
    </xf>
    <xf numFmtId="2" fontId="6" fillId="6" borderId="1" xfId="0" applyNumberFormat="1" applyFont="1" applyFill="1" applyBorder="1" applyAlignment="1">
      <alignment horizontal="center" vertical="center"/>
    </xf>
    <xf numFmtId="2" fontId="6" fillId="0" borderId="1" xfId="0" applyNumberFormat="1" applyFont="1" applyBorder="1" applyAlignment="1">
      <alignment horizontal="center" vertical="center"/>
    </xf>
    <xf numFmtId="2" fontId="0" fillId="15" borderId="1" xfId="0" applyNumberFormat="1" applyFill="1" applyBorder="1"/>
    <xf numFmtId="0" fontId="0" fillId="16" borderId="0" xfId="0" applyFill="1"/>
    <xf numFmtId="0" fontId="11" fillId="16" borderId="0" xfId="0" applyFont="1" applyFill="1"/>
    <xf numFmtId="0" fontId="0" fillId="0" borderId="0" xfId="0" applyAlignment="1">
      <alignment horizontal="center"/>
    </xf>
    <xf numFmtId="0" fontId="12" fillId="0" borderId="0" xfId="0" applyFont="1"/>
    <xf numFmtId="0" fontId="11" fillId="3" borderId="1" xfId="0" applyFont="1" applyFill="1" applyBorder="1" applyAlignment="1">
      <alignment horizontal="center"/>
    </xf>
    <xf numFmtId="0" fontId="0" fillId="0" borderId="3" xfId="0" applyBorder="1"/>
    <xf numFmtId="0" fontId="0" fillId="3" borderId="37" xfId="0" applyFill="1" applyBorder="1"/>
    <xf numFmtId="0" fontId="0" fillId="3" borderId="38" xfId="0" applyFill="1" applyBorder="1"/>
    <xf numFmtId="0" fontId="0" fillId="0" borderId="42" xfId="0" applyBorder="1"/>
    <xf numFmtId="0" fontId="0" fillId="3" borderId="41" xfId="0" applyFill="1" applyBorder="1"/>
    <xf numFmtId="0" fontId="0" fillId="3" borderId="36" xfId="0" applyFill="1" applyBorder="1"/>
    <xf numFmtId="0" fontId="0" fillId="0" borderId="42" xfId="0" applyBorder="1" applyAlignment="1">
      <alignment horizontal="right"/>
    </xf>
    <xf numFmtId="165" fontId="6" fillId="6" borderId="1" xfId="0" applyNumberFormat="1" applyFont="1" applyFill="1" applyBorder="1" applyAlignment="1">
      <alignment horizontal="center" vertical="center"/>
    </xf>
    <xf numFmtId="0" fontId="6" fillId="10" borderId="1" xfId="0" applyFont="1" applyFill="1" applyBorder="1" applyAlignment="1">
      <alignment horizontal="center"/>
    </xf>
    <xf numFmtId="0" fontId="6" fillId="10" borderId="0" xfId="0" applyFont="1" applyFill="1" applyAlignment="1">
      <alignment horizontal="right"/>
    </xf>
    <xf numFmtId="0" fontId="9" fillId="6" borderId="1" xfId="0" applyFont="1" applyFill="1" applyBorder="1" applyAlignment="1">
      <alignment horizontal="center" vertical="center"/>
    </xf>
    <xf numFmtId="0" fontId="9" fillId="6" borderId="1" xfId="0" applyFont="1" applyFill="1" applyBorder="1" applyAlignment="1">
      <alignment horizontal="center" vertical="center" wrapText="1"/>
    </xf>
    <xf numFmtId="0" fontId="6" fillId="10" borderId="0" xfId="0" applyFont="1" applyFill="1" applyAlignment="1">
      <alignment horizontal="center" vertical="center"/>
    </xf>
    <xf numFmtId="0" fontId="9" fillId="6" borderId="5" xfId="0" applyFont="1" applyFill="1" applyBorder="1" applyAlignment="1">
      <alignment horizontal="center" vertical="center"/>
    </xf>
    <xf numFmtId="0" fontId="6" fillId="6" borderId="5" xfId="0" applyFont="1" applyFill="1" applyBorder="1" applyAlignment="1">
      <alignment horizontal="center" vertical="center" wrapText="1"/>
    </xf>
    <xf numFmtId="165" fontId="6" fillId="6" borderId="12" xfId="0" applyNumberFormat="1" applyFont="1" applyFill="1" applyBorder="1" applyAlignment="1">
      <alignment horizontal="center" vertical="center"/>
    </xf>
    <xf numFmtId="2" fontId="9" fillId="6" borderId="1" xfId="0" applyNumberFormat="1" applyFont="1" applyFill="1" applyBorder="1" applyAlignment="1">
      <alignment horizontal="center" vertical="center"/>
    </xf>
    <xf numFmtId="2" fontId="6" fillId="6" borderId="5" xfId="0" applyNumberFormat="1" applyFont="1" applyFill="1" applyBorder="1" applyAlignment="1">
      <alignment horizontal="center" vertical="center"/>
    </xf>
    <xf numFmtId="0" fontId="10" fillId="6" borderId="34" xfId="0" applyFont="1" applyFill="1" applyBorder="1" applyAlignment="1">
      <alignment horizontal="center" vertical="center"/>
    </xf>
    <xf numFmtId="0" fontId="10" fillId="6" borderId="34" xfId="0" applyFont="1" applyFill="1" applyBorder="1" applyAlignment="1">
      <alignment vertical="center" wrapText="1"/>
    </xf>
    <xf numFmtId="0" fontId="10" fillId="6" borderId="34" xfId="0" applyFont="1" applyFill="1" applyBorder="1" applyAlignment="1">
      <alignment vertical="center"/>
    </xf>
    <xf numFmtId="168" fontId="6" fillId="6" borderId="1" xfId="0" applyNumberFormat="1" applyFont="1" applyFill="1" applyBorder="1" applyAlignment="1">
      <alignment horizontal="center" vertical="center"/>
    </xf>
    <xf numFmtId="0" fontId="6" fillId="6" borderId="35" xfId="0" applyFont="1" applyFill="1" applyBorder="1" applyAlignment="1">
      <alignment horizontal="center" vertical="center"/>
    </xf>
    <xf numFmtId="0" fontId="6" fillId="6" borderId="34" xfId="0" applyFont="1" applyFill="1" applyBorder="1" applyAlignment="1">
      <alignment horizontal="center" vertical="center"/>
    </xf>
    <xf numFmtId="167" fontId="6" fillId="6" borderId="43" xfId="0" applyNumberFormat="1" applyFont="1" applyFill="1" applyBorder="1" applyAlignment="1">
      <alignment horizontal="center" vertical="center"/>
    </xf>
    <xf numFmtId="2" fontId="6" fillId="6" borderId="44" xfId="0" applyNumberFormat="1" applyFont="1" applyFill="1" applyBorder="1" applyAlignment="1">
      <alignment horizontal="center" vertical="center"/>
    </xf>
    <xf numFmtId="2" fontId="9" fillId="6" borderId="5" xfId="0" applyNumberFormat="1" applyFont="1" applyFill="1" applyBorder="1" applyAlignment="1">
      <alignment horizontal="center" vertical="center"/>
    </xf>
    <xf numFmtId="0" fontId="10" fillId="6" borderId="0" xfId="0" applyFont="1" applyFill="1" applyAlignment="1">
      <alignment vertical="center"/>
    </xf>
    <xf numFmtId="0" fontId="6" fillId="6" borderId="19" xfId="0" applyFont="1" applyFill="1" applyBorder="1" applyAlignment="1">
      <alignment horizontal="center" vertical="center"/>
    </xf>
    <xf numFmtId="0" fontId="6" fillId="6" borderId="12" xfId="0" applyFont="1" applyFill="1" applyBorder="1" applyAlignment="1">
      <alignment horizontal="center" vertical="center" wrapText="1"/>
    </xf>
    <xf numFmtId="165" fontId="9" fillId="6" borderId="1" xfId="0" applyNumberFormat="1" applyFont="1" applyFill="1" applyBorder="1" applyAlignment="1">
      <alignment horizontal="center" vertical="center"/>
    </xf>
    <xf numFmtId="165" fontId="10" fillId="18" borderId="1" xfId="0" applyNumberFormat="1" applyFont="1" applyFill="1" applyBorder="1" applyAlignment="1">
      <alignment horizontal="center" vertical="center"/>
    </xf>
    <xf numFmtId="0" fontId="9" fillId="6" borderId="1" xfId="0" applyFont="1" applyFill="1" applyBorder="1"/>
    <xf numFmtId="165" fontId="9" fillId="18" borderId="1" xfId="0" applyNumberFormat="1" applyFont="1" applyFill="1" applyBorder="1" applyAlignment="1">
      <alignment horizontal="center" vertical="center"/>
    </xf>
    <xf numFmtId="0" fontId="8" fillId="6" borderId="12" xfId="0" applyFont="1" applyFill="1" applyBorder="1" applyAlignment="1">
      <alignment horizontal="center"/>
    </xf>
    <xf numFmtId="0" fontId="9" fillId="6" borderId="12" xfId="0" applyFont="1" applyFill="1" applyBorder="1" applyAlignment="1">
      <alignment horizontal="center" vertical="center" wrapText="1"/>
    </xf>
    <xf numFmtId="0" fontId="9" fillId="10" borderId="0" xfId="0" applyFont="1" applyFill="1"/>
    <xf numFmtId="167" fontId="6" fillId="10" borderId="0" xfId="0" applyNumberFormat="1" applyFont="1" applyFill="1" applyAlignment="1">
      <alignment horizontal="center" vertical="center"/>
    </xf>
    <xf numFmtId="2" fontId="6" fillId="10" borderId="0" xfId="0" applyNumberFormat="1" applyFont="1" applyFill="1" applyAlignment="1">
      <alignment horizontal="center" vertical="center"/>
    </xf>
    <xf numFmtId="1" fontId="0" fillId="2" borderId="1" xfId="0" applyNumberFormat="1" applyFill="1" applyBorder="1" applyAlignment="1">
      <alignment horizontal="center" vertical="center"/>
    </xf>
    <xf numFmtId="165" fontId="0" fillId="3" borderId="1" xfId="0" applyNumberFormat="1" applyFill="1" applyBorder="1" applyAlignment="1">
      <alignment horizontal="center" vertical="center"/>
    </xf>
    <xf numFmtId="164" fontId="0" fillId="3" borderId="1" xfId="0" applyNumberFormat="1" applyFill="1" applyBorder="1" applyAlignment="1">
      <alignment horizontal="center" vertical="center"/>
    </xf>
    <xf numFmtId="0" fontId="6" fillId="10" borderId="1" xfId="0" applyFont="1" applyFill="1" applyBorder="1" applyAlignment="1">
      <alignment horizontal="center" vertical="center"/>
    </xf>
    <xf numFmtId="0" fontId="9" fillId="9" borderId="1" xfId="0" applyFont="1" applyFill="1" applyBorder="1" applyAlignment="1">
      <alignment horizontal="center" vertical="center"/>
    </xf>
    <xf numFmtId="0" fontId="6" fillId="6" borderId="14" xfId="0" applyFont="1" applyFill="1" applyBorder="1" applyAlignment="1">
      <alignment horizontal="center" vertical="center" wrapText="1"/>
    </xf>
    <xf numFmtId="2" fontId="6" fillId="6" borderId="14" xfId="0" applyNumberFormat="1" applyFont="1" applyFill="1" applyBorder="1" applyAlignment="1">
      <alignment horizontal="center" vertical="center"/>
    </xf>
    <xf numFmtId="2" fontId="9" fillId="6" borderId="12" xfId="0" applyNumberFormat="1" applyFont="1" applyFill="1" applyBorder="1" applyAlignment="1">
      <alignment horizontal="center" vertical="center"/>
    </xf>
    <xf numFmtId="2" fontId="6" fillId="6" borderId="12" xfId="0" applyNumberFormat="1" applyFont="1" applyFill="1" applyBorder="1" applyAlignment="1">
      <alignment horizontal="center" vertical="center"/>
    </xf>
    <xf numFmtId="2" fontId="9" fillId="6" borderId="35" xfId="0" applyNumberFormat="1" applyFont="1" applyFill="1" applyBorder="1" applyAlignment="1">
      <alignment horizontal="center" vertical="center"/>
    </xf>
    <xf numFmtId="2" fontId="6" fillId="6" borderId="35" xfId="0" applyNumberFormat="1" applyFont="1" applyFill="1" applyBorder="1" applyAlignment="1">
      <alignment horizontal="center" vertical="center"/>
    </xf>
    <xf numFmtId="2" fontId="9" fillId="6" borderId="14" xfId="0" applyNumberFormat="1" applyFont="1" applyFill="1" applyBorder="1" applyAlignment="1">
      <alignment horizontal="center" vertical="center"/>
    </xf>
    <xf numFmtId="2" fontId="6" fillId="6" borderId="3" xfId="0" applyNumberFormat="1" applyFont="1" applyFill="1" applyBorder="1" applyAlignment="1">
      <alignment horizontal="center" vertical="center"/>
    </xf>
    <xf numFmtId="0" fontId="0" fillId="0" borderId="0" xfId="0" applyAlignment="1">
      <alignment vertical="center"/>
    </xf>
    <xf numFmtId="0" fontId="16" fillId="0" borderId="0" xfId="0" applyFont="1" applyAlignment="1">
      <alignment vertical="center"/>
    </xf>
    <xf numFmtId="0" fontId="0" fillId="0" borderId="46" xfId="0" applyBorder="1" applyAlignment="1">
      <alignment vertical="center"/>
    </xf>
    <xf numFmtId="0" fontId="0" fillId="0" borderId="46" xfId="0" applyBorder="1"/>
    <xf numFmtId="0" fontId="9" fillId="19" borderId="0" xfId="0" applyFont="1" applyFill="1"/>
    <xf numFmtId="0" fontId="0" fillId="0" borderId="1" xfId="0" applyBorder="1" applyAlignment="1">
      <alignment horizontal="center" vertical="center" wrapText="1"/>
    </xf>
    <xf numFmtId="0" fontId="0" fillId="0" borderId="1" xfId="0" applyBorder="1" applyAlignment="1">
      <alignment horizontal="center" vertical="center"/>
    </xf>
    <xf numFmtId="0" fontId="0" fillId="2" borderId="14" xfId="0" applyFill="1" applyBorder="1" applyAlignment="1">
      <alignment horizontal="center" vertical="center"/>
    </xf>
    <xf numFmtId="0" fontId="0" fillId="2" borderId="1" xfId="0" applyFill="1" applyBorder="1" applyAlignment="1">
      <alignment horizontal="center" vertical="center"/>
    </xf>
    <xf numFmtId="0" fontId="0" fillId="2" borderId="12" xfId="0" applyFill="1" applyBorder="1" applyAlignment="1">
      <alignment horizontal="center" vertical="center"/>
    </xf>
    <xf numFmtId="0" fontId="0" fillId="2" borderId="3" xfId="0" applyFill="1" applyBorder="1" applyAlignment="1">
      <alignment horizontal="center" vertical="center" wrapText="1"/>
    </xf>
    <xf numFmtId="0" fontId="0" fillId="2" borderId="19" xfId="0" applyFill="1" applyBorder="1" applyAlignment="1">
      <alignment horizontal="center" vertical="center"/>
    </xf>
    <xf numFmtId="0" fontId="0" fillId="2" borderId="27" xfId="0" applyFill="1" applyBorder="1" applyAlignment="1">
      <alignment horizontal="center" vertical="center" wrapText="1"/>
    </xf>
    <xf numFmtId="0" fontId="0" fillId="2" borderId="28" xfId="0" applyFill="1" applyBorder="1" applyAlignment="1">
      <alignment horizontal="center" vertical="center" wrapText="1"/>
    </xf>
    <xf numFmtId="0" fontId="0" fillId="2" borderId="19" xfId="0" applyFill="1" applyBorder="1" applyAlignment="1">
      <alignment horizontal="center" vertical="center" wrapText="1"/>
    </xf>
    <xf numFmtId="0" fontId="0" fillId="2" borderId="20" xfId="0" applyFill="1" applyBorder="1" applyAlignment="1">
      <alignment horizontal="center" vertical="center"/>
    </xf>
    <xf numFmtId="0" fontId="0" fillId="2" borderId="16" xfId="0" applyFill="1" applyBorder="1" applyAlignment="1">
      <alignment horizontal="center" vertical="center"/>
    </xf>
    <xf numFmtId="0" fontId="0" fillId="2" borderId="10" xfId="0" applyFill="1" applyBorder="1" applyAlignment="1">
      <alignment horizontal="center" vertical="center"/>
    </xf>
    <xf numFmtId="0" fontId="0" fillId="2" borderId="23" xfId="0" applyFill="1" applyBorder="1" applyAlignment="1">
      <alignment horizontal="center" vertical="center" wrapText="1"/>
    </xf>
    <xf numFmtId="0" fontId="0" fillId="2" borderId="26" xfId="0" applyFill="1" applyBorder="1" applyAlignment="1">
      <alignment horizontal="center" vertical="center" wrapText="1"/>
    </xf>
    <xf numFmtId="0" fontId="0" fillId="2" borderId="2" xfId="0" applyFill="1" applyBorder="1" applyAlignment="1">
      <alignment horizontal="center" vertical="center"/>
    </xf>
    <xf numFmtId="0" fontId="0" fillId="2" borderId="30" xfId="0" applyFill="1" applyBorder="1" applyAlignment="1">
      <alignment horizontal="center" vertical="center"/>
    </xf>
    <xf numFmtId="0" fontId="0" fillId="2" borderId="31" xfId="0" applyFill="1" applyBorder="1" applyAlignment="1">
      <alignment horizontal="center" vertical="center"/>
    </xf>
    <xf numFmtId="0" fontId="0" fillId="2" borderId="3" xfId="0" applyFill="1" applyBorder="1" applyAlignment="1">
      <alignment horizontal="center" vertical="center"/>
    </xf>
    <xf numFmtId="0" fontId="0" fillId="2" borderId="5" xfId="0" applyFill="1" applyBorder="1" applyAlignment="1">
      <alignment horizontal="center" vertical="center"/>
    </xf>
    <xf numFmtId="0" fontId="6" fillId="6" borderId="2" xfId="0" applyFont="1" applyFill="1" applyBorder="1" applyAlignment="1">
      <alignment horizontal="center"/>
    </xf>
    <xf numFmtId="0" fontId="6" fillId="6" borderId="16" xfId="0" applyFont="1" applyFill="1" applyBorder="1" applyAlignment="1">
      <alignment horizontal="center"/>
    </xf>
    <xf numFmtId="0" fontId="9" fillId="9" borderId="2" xfId="0" applyFont="1" applyFill="1" applyBorder="1" applyAlignment="1">
      <alignment horizontal="center"/>
    </xf>
    <xf numFmtId="0" fontId="9" fillId="9" borderId="33" xfId="0" applyFont="1" applyFill="1" applyBorder="1" applyAlignment="1">
      <alignment horizontal="center"/>
    </xf>
    <xf numFmtId="0" fontId="9" fillId="9" borderId="16" xfId="0" applyFont="1" applyFill="1" applyBorder="1" applyAlignment="1">
      <alignment horizontal="center"/>
    </xf>
    <xf numFmtId="0" fontId="6" fillId="6" borderId="33" xfId="0" applyFont="1" applyFill="1" applyBorder="1" applyAlignment="1">
      <alignment horizontal="center"/>
    </xf>
    <xf numFmtId="0" fontId="6" fillId="6" borderId="2" xfId="0" applyFont="1" applyFill="1" applyBorder="1" applyAlignment="1">
      <alignment horizontal="center" vertical="center"/>
    </xf>
    <xf numFmtId="0" fontId="6" fillId="6" borderId="16" xfId="0" applyFont="1" applyFill="1" applyBorder="1" applyAlignment="1">
      <alignment horizontal="center" vertical="center"/>
    </xf>
    <xf numFmtId="0" fontId="7" fillId="8" borderId="30" xfId="0" applyFont="1" applyFill="1" applyBorder="1" applyAlignment="1">
      <alignment horizontal="center" vertical="center" wrapText="1"/>
    </xf>
    <xf numFmtId="0" fontId="7" fillId="8" borderId="31"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27" xfId="0" applyFont="1" applyFill="1" applyBorder="1" applyAlignment="1">
      <alignment horizontal="center" vertical="center" wrapText="1"/>
    </xf>
    <xf numFmtId="0" fontId="6" fillId="6" borderId="14" xfId="0" applyFont="1" applyFill="1" applyBorder="1" applyAlignment="1">
      <alignment horizontal="center" vertical="center"/>
    </xf>
    <xf numFmtId="0" fontId="6" fillId="6" borderId="1" xfId="0" applyFont="1" applyFill="1" applyBorder="1" applyAlignment="1">
      <alignment horizontal="center" vertical="center"/>
    </xf>
    <xf numFmtId="0" fontId="6" fillId="6" borderId="3" xfId="0" applyFont="1" applyFill="1" applyBorder="1" applyAlignment="1">
      <alignment horizontal="center" vertical="center"/>
    </xf>
    <xf numFmtId="0" fontId="6" fillId="6" borderId="12" xfId="0" applyFont="1" applyFill="1" applyBorder="1" applyAlignment="1">
      <alignment horizontal="center" vertical="center"/>
    </xf>
    <xf numFmtId="0" fontId="6" fillId="6" borderId="35" xfId="0" applyFont="1" applyFill="1" applyBorder="1" applyAlignment="1">
      <alignment horizontal="center" vertical="center"/>
    </xf>
    <xf numFmtId="0" fontId="6" fillId="6" borderId="1"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9" fillId="6" borderId="1" xfId="0" applyFont="1" applyFill="1" applyBorder="1" applyAlignment="1">
      <alignment horizontal="center" vertical="center"/>
    </xf>
    <xf numFmtId="0" fontId="9" fillId="6" borderId="35" xfId="0" applyFont="1" applyFill="1" applyBorder="1" applyAlignment="1">
      <alignment horizontal="center" vertical="center"/>
    </xf>
    <xf numFmtId="0" fontId="9" fillId="6" borderId="5" xfId="0" applyFont="1" applyFill="1" applyBorder="1" applyAlignment="1">
      <alignment horizontal="center" vertical="center"/>
    </xf>
    <xf numFmtId="0" fontId="6" fillId="6" borderId="35"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9" fillId="6" borderId="3" xfId="0" applyFont="1" applyFill="1" applyBorder="1" applyAlignment="1">
      <alignment horizontal="center" vertical="center"/>
    </xf>
    <xf numFmtId="0" fontId="10" fillId="6" borderId="34" xfId="0" applyFont="1" applyFill="1" applyBorder="1" applyAlignment="1">
      <alignment horizontal="center" vertical="center" wrapText="1"/>
    </xf>
    <xf numFmtId="0" fontId="10" fillId="6" borderId="34" xfId="0" applyFont="1" applyFill="1" applyBorder="1" applyAlignment="1">
      <alignment horizontal="center" vertical="center"/>
    </xf>
    <xf numFmtId="0" fontId="6" fillId="6" borderId="5" xfId="0" applyFont="1" applyFill="1" applyBorder="1" applyAlignment="1">
      <alignment horizontal="center" vertical="center"/>
    </xf>
    <xf numFmtId="0" fontId="6" fillId="6" borderId="33" xfId="0" applyFont="1" applyFill="1" applyBorder="1" applyAlignment="1">
      <alignment horizontal="center" vertical="center"/>
    </xf>
    <xf numFmtId="0" fontId="6" fillId="6" borderId="19" xfId="0" applyFont="1" applyFill="1" applyBorder="1" applyAlignment="1">
      <alignment horizontal="center" vertical="center"/>
    </xf>
    <xf numFmtId="0" fontId="6" fillId="6" borderId="19" xfId="0" applyFont="1" applyFill="1" applyBorder="1" applyAlignment="1">
      <alignment horizontal="center" vertical="center" wrapText="1"/>
    </xf>
    <xf numFmtId="0" fontId="9" fillId="6" borderId="19" xfId="0" applyFont="1" applyFill="1" applyBorder="1" applyAlignment="1">
      <alignment horizontal="center" vertical="center"/>
    </xf>
    <xf numFmtId="0" fontId="9" fillId="6" borderId="1" xfId="0" applyFont="1" applyFill="1" applyBorder="1" applyAlignment="1">
      <alignment horizontal="center"/>
    </xf>
    <xf numFmtId="0" fontId="6" fillId="10" borderId="2" xfId="0" applyFont="1" applyFill="1" applyBorder="1" applyAlignment="1">
      <alignment horizontal="center" vertical="center"/>
    </xf>
    <xf numFmtId="0" fontId="6" fillId="10" borderId="16" xfId="0" applyFont="1" applyFill="1" applyBorder="1" applyAlignment="1">
      <alignment horizontal="center" vertical="center"/>
    </xf>
    <xf numFmtId="0" fontId="15" fillId="6" borderId="2" xfId="0" applyFont="1" applyFill="1" applyBorder="1" applyAlignment="1">
      <alignment horizontal="center"/>
    </xf>
    <xf numFmtId="0" fontId="15" fillId="6" borderId="16" xfId="0" applyFont="1" applyFill="1"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17" borderId="0" xfId="0" applyFill="1" applyAlignment="1">
      <alignment horizontal="center"/>
    </xf>
    <xf numFmtId="0" fontId="0" fillId="0" borderId="1" xfId="0" applyBorder="1" applyAlignment="1">
      <alignment horizontal="center" vertical="center" wrapText="1"/>
    </xf>
    <xf numFmtId="0" fontId="0" fillId="0" borderId="1" xfId="0" applyBorder="1" applyAlignment="1">
      <alignment horizontal="center" vertical="center"/>
    </xf>
    <xf numFmtId="0" fontId="6" fillId="6" borderId="45" xfId="0" applyFont="1" applyFill="1" applyBorder="1" applyAlignment="1">
      <alignment horizontal="center" vertical="center" wrapText="1"/>
    </xf>
    <xf numFmtId="0" fontId="9" fillId="6" borderId="45" xfId="0" applyFont="1" applyFill="1" applyBorder="1" applyAlignment="1">
      <alignment horizontal="center" vertical="center" wrapText="1"/>
    </xf>
    <xf numFmtId="0" fontId="6" fillId="6" borderId="45" xfId="0" applyFont="1" applyFill="1" applyBorder="1" applyAlignment="1">
      <alignment horizontal="center" vertical="center"/>
    </xf>
    <xf numFmtId="0" fontId="11" fillId="15" borderId="2" xfId="0" applyFont="1" applyFill="1" applyBorder="1" applyAlignment="1">
      <alignment horizontal="center"/>
    </xf>
    <xf numFmtId="0" fontId="11" fillId="15" borderId="33" xfId="0" applyFont="1" applyFill="1" applyBorder="1" applyAlignment="1">
      <alignment horizontal="center"/>
    </xf>
    <xf numFmtId="0" fontId="11" fillId="15" borderId="16" xfId="0" applyFont="1"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3" xfId="0" applyBorder="1" applyAlignment="1">
      <alignment horizontal="center"/>
    </xf>
    <xf numFmtId="0" fontId="0" fillId="0" borderId="16" xfId="0" applyBorder="1" applyAlignment="1">
      <alignment horizontal="center"/>
    </xf>
  </cellXfs>
  <cellStyles count="1">
    <cellStyle name="Standard" xfId="0" builtinId="0"/>
  </cellStyles>
  <dxfs count="0"/>
  <tableStyles count="0" defaultTableStyle="TableStyleMedium2" defaultPivotStyle="PivotStyleLight16"/>
  <colors>
    <mruColors>
      <color rgb="FF03BFAF"/>
      <color rgb="FFE64300"/>
      <color rgb="FF029687"/>
      <color rgb="FFE66600"/>
      <color rgb="FFE3782E"/>
      <color rgb="FF00524A"/>
      <color rgb="FFE64400"/>
      <color rgb="FFFF0000"/>
      <color rgb="FFDFDFDF"/>
      <color rgb="FFE4EB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3"/>
          <c:order val="0"/>
          <c:tx>
            <c:v>60 Bilder</c:v>
          </c:tx>
          <c:spPr>
            <a:solidFill>
              <a:schemeClr val="accent6"/>
            </a:solidFill>
            <a:ln>
              <a:noFill/>
            </a:ln>
            <a:effectLst/>
          </c:spPr>
          <c:invertIfNegative val="0"/>
          <c:cat>
            <c:multiLvlStrRef>
              <c:f>Hokkaido!$C$4:$D$13</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Hokkaido!$Q$4:$Q$13</c:f>
              <c:numCache>
                <c:formatCode>0.0</c:formatCode>
                <c:ptCount val="10"/>
                <c:pt idx="0">
                  <c:v>71.866680000000002</c:v>
                </c:pt>
                <c:pt idx="1">
                  <c:v>225.07344000000001</c:v>
                </c:pt>
                <c:pt idx="2">
                  <c:v>121.12121999999999</c:v>
                </c:pt>
                <c:pt idx="3">
                  <c:v>225.62189999999998</c:v>
                </c:pt>
                <c:pt idx="4">
                  <c:v>225.13896</c:v>
                </c:pt>
                <c:pt idx="5">
                  <c:v>277.14911999999998</c:v>
                </c:pt>
                <c:pt idx="6">
                  <c:v>252.68915999999999</c:v>
                </c:pt>
                <c:pt idx="7">
                  <c:v>279.92123999999995</c:v>
                </c:pt>
                <c:pt idx="8">
                  <c:v>281.72136</c:v>
                </c:pt>
                <c:pt idx="9">
                  <c:v>308.64726000000002</c:v>
                </c:pt>
              </c:numCache>
            </c:numRef>
          </c:val>
          <c:extLst>
            <c:ext xmlns:c16="http://schemas.microsoft.com/office/drawing/2014/chart" uri="{C3380CC4-5D6E-409C-BE32-E72D297353CC}">
              <c16:uniqueId val="{00000000-AA79-1F44-B470-0A1C691754D7}"/>
            </c:ext>
          </c:extLst>
        </c:ser>
        <c:ser>
          <c:idx val="0"/>
          <c:order val="1"/>
          <c:tx>
            <c:v>120 Bilder</c:v>
          </c:tx>
          <c:spPr>
            <a:solidFill>
              <a:schemeClr val="accent4"/>
            </a:solidFill>
            <a:ln>
              <a:noFill/>
            </a:ln>
            <a:effectLst/>
          </c:spPr>
          <c:invertIfNegative val="0"/>
          <c:cat>
            <c:multiLvlStrRef>
              <c:f>Hokkaido!$C$4:$D$13</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Hokkaido!$Q$14:$Q$23</c:f>
              <c:numCache>
                <c:formatCode>0.0</c:formatCode>
                <c:ptCount val="10"/>
                <c:pt idx="0">
                  <c:v>166.54931999999999</c:v>
                </c:pt>
                <c:pt idx="1">
                  <c:v>286.12433999999996</c:v>
                </c:pt>
                <c:pt idx="2">
                  <c:v>503.35019999999997</c:v>
                </c:pt>
                <c:pt idx="3">
                  <c:v>533.43984</c:v>
                </c:pt>
                <c:pt idx="4">
                  <c:v>511.81553999999994</c:v>
                </c:pt>
                <c:pt idx="5">
                  <c:v>540.00839999999994</c:v>
                </c:pt>
                <c:pt idx="6">
                  <c:v>634.87494000000004</c:v>
                </c:pt>
                <c:pt idx="7">
                  <c:v>652.51776000000007</c:v>
                </c:pt>
                <c:pt idx="8">
                  <c:v>643.16975999999988</c:v>
                </c:pt>
                <c:pt idx="9">
                  <c:v>662.78358000000003</c:v>
                </c:pt>
              </c:numCache>
            </c:numRef>
          </c:val>
          <c:extLst>
            <c:ext xmlns:c16="http://schemas.microsoft.com/office/drawing/2014/chart" uri="{C3380CC4-5D6E-409C-BE32-E72D297353CC}">
              <c16:uniqueId val="{00000001-AA79-1F44-B470-0A1C691754D7}"/>
            </c:ext>
          </c:extLst>
        </c:ser>
        <c:ser>
          <c:idx val="1"/>
          <c:order val="2"/>
          <c:tx>
            <c:v>180 Bilder</c:v>
          </c:tx>
          <c:spPr>
            <a:solidFill>
              <a:srgbClr val="E64400">
                <a:alpha val="89804"/>
              </a:srgbClr>
            </a:solidFill>
            <a:ln>
              <a:solidFill>
                <a:srgbClr val="E64400"/>
              </a:solidFill>
            </a:ln>
            <a:effectLst/>
          </c:spPr>
          <c:invertIfNegative val="0"/>
          <c:cat>
            <c:multiLvlStrRef>
              <c:f>Hokkaido!$C$4:$D$13</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Hokkaido!$Q$24:$Q$33</c:f>
              <c:numCache>
                <c:formatCode>0.0</c:formatCode>
                <c:ptCount val="10"/>
                <c:pt idx="0">
                  <c:v>278.36964</c:v>
                </c:pt>
                <c:pt idx="1">
                  <c:v>501.53688</c:v>
                </c:pt>
                <c:pt idx="2">
                  <c:v>743.01349500000003</c:v>
                </c:pt>
                <c:pt idx="3">
                  <c:v>778.61938499999997</c:v>
                </c:pt>
                <c:pt idx="4">
                  <c:v>766.09313999999995</c:v>
                </c:pt>
                <c:pt idx="5">
                  <c:v>799.09514999999999</c:v>
                </c:pt>
                <c:pt idx="6">
                  <c:v>925.43714999999997</c:v>
                </c:pt>
                <c:pt idx="7">
                  <c:v>936.635175</c:v>
                </c:pt>
                <c:pt idx="8">
                  <c:v>933.6722400000001</c:v>
                </c:pt>
                <c:pt idx="9">
                  <c:v>1001.3339699999999</c:v>
                </c:pt>
              </c:numCache>
            </c:numRef>
          </c:val>
          <c:extLst>
            <c:ext xmlns:c16="http://schemas.microsoft.com/office/drawing/2014/chart" uri="{C3380CC4-5D6E-409C-BE32-E72D297353CC}">
              <c16:uniqueId val="{00000002-AA79-1F44-B470-0A1C691754D7}"/>
            </c:ext>
          </c:extLst>
        </c:ser>
        <c:dLbls>
          <c:showLegendKey val="0"/>
          <c:showVal val="0"/>
          <c:showCatName val="0"/>
          <c:showSerName val="0"/>
          <c:showPercent val="0"/>
          <c:showBubbleSize val="0"/>
        </c:dLbls>
        <c:gapWidth val="219"/>
        <c:axId val="498028736"/>
        <c:axId val="1072031648"/>
      </c:barChart>
      <c:catAx>
        <c:axId val="49802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sz="1400" b="1" i="0">
                  <a:solidFill>
                    <a:schemeClr val="tx1"/>
                  </a:solidFill>
                  <a:latin typeface="Times New Roman" panose="02020603050405020304" pitchFamily="18" charset="0"/>
                  <a:cs typeface="Times New Roman" panose="02020603050405020304" pitchFamily="18" charset="0"/>
                </a:endParaRPr>
              </a:p>
              <a:p>
                <a:pPr>
                  <a:defRPr/>
                </a:pPr>
                <a:r>
                  <a:rPr lang="de-DE" sz="1400" b="1" i="0">
                    <a:solidFill>
                      <a:schemeClr val="tx1"/>
                    </a:solidFill>
                    <a:latin typeface="Times New Roman" panose="02020603050405020304" pitchFamily="18" charset="0"/>
                    <a:cs typeface="Times New Roman" panose="02020603050405020304" pitchFamily="18" charset="0"/>
                  </a:rPr>
                  <a:t>Detail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1072031648"/>
        <c:crosses val="autoZero"/>
        <c:auto val="1"/>
        <c:lblAlgn val="ctr"/>
        <c:lblOffset val="100"/>
        <c:noMultiLvlLbl val="0"/>
      </c:catAx>
      <c:valAx>
        <c:axId val="1072031648"/>
        <c:scaling>
          <c:orientation val="minMax"/>
          <c:max val="23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Messzeit in sec. (Median)</a:t>
                </a:r>
              </a:p>
              <a:p>
                <a:pPr>
                  <a:defRPr/>
                </a:pPr>
                <a:endParaRPr lang="de-DE" sz="1400" b="1" i="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498028736"/>
        <c:crosses val="autoZero"/>
        <c:crossBetween val="between"/>
        <c:majorUnit val="100"/>
        <c:minorUnit val="25"/>
      </c:valAx>
      <c:spPr>
        <a:noFill/>
        <a:ln>
          <a:solidFill>
            <a:schemeClr val="bg1">
              <a:lumMod val="85000"/>
            </a:schemeClr>
          </a:solid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de-DE" sz="1400" b="1" i="0">
                <a:solidFill>
                  <a:schemeClr val="tx1"/>
                </a:solidFill>
                <a:latin typeface="Times New Roman" panose="02020603050405020304" pitchFamily="18" charset="0"/>
                <a:cs typeface="Times New Roman" panose="02020603050405020304" pitchFamily="18" charset="0"/>
              </a:rPr>
              <a:t>Kiwi </a:t>
            </a:r>
          </a:p>
        </c:rich>
      </c:tx>
      <c:layout>
        <c:manualLayout>
          <c:xMode val="edge"/>
          <c:yMode val="edge"/>
          <c:x val="0.92271110398204437"/>
          <c:y val="1.5909090909090907E-2"/>
        </c:manualLayout>
      </c:layout>
      <c:overlay val="1"/>
      <c:spPr>
        <a:noFill/>
        <a:ln>
          <a:noFill/>
        </a:ln>
        <a:effectLst/>
      </c:spPr>
    </c:title>
    <c:autoTitleDeleted val="0"/>
    <c:plotArea>
      <c:layout/>
      <c:barChart>
        <c:barDir val="col"/>
        <c:grouping val="clustered"/>
        <c:varyColors val="0"/>
        <c:ser>
          <c:idx val="2"/>
          <c:order val="0"/>
          <c:tx>
            <c:v>60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Kompakt!$P$4:$P$19</c:f>
              <c:numCache>
                <c:formatCode>0.0</c:formatCode>
                <c:ptCount val="16"/>
                <c:pt idx="0">
                  <c:v>45.889919999999996</c:v>
                </c:pt>
                <c:pt idx="1">
                  <c:v>60.310579199999999</c:v>
                </c:pt>
                <c:pt idx="2">
                  <c:v>69.281310720000008</c:v>
                </c:pt>
                <c:pt idx="3">
                  <c:v>94.497435648000007</c:v>
                </c:pt>
                <c:pt idx="5">
                  <c:v>97.812835199999995</c:v>
                </c:pt>
                <c:pt idx="7">
                  <c:v>116.84846169600003</c:v>
                </c:pt>
                <c:pt idx="9">
                  <c:v>123.47971584</c:v>
                </c:pt>
                <c:pt idx="11">
                  <c:v>138.89748787200003</c:v>
                </c:pt>
                <c:pt idx="13">
                  <c:v>156.62173440000001</c:v>
                </c:pt>
                <c:pt idx="15">
                  <c:v>191.67733516800001</c:v>
                </c:pt>
              </c:numCache>
            </c:numRef>
          </c:val>
          <c:extLst>
            <c:ext xmlns:c16="http://schemas.microsoft.com/office/drawing/2014/chart" uri="{C3380CC4-5D6E-409C-BE32-E72D297353CC}">
              <c16:uniqueId val="{00000000-8783-374E-B3BF-E1AAF4342ED8}"/>
            </c:ext>
          </c:extLst>
        </c:ser>
        <c:ser>
          <c:idx val="4"/>
          <c:order val="1"/>
          <c:tx>
            <c:v>120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Kompakt!$P$25:$P$34</c:f>
              <c:numCache>
                <c:formatCode>0.0</c:formatCode>
                <c:ptCount val="10"/>
                <c:pt idx="0">
                  <c:v>100.88759999999999</c:v>
                </c:pt>
                <c:pt idx="1">
                  <c:v>197.39189999999999</c:v>
                </c:pt>
                <c:pt idx="2">
                  <c:v>134.75963999999999</c:v>
                </c:pt>
                <c:pt idx="3">
                  <c:v>220.65575400000003</c:v>
                </c:pt>
                <c:pt idx="4">
                  <c:v>233.0145048</c:v>
                </c:pt>
                <c:pt idx="5">
                  <c:v>304.77977999999996</c:v>
                </c:pt>
                <c:pt idx="6">
                  <c:v>310.39165080000004</c:v>
                </c:pt>
                <c:pt idx="7">
                  <c:v>359.77415999999999</c:v>
                </c:pt>
                <c:pt idx="8">
                  <c:v>364.45298279999997</c:v>
                </c:pt>
                <c:pt idx="9">
                  <c:v>405.77302079999998</c:v>
                </c:pt>
              </c:numCache>
            </c:numRef>
          </c:val>
          <c:extLst>
            <c:ext xmlns:c16="http://schemas.microsoft.com/office/drawing/2014/chart" uri="{C3380CC4-5D6E-409C-BE32-E72D297353CC}">
              <c16:uniqueId val="{00000001-8783-374E-B3BF-E1AAF4342ED8}"/>
            </c:ext>
          </c:extLst>
        </c:ser>
        <c:ser>
          <c:idx val="5"/>
          <c:order val="2"/>
          <c:tx>
            <c:v>180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Kompakt!$P$38:$P$47</c:f>
              <c:numCache>
                <c:formatCode>0.0</c:formatCode>
                <c:ptCount val="10"/>
                <c:pt idx="0">
                  <c:v>178.40236391999997</c:v>
                </c:pt>
                <c:pt idx="1">
                  <c:v>208.61145000000005</c:v>
                </c:pt>
                <c:pt idx="2">
                  <c:v>211.83627546000002</c:v>
                </c:pt>
                <c:pt idx="3">
                  <c:v>242.788185</c:v>
                </c:pt>
                <c:pt idx="4">
                  <c:v>250.41636</c:v>
                </c:pt>
                <c:pt idx="5">
                  <c:v>292.51868580000001</c:v>
                </c:pt>
                <c:pt idx="6">
                  <c:v>307.09782557999995</c:v>
                </c:pt>
                <c:pt idx="7">
                  <c:v>425.66490791999996</c:v>
                </c:pt>
                <c:pt idx="8">
                  <c:v>468.63981269999999</c:v>
                </c:pt>
                <c:pt idx="9">
                  <c:v>616.63040505000004</c:v>
                </c:pt>
              </c:numCache>
            </c:numRef>
          </c:val>
          <c:extLst>
            <c:ext xmlns:c16="http://schemas.microsoft.com/office/drawing/2014/chart" uri="{C3380CC4-5D6E-409C-BE32-E72D297353CC}">
              <c16:uniqueId val="{00000002-8783-374E-B3BF-E1AAF4342ED8}"/>
            </c:ext>
          </c:extLst>
        </c:ser>
        <c:dLbls>
          <c:showLegendKey val="0"/>
          <c:showVal val="0"/>
          <c:showCatName val="0"/>
          <c:showSerName val="0"/>
          <c:showPercent val="0"/>
          <c:showBubbleSize val="0"/>
        </c:dLbls>
        <c:gapWidth val="170"/>
        <c:axId val="498028736"/>
        <c:axId val="1072031648"/>
      </c:barChart>
      <c:catAx>
        <c:axId val="49802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Konfigurationsprofil</a:t>
                </a:r>
              </a:p>
            </c:rich>
          </c:tx>
          <c:layout>
            <c:manualLayout>
              <c:xMode val="edge"/>
              <c:yMode val="edge"/>
              <c:x val="0.42802071674755948"/>
              <c:y val="0.95387526843235504"/>
            </c:manualLayout>
          </c:layout>
          <c:overlay val="0"/>
          <c:spPr>
            <a:noFill/>
            <a:ln>
              <a:noFill/>
            </a:ln>
            <a:effectLst/>
          </c:spPr>
        </c:title>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1072031648"/>
        <c:crosses val="autoZero"/>
        <c:auto val="1"/>
        <c:lblAlgn val="ctr"/>
        <c:lblOffset val="100"/>
        <c:noMultiLvlLbl val="0"/>
      </c:catAx>
      <c:valAx>
        <c:axId val="1072031648"/>
        <c:scaling>
          <c:orientation val="minMax"/>
          <c:max val="7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Median der Messzeiten in Sek.</a:t>
                </a:r>
              </a:p>
            </c:rich>
          </c:tx>
          <c:layout>
            <c:manualLayout>
              <c:xMode val="edge"/>
              <c:yMode val="edge"/>
              <c:x val="9.9111497907735237E-4"/>
              <c:y val="0.2633910164638511"/>
            </c:manualLayout>
          </c:layout>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498028736"/>
        <c:crosses val="autoZero"/>
        <c:crossBetween val="between"/>
        <c:majorUnit val="100"/>
        <c:minorUnit val="10"/>
      </c:valAx>
      <c:spPr>
        <a:noFill/>
        <a:ln>
          <a:solidFill>
            <a:schemeClr val="bg1">
              <a:lumMod val="85000"/>
            </a:schemeClr>
          </a:solid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
    <c:plotVisOnly val="1"/>
    <c:dispBlanksAs val="gap"/>
    <c:showDLblsOverMax val="0"/>
    <c:extLst/>
  </c:chart>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3"/>
          <c:order val="0"/>
          <c:tx>
            <c:v>Zielwert</c:v>
          </c:tx>
          <c:spPr>
            <a:ln w="28575" cap="rnd">
              <a:solidFill>
                <a:srgbClr val="7030A0"/>
              </a:solidFill>
              <a:round/>
            </a:ln>
            <a:effectLst/>
          </c:spPr>
          <c:marker>
            <c:symbol val="circle"/>
            <c:size val="5"/>
            <c:spPr>
              <a:noFill/>
              <a:ln w="9525">
                <a:noFill/>
              </a:ln>
              <a:effectLst/>
            </c:spPr>
          </c:marker>
          <c:cat>
            <c:multiLvlStrRef>
              <c:f>Hokkaido!$C$4:$D$13</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Hokkaido!$C$41:$C$50</c:f>
              <c:numCache>
                <c:formatCode>General</c:formatCode>
                <c:ptCount val="10"/>
                <c:pt idx="0">
                  <c:v>1173.4000000000001</c:v>
                </c:pt>
                <c:pt idx="1">
                  <c:v>1173.4000000000001</c:v>
                </c:pt>
                <c:pt idx="2">
                  <c:v>1173.4000000000001</c:v>
                </c:pt>
                <c:pt idx="3">
                  <c:v>1173.4000000000001</c:v>
                </c:pt>
                <c:pt idx="4">
                  <c:v>1173.4000000000001</c:v>
                </c:pt>
                <c:pt idx="5">
                  <c:v>1173.4000000000001</c:v>
                </c:pt>
                <c:pt idx="6">
                  <c:v>1173.4000000000001</c:v>
                </c:pt>
                <c:pt idx="7">
                  <c:v>1173.4000000000001</c:v>
                </c:pt>
                <c:pt idx="8">
                  <c:v>1173.4000000000001</c:v>
                </c:pt>
                <c:pt idx="9">
                  <c:v>1173.4000000000001</c:v>
                </c:pt>
              </c:numCache>
            </c:numRef>
          </c:val>
          <c:smooth val="0"/>
          <c:extLst>
            <c:ext xmlns:c16="http://schemas.microsoft.com/office/drawing/2014/chart" uri="{C3380CC4-5D6E-409C-BE32-E72D297353CC}">
              <c16:uniqueId val="{00000003-D714-7A49-A6AC-3CA8BF1835EA}"/>
            </c:ext>
          </c:extLst>
        </c:ser>
        <c:ser>
          <c:idx val="2"/>
          <c:order val="1"/>
          <c:tx>
            <c:v>180 Bilder</c:v>
          </c:tx>
          <c:spPr>
            <a:ln w="28575" cap="rnd" cmpd="sng">
              <a:solidFill>
                <a:srgbClr val="E64400"/>
              </a:solidFill>
              <a:prstDash val="solid"/>
              <a:round/>
            </a:ln>
            <a:effectLst/>
          </c:spPr>
          <c:marker>
            <c:symbol val="circle"/>
            <c:size val="5"/>
            <c:spPr>
              <a:solidFill>
                <a:srgbClr val="C00000"/>
              </a:solidFill>
              <a:ln w="9525">
                <a:solidFill>
                  <a:srgbClr val="C00000"/>
                </a:solidFill>
              </a:ln>
              <a:effectLst/>
            </c:spPr>
          </c:marker>
          <c:cat>
            <c:multiLvlStrRef>
              <c:f>Hokkaido!$C$4:$D$13</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Hokkaido!$P$24:$P$33</c:f>
              <c:numCache>
                <c:formatCode>0.0000</c:formatCode>
                <c:ptCount val="10"/>
                <c:pt idx="0">
                  <c:v>1095.2044000000001</c:v>
                </c:pt>
                <c:pt idx="1">
                  <c:v>1116.0568000000001</c:v>
                </c:pt>
                <c:pt idx="2">
                  <c:v>1103.8733999999999</c:v>
                </c:pt>
                <c:pt idx="3">
                  <c:v>1125.2421999999999</c:v>
                </c:pt>
                <c:pt idx="4">
                  <c:v>1108.5802000000001</c:v>
                </c:pt>
                <c:pt idx="5">
                  <c:v>1126.0093999999999</c:v>
                </c:pt>
                <c:pt idx="6">
                  <c:v>1119.0345</c:v>
                </c:pt>
                <c:pt idx="7">
                  <c:v>1125.3998999999999</c:v>
                </c:pt>
                <c:pt idx="8">
                  <c:v>1129.5244</c:v>
                </c:pt>
                <c:pt idx="9">
                  <c:v>1149.7157999999999</c:v>
                </c:pt>
              </c:numCache>
            </c:numRef>
          </c:val>
          <c:smooth val="0"/>
          <c:extLst>
            <c:ext xmlns:c16="http://schemas.microsoft.com/office/drawing/2014/chart" uri="{C3380CC4-5D6E-409C-BE32-E72D297353CC}">
              <c16:uniqueId val="{00000002-D714-7A49-A6AC-3CA8BF1835EA}"/>
            </c:ext>
          </c:extLst>
        </c:ser>
        <c:ser>
          <c:idx val="1"/>
          <c:order val="2"/>
          <c:tx>
            <c:v>120 Bilder</c:v>
          </c:tx>
          <c:spPr>
            <a:ln w="28575" cap="rnd">
              <a:solidFill>
                <a:schemeClr val="accent4"/>
              </a:solidFill>
              <a:round/>
            </a:ln>
            <a:effectLst/>
          </c:spPr>
          <c:marker>
            <c:symbol val="circle"/>
            <c:size val="5"/>
            <c:spPr>
              <a:solidFill>
                <a:schemeClr val="accent2"/>
              </a:solidFill>
              <a:ln w="9525">
                <a:solidFill>
                  <a:schemeClr val="accent2"/>
                </a:solidFill>
              </a:ln>
              <a:effectLst/>
            </c:spPr>
          </c:marker>
          <c:cat>
            <c:multiLvlStrRef>
              <c:f>Hokkaido!$C$4:$D$13</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Hokkaido!$P$14:$P$23</c:f>
              <c:numCache>
                <c:formatCode>0.0000</c:formatCode>
                <c:ptCount val="10"/>
                <c:pt idx="0">
                  <c:v>1070.825</c:v>
                </c:pt>
                <c:pt idx="1">
                  <c:v>1074.4917</c:v>
                </c:pt>
                <c:pt idx="2">
                  <c:v>1076.1954000000001</c:v>
                </c:pt>
                <c:pt idx="3">
                  <c:v>1084.7093</c:v>
                </c:pt>
                <c:pt idx="4">
                  <c:v>1076.3145999999999</c:v>
                </c:pt>
                <c:pt idx="5">
                  <c:v>1085.8541</c:v>
                </c:pt>
                <c:pt idx="6">
                  <c:v>1099.9831999999999</c:v>
                </c:pt>
                <c:pt idx="7">
                  <c:v>1104.5081</c:v>
                </c:pt>
                <c:pt idx="8">
                  <c:v>1093.2677000000001</c:v>
                </c:pt>
                <c:pt idx="9">
                  <c:v>1130.2201</c:v>
                </c:pt>
              </c:numCache>
            </c:numRef>
          </c:val>
          <c:smooth val="0"/>
          <c:extLst>
            <c:ext xmlns:c16="http://schemas.microsoft.com/office/drawing/2014/chart" uri="{C3380CC4-5D6E-409C-BE32-E72D297353CC}">
              <c16:uniqueId val="{00000001-D714-7A49-A6AC-3CA8BF1835EA}"/>
            </c:ext>
          </c:extLst>
        </c:ser>
        <c:ser>
          <c:idx val="0"/>
          <c:order val="3"/>
          <c:tx>
            <c:v>60 Bilder</c:v>
          </c:tx>
          <c:spPr>
            <a:ln w="28575" cap="rnd">
              <a:solidFill>
                <a:schemeClr val="accent6"/>
              </a:solidFill>
              <a:round/>
            </a:ln>
            <a:effectLst/>
          </c:spPr>
          <c:marker>
            <c:symbol val="circle"/>
            <c:size val="5"/>
            <c:spPr>
              <a:solidFill>
                <a:schemeClr val="accent6">
                  <a:lumMod val="50000"/>
                </a:schemeClr>
              </a:solidFill>
              <a:ln w="9525">
                <a:solidFill>
                  <a:schemeClr val="accent6">
                    <a:lumMod val="50000"/>
                  </a:schemeClr>
                </a:solidFill>
              </a:ln>
              <a:effectLst/>
            </c:spPr>
          </c:marker>
          <c:cat>
            <c:multiLvlStrRef>
              <c:f>Hokkaido!$C$4:$D$13</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Hokkaido!$P$4:$P$13</c:f>
              <c:numCache>
                <c:formatCode>0.0000</c:formatCode>
                <c:ptCount val="10"/>
                <c:pt idx="0">
                  <c:v>1041.3018</c:v>
                </c:pt>
                <c:pt idx="1">
                  <c:v>1069.2578000000001</c:v>
                </c:pt>
                <c:pt idx="2">
                  <c:v>1044.9508000000001</c:v>
                </c:pt>
                <c:pt idx="3">
                  <c:v>1076.0483999999999</c:v>
                </c:pt>
                <c:pt idx="4">
                  <c:v>1054.2040999999999</c:v>
                </c:pt>
                <c:pt idx="5">
                  <c:v>1087.2125000000001</c:v>
                </c:pt>
                <c:pt idx="6">
                  <c:v>1070.6143</c:v>
                </c:pt>
                <c:pt idx="7">
                  <c:v>1099.9584</c:v>
                </c:pt>
                <c:pt idx="8">
                  <c:v>1088.1026999999999</c:v>
                </c:pt>
                <c:pt idx="9">
                  <c:v>1113.4521</c:v>
                </c:pt>
              </c:numCache>
            </c:numRef>
          </c:val>
          <c:smooth val="0"/>
          <c:extLst>
            <c:ext xmlns:c16="http://schemas.microsoft.com/office/drawing/2014/chart" uri="{C3380CC4-5D6E-409C-BE32-E72D297353CC}">
              <c16:uniqueId val="{00000000-D714-7A49-A6AC-3CA8BF1835EA}"/>
            </c:ext>
          </c:extLst>
        </c:ser>
        <c:dLbls>
          <c:showLegendKey val="0"/>
          <c:showVal val="0"/>
          <c:showCatName val="0"/>
          <c:showSerName val="0"/>
          <c:showPercent val="0"/>
          <c:showBubbleSize val="0"/>
        </c:dLbls>
        <c:marker val="1"/>
        <c:smooth val="0"/>
        <c:axId val="636673888"/>
        <c:axId val="628456048"/>
      </c:lineChart>
      <c:catAx>
        <c:axId val="63667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sz="1400" b="1" i="0">
                  <a:solidFill>
                    <a:schemeClr val="tx1"/>
                  </a:solidFill>
                  <a:latin typeface="Times New Roman" panose="02020603050405020304" pitchFamily="18" charset="0"/>
                  <a:cs typeface="Times New Roman" panose="02020603050405020304" pitchFamily="18" charset="0"/>
                </a:endParaRPr>
              </a:p>
              <a:p>
                <a:pPr>
                  <a:defRPr>
                    <a:solidFill>
                      <a:schemeClr val="tx1"/>
                    </a:solidFill>
                  </a:defRPr>
                </a:pPr>
                <a:r>
                  <a:rPr lang="de-DE" sz="1400" b="1" i="0">
                    <a:solidFill>
                      <a:schemeClr val="tx1"/>
                    </a:solidFill>
                    <a:latin typeface="Times New Roman" panose="02020603050405020304" pitchFamily="18" charset="0"/>
                    <a:cs typeface="Times New Roman" panose="02020603050405020304" pitchFamily="18" charset="0"/>
                  </a:rPr>
                  <a:t>Detail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628456048"/>
        <c:crosses val="autoZero"/>
        <c:auto val="1"/>
        <c:lblAlgn val="ctr"/>
        <c:lblOffset val="100"/>
        <c:noMultiLvlLbl val="0"/>
      </c:catAx>
      <c:valAx>
        <c:axId val="628456048"/>
        <c:scaling>
          <c:orientation val="minMax"/>
          <c:max val="1190"/>
          <c:min val="103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Volumen in cm3 (Median)</a:t>
                </a:r>
              </a:p>
              <a:p>
                <a:pPr>
                  <a:defRPr>
                    <a:solidFill>
                      <a:schemeClr val="tx1"/>
                    </a:solidFill>
                  </a:defRPr>
                </a:pPr>
                <a:endParaRPr lang="de-DE" sz="1400" b="1" i="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636673888"/>
        <c:crosses val="autoZero"/>
        <c:crossBetween val="between"/>
        <c:majorUnit val="10"/>
        <c:minorUnit val="2"/>
      </c:valAx>
      <c:spPr>
        <a:noFill/>
        <a:ln>
          <a:solidFill>
            <a:schemeClr val="bg1">
              <a:lumMod val="85000"/>
            </a:schemeClr>
          </a:solid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2"/>
          <c:order val="0"/>
          <c:tx>
            <c:v>180 Bilder</c:v>
          </c:tx>
          <c:spPr>
            <a:ln w="28575" cap="rnd">
              <a:solidFill>
                <a:srgbClr val="E64400"/>
              </a:solidFill>
              <a:round/>
            </a:ln>
            <a:effectLst/>
          </c:spPr>
          <c:marker>
            <c:symbol val="circle"/>
            <c:size val="5"/>
            <c:spPr>
              <a:solidFill>
                <a:srgbClr val="C00000"/>
              </a:solidFill>
              <a:ln w="9525">
                <a:solidFill>
                  <a:srgbClr val="C00000"/>
                </a:solidFill>
              </a:ln>
              <a:effectLst/>
            </c:spPr>
          </c:marker>
          <c:cat>
            <c:multiLvlStrRef>
              <c:f>Hokkaido!$C$4:$D$13</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Hokkaido!$R$24:$R$33</c:f>
              <c:numCache>
                <c:formatCode>0.00</c:formatCode>
                <c:ptCount val="10"/>
                <c:pt idx="0">
                  <c:v>-6.6640190898244498</c:v>
                </c:pt>
                <c:pt idx="1">
                  <c:v>-4.8869268791546006</c:v>
                </c:pt>
                <c:pt idx="2">
                  <c:v>-5.9252258394409552</c:v>
                </c:pt>
                <c:pt idx="3">
                  <c:v>-4.104124765638332</c:v>
                </c:pt>
                <c:pt idx="4">
                  <c:v>-5.5241009033577626</c:v>
                </c:pt>
                <c:pt idx="5">
                  <c:v>-4.0387421169251922</c:v>
                </c:pt>
                <c:pt idx="6">
                  <c:v>-4.6331600477245729</c:v>
                </c:pt>
                <c:pt idx="7">
                  <c:v>-4.0906851883415811</c:v>
                </c:pt>
                <c:pt idx="8">
                  <c:v>-3.7391852735640043</c:v>
                </c:pt>
                <c:pt idx="9">
                  <c:v>-2.0184250894835714</c:v>
                </c:pt>
              </c:numCache>
            </c:numRef>
          </c:val>
          <c:smooth val="0"/>
          <c:extLst>
            <c:ext xmlns:c16="http://schemas.microsoft.com/office/drawing/2014/chart" uri="{C3380CC4-5D6E-409C-BE32-E72D297353CC}">
              <c16:uniqueId val="{00000001-C327-9444-9334-A2FBB554F401}"/>
            </c:ext>
          </c:extLst>
        </c:ser>
        <c:ser>
          <c:idx val="1"/>
          <c:order val="1"/>
          <c:tx>
            <c:v>120 Bilder</c:v>
          </c:tx>
          <c:spPr>
            <a:ln w="28575" cap="rnd">
              <a:solidFill>
                <a:schemeClr val="accent4"/>
              </a:solidFill>
              <a:round/>
            </a:ln>
            <a:effectLst/>
          </c:spPr>
          <c:marker>
            <c:symbol val="circle"/>
            <c:size val="5"/>
            <c:spPr>
              <a:solidFill>
                <a:schemeClr val="accent2"/>
              </a:solidFill>
              <a:ln w="9525">
                <a:solidFill>
                  <a:schemeClr val="accent2"/>
                </a:solidFill>
              </a:ln>
              <a:effectLst/>
            </c:spPr>
          </c:marker>
          <c:cat>
            <c:multiLvlStrRef>
              <c:f>Hokkaido!$C$4:$D$13</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Hokkaido!$R$14:$R$23</c:f>
              <c:numCache>
                <c:formatCode>0.00</c:formatCode>
                <c:ptCount val="10"/>
                <c:pt idx="0">
                  <c:v>-8.7416908130219895</c:v>
                </c:pt>
                <c:pt idx="1">
                  <c:v>-8.4292057269473446</c:v>
                </c:pt>
                <c:pt idx="2">
                  <c:v>-8.2840122720299973</c:v>
                </c:pt>
                <c:pt idx="3">
                  <c:v>-7.5584370206238418</c:v>
                </c:pt>
                <c:pt idx="4">
                  <c:v>-8.2738537583092011</c:v>
                </c:pt>
                <c:pt idx="5">
                  <c:v>-7.4608743821373764</c:v>
                </c:pt>
                <c:pt idx="6">
                  <c:v>-6.2567581387421285</c:v>
                </c:pt>
                <c:pt idx="7">
                  <c:v>-5.8711351627748485</c:v>
                </c:pt>
                <c:pt idx="8">
                  <c:v>-6.8290693710584662</c:v>
                </c:pt>
                <c:pt idx="9">
                  <c:v>-3.6798960286347437</c:v>
                </c:pt>
              </c:numCache>
            </c:numRef>
          </c:val>
          <c:smooth val="0"/>
          <c:extLst>
            <c:ext xmlns:c16="http://schemas.microsoft.com/office/drawing/2014/chart" uri="{C3380CC4-5D6E-409C-BE32-E72D297353CC}">
              <c16:uniqueId val="{00000002-C327-9444-9334-A2FBB554F401}"/>
            </c:ext>
          </c:extLst>
        </c:ser>
        <c:ser>
          <c:idx val="0"/>
          <c:order val="2"/>
          <c:tx>
            <c:v>60 Bilder</c:v>
          </c:tx>
          <c:spPr>
            <a:ln w="28575" cap="rnd">
              <a:solidFill>
                <a:schemeClr val="accent6"/>
              </a:solidFill>
              <a:round/>
            </a:ln>
            <a:effectLst/>
          </c:spPr>
          <c:marker>
            <c:symbol val="circle"/>
            <c:size val="5"/>
            <c:spPr>
              <a:solidFill>
                <a:schemeClr val="accent6">
                  <a:lumMod val="50000"/>
                </a:schemeClr>
              </a:solidFill>
              <a:ln w="9525">
                <a:solidFill>
                  <a:schemeClr val="accent6">
                    <a:lumMod val="50000"/>
                  </a:schemeClr>
                </a:solidFill>
              </a:ln>
              <a:effectLst/>
            </c:spPr>
          </c:marker>
          <c:cat>
            <c:multiLvlStrRef>
              <c:f>Hokkaido!$C$4:$D$13</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Hokkaido!$R$4:$R$13</c:f>
              <c:numCache>
                <c:formatCode>0.00</c:formatCode>
                <c:ptCount val="10"/>
                <c:pt idx="0">
                  <c:v>-11.257729674450331</c:v>
                </c:pt>
                <c:pt idx="1">
                  <c:v>-8.8752514061700936</c:v>
                </c:pt>
                <c:pt idx="2">
                  <c:v>-10.946753025396291</c:v>
                </c:pt>
                <c:pt idx="3">
                  <c:v>-8.2965399693199373</c:v>
                </c:pt>
                <c:pt idx="4">
                  <c:v>-10.158164308846111</c:v>
                </c:pt>
                <c:pt idx="5">
                  <c:v>-7.3451082324867798</c:v>
                </c:pt>
                <c:pt idx="6">
                  <c:v>-8.7596471791375592</c:v>
                </c:pt>
                <c:pt idx="7">
                  <c:v>-6.2588716550196182</c:v>
                </c:pt>
                <c:pt idx="8">
                  <c:v>-7.2692432248167904</c:v>
                </c:pt>
                <c:pt idx="9">
                  <c:v>-5.1089057439918264</c:v>
                </c:pt>
              </c:numCache>
            </c:numRef>
          </c:val>
          <c:smooth val="0"/>
          <c:extLst>
            <c:ext xmlns:c16="http://schemas.microsoft.com/office/drawing/2014/chart" uri="{C3380CC4-5D6E-409C-BE32-E72D297353CC}">
              <c16:uniqueId val="{00000003-C327-9444-9334-A2FBB554F401}"/>
            </c:ext>
          </c:extLst>
        </c:ser>
        <c:dLbls>
          <c:showLegendKey val="0"/>
          <c:showVal val="0"/>
          <c:showCatName val="0"/>
          <c:showSerName val="0"/>
          <c:showPercent val="0"/>
          <c:showBubbleSize val="0"/>
        </c:dLbls>
        <c:marker val="1"/>
        <c:smooth val="0"/>
        <c:axId val="636673888"/>
        <c:axId val="628456048"/>
      </c:lineChart>
      <c:catAx>
        <c:axId val="63667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sz="1400" b="1" i="0">
                  <a:solidFill>
                    <a:schemeClr val="tx1"/>
                  </a:solidFill>
                  <a:latin typeface="Times New Roman" panose="02020603050405020304" pitchFamily="18" charset="0"/>
                  <a:cs typeface="Times New Roman" panose="02020603050405020304" pitchFamily="18" charset="0"/>
                </a:endParaRPr>
              </a:p>
              <a:p>
                <a:pPr>
                  <a:defRPr/>
                </a:pPr>
                <a:r>
                  <a:rPr lang="de-DE" sz="1400" b="1" i="0">
                    <a:solidFill>
                      <a:schemeClr val="tx1"/>
                    </a:solidFill>
                    <a:latin typeface="Times New Roman" panose="02020603050405020304" pitchFamily="18" charset="0"/>
                    <a:cs typeface="Times New Roman" panose="02020603050405020304" pitchFamily="18" charset="0"/>
                  </a:rPr>
                  <a:t>Detail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in"/>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628456048"/>
        <c:crosses val="autoZero"/>
        <c:auto val="1"/>
        <c:lblAlgn val="ctr"/>
        <c:lblOffset val="100"/>
        <c:noMultiLvlLbl val="0"/>
      </c:catAx>
      <c:valAx>
        <c:axId val="628456048"/>
        <c:scaling>
          <c:orientation val="minMax"/>
          <c:max val="0"/>
          <c:min val="-11.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Abweichung</a:t>
                </a:r>
                <a:r>
                  <a:rPr lang="de-DE" sz="1400" b="1" i="0" baseline="0">
                    <a:solidFill>
                      <a:schemeClr val="tx1"/>
                    </a:solidFill>
                    <a:latin typeface="Times New Roman" panose="02020603050405020304" pitchFamily="18" charset="0"/>
                    <a:cs typeface="Times New Roman" panose="02020603050405020304" pitchFamily="18" charset="0"/>
                  </a:rPr>
                  <a:t> </a:t>
                </a:r>
                <a:r>
                  <a:rPr lang="de-DE" sz="1400" b="1" i="0">
                    <a:solidFill>
                      <a:schemeClr val="tx1"/>
                    </a:solidFill>
                    <a:latin typeface="Times New Roman" panose="02020603050405020304" pitchFamily="18" charset="0"/>
                    <a:cs typeface="Times New Roman" panose="02020603050405020304" pitchFamily="18" charset="0"/>
                  </a:rPr>
                  <a:t>Volumen in %</a:t>
                </a:r>
              </a:p>
              <a:p>
                <a:pPr>
                  <a:defRPr>
                    <a:solidFill>
                      <a:schemeClr val="tx1"/>
                    </a:solidFill>
                  </a:defRPr>
                </a:pPr>
                <a:endParaRPr lang="de-DE" sz="1400" b="1" i="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636673888"/>
        <c:crosses val="autoZero"/>
        <c:crossBetween val="midCat"/>
        <c:majorUnit val="1"/>
        <c:minorUnit val="0.1"/>
      </c:valAx>
      <c:spPr>
        <a:noFill/>
        <a:ln>
          <a:solidFill>
            <a:schemeClr val="bg1">
              <a:lumMod val="85000"/>
            </a:schemeClr>
          </a:solid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de-DE" sz="1400" b="1" i="0">
                <a:solidFill>
                  <a:schemeClr val="tx1"/>
                </a:solidFill>
                <a:latin typeface="Times New Roman" panose="02020603050405020304" pitchFamily="18" charset="0"/>
                <a:cs typeface="Times New Roman" panose="02020603050405020304" pitchFamily="18" charset="0"/>
              </a:rPr>
              <a:t>Apfel </a:t>
            </a:r>
          </a:p>
        </c:rich>
      </c:tx>
      <c:layout>
        <c:manualLayout>
          <c:xMode val="edge"/>
          <c:yMode val="edge"/>
          <c:x val="0.92006089344428243"/>
          <c:y val="1.5909090909090907E-2"/>
        </c:manualLayout>
      </c:layout>
      <c:overlay val="1"/>
      <c:spPr>
        <a:noFill/>
        <a:ln>
          <a:noFill/>
        </a:ln>
        <a:effectLst/>
      </c:spPr>
    </c:title>
    <c:autoTitleDeleted val="0"/>
    <c:plotArea>
      <c:layout/>
      <c:barChart>
        <c:barDir val="col"/>
        <c:grouping val="clustered"/>
        <c:varyColors val="0"/>
        <c:ser>
          <c:idx val="2"/>
          <c:order val="0"/>
          <c:tx>
            <c:v>60 Bilder</c:v>
          </c:tx>
          <c:spPr>
            <a:solidFill>
              <a:schemeClr val="accent2"/>
            </a:solidFill>
            <a:ln>
              <a:solidFill>
                <a:schemeClr val="accent2"/>
              </a:solidFill>
            </a:ln>
          </c:spPr>
          <c:invertIfNegative val="0"/>
          <c:dLbls>
            <c:dLbl>
              <c:idx val="0"/>
              <c:layout>
                <c:manualLayout>
                  <c:x val="-1.1394593557883024E-2"/>
                  <c:y val="4.6047576936617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272-4841-A9BE-FE0ACBFF0438}"/>
                </c:ext>
              </c:extLst>
            </c:dLbl>
            <c:dLbl>
              <c:idx val="1"/>
              <c:layout>
                <c:manualLayout>
                  <c:x val="-1.7646150581951264E-2"/>
                  <c:y val="2.302378846830893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272-4841-A9BE-FE0ACBFF0438}"/>
                </c:ext>
              </c:extLst>
            </c:dLbl>
            <c:dLbl>
              <c:idx val="2"/>
              <c:layout>
                <c:manualLayout>
                  <c:x val="-1.9360398340093239E-2"/>
                  <c:y val="2.302378846830808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272-4841-A9BE-FE0ACBFF0438}"/>
                </c:ext>
              </c:extLst>
            </c:dLbl>
            <c:dLbl>
              <c:idx val="3"/>
              <c:layout>
                <c:manualLayout>
                  <c:x val="-1.7646150581951264E-2"/>
                  <c:y val="2.302378846830893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72-4841-A9BE-FE0ACBFF0438}"/>
                </c:ext>
              </c:extLst>
            </c:dLbl>
            <c:dLbl>
              <c:idx val="5"/>
              <c:layout>
                <c:manualLayout>
                  <c:x val="-1.7498201220222991E-2"/>
                  <c:y val="4.6047576936617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272-4841-A9BE-FE0ACBFF0438}"/>
                </c:ext>
              </c:extLst>
            </c:dLbl>
            <c:dLbl>
              <c:idx val="7"/>
              <c:layout>
                <c:manualLayout>
                  <c:x val="-1.7982519101083727E-2"/>
                  <c:y val="2.302197557157914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272-4841-A9BE-FE0ACBFF0438}"/>
                </c:ext>
              </c:extLst>
            </c:dLbl>
            <c:dLbl>
              <c:idx val="9"/>
              <c:layout>
                <c:manualLayout>
                  <c:x val="-1.9737236654901725E-2"/>
                  <c:y val="2.272647340462368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272-4841-A9BE-FE0ACBFF0438}"/>
                </c:ext>
              </c:extLst>
            </c:dLbl>
            <c:dLbl>
              <c:idx val="11"/>
              <c:layout>
                <c:manualLayout>
                  <c:x val="-1.802284226706516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D9B-B948-8217-F80E0D1A6C3B}"/>
                </c:ext>
              </c:extLst>
            </c:dLbl>
            <c:dLbl>
              <c:idx val="13"/>
              <c:layout>
                <c:manualLayout>
                  <c:x val="-1.76461505819514E-2"/>
                  <c:y val="2.302378846830893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D9B-B948-8217-F80E0D1A6C3B}"/>
                </c:ext>
              </c:extLst>
            </c:dLbl>
            <c:dLbl>
              <c:idx val="15"/>
              <c:layout>
                <c:manualLayout>
                  <c:x val="-1.8022842267065305E-2"/>
                  <c:y val="2.302378846830893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D9B-B948-8217-F80E0D1A6C3B}"/>
                </c:ext>
              </c:extLst>
            </c:dLbl>
            <c:spPr>
              <a:noFill/>
              <a:ln>
                <a:noFill/>
              </a:ln>
              <a:effectLst/>
            </c:spPr>
            <c:txPr>
              <a:bodyPr wrap="square" lIns="38100" tIns="19050" rIns="38100" bIns="19050" anchor="ctr">
                <a:spAutoFit/>
              </a:bodyPr>
              <a:lstStyle/>
              <a:p>
                <a:pPr>
                  <a:defRPr sz="1000" b="0" i="0">
                    <a:latin typeface="Times New Roman" panose="02020603050405020304" pitchFamily="18" charset="0"/>
                    <a:cs typeface="Times New Roman" panose="02020603050405020304" pitchFamily="18" charset="0"/>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Kompakt!$F$4:$F$19</c:f>
              <c:numCache>
                <c:formatCode>0.0</c:formatCode>
                <c:ptCount val="16"/>
                <c:pt idx="0">
                  <c:v>82.352099999999993</c:v>
                </c:pt>
                <c:pt idx="1">
                  <c:v>116.544</c:v>
                </c:pt>
                <c:pt idx="2">
                  <c:v>210.90534</c:v>
                </c:pt>
                <c:pt idx="3">
                  <c:v>214.22394</c:v>
                </c:pt>
                <c:pt idx="5">
                  <c:v>219.62616</c:v>
                </c:pt>
                <c:pt idx="7">
                  <c:v>224.49095999999997</c:v>
                </c:pt>
                <c:pt idx="9">
                  <c:v>241.59263999999999</c:v>
                </c:pt>
                <c:pt idx="11">
                  <c:v>250.48955999999998</c:v>
                </c:pt>
                <c:pt idx="13">
                  <c:v>254.73678000000001</c:v>
                </c:pt>
                <c:pt idx="15">
                  <c:v>257.65026</c:v>
                </c:pt>
              </c:numCache>
            </c:numRef>
          </c:val>
          <c:extLst>
            <c:ext xmlns:c16="http://schemas.microsoft.com/office/drawing/2014/chart" uri="{C3380CC4-5D6E-409C-BE32-E72D297353CC}">
              <c16:uniqueId val="{00000032-62EE-3145-AED4-80418DD5B400}"/>
            </c:ext>
          </c:extLst>
        </c:ser>
        <c:ser>
          <c:idx val="4"/>
          <c:order val="1"/>
          <c:tx>
            <c:v>120 Bilder</c:v>
          </c:tx>
          <c:spPr>
            <a:solidFill>
              <a:srgbClr val="0070C0"/>
            </a:solidFill>
            <a:ln>
              <a:solidFill>
                <a:schemeClr val="accent1"/>
              </a:solidFill>
            </a:ln>
          </c:spPr>
          <c:invertIfNegative val="0"/>
          <c:dLbls>
            <c:dLbl>
              <c:idx val="0"/>
              <c:layout>
                <c:manualLayout>
                  <c:x val="-1.9360398340093208E-2"/>
                  <c:y val="2.302378846830893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272-4841-A9BE-FE0ACBFF0438}"/>
                </c:ext>
              </c:extLst>
            </c:dLbl>
            <c:dLbl>
              <c:idx val="1"/>
              <c:layout>
                <c:manualLayout>
                  <c:x val="-1.7834569739355453E-2"/>
                  <c:y val="2.302378846830808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272-4841-A9BE-FE0ACBFF0438}"/>
                </c:ext>
              </c:extLst>
            </c:dLbl>
            <c:dLbl>
              <c:idx val="2"/>
              <c:layout>
                <c:manualLayout>
                  <c:x val="-1.8983853284673814E-2"/>
                  <c:y val="2.302378846830808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272-4841-A9BE-FE0ACBFF0438}"/>
                </c:ext>
              </c:extLst>
            </c:dLbl>
            <c:dLbl>
              <c:idx val="3"/>
              <c:layout>
                <c:manualLayout>
                  <c:x val="-2.0886373570525436E-2"/>
                  <c:y val="4.6047576936617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272-4841-A9BE-FE0ACBFF0438}"/>
                </c:ext>
              </c:extLst>
            </c:dLbl>
            <c:dLbl>
              <c:idx val="4"/>
              <c:layout>
                <c:manualLayout>
                  <c:x val="-1.7794099943679535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272-4841-A9BE-FE0ACBFF0438}"/>
                </c:ext>
              </c:extLst>
            </c:dLbl>
            <c:dLbl>
              <c:idx val="5"/>
              <c:layout>
                <c:manualLayout>
                  <c:x val="-1.735032230588930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272-4841-A9BE-FE0ACBFF0438}"/>
                </c:ext>
              </c:extLst>
            </c:dLbl>
            <c:dLbl>
              <c:idx val="6"/>
              <c:layout>
                <c:manualLayout>
                  <c:x val="-1.7457878054241687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272-4841-A9BE-FE0ACBFF0438}"/>
                </c:ext>
              </c:extLst>
            </c:dLbl>
            <c:dLbl>
              <c:idx val="7"/>
              <c:layout>
                <c:manualLayout>
                  <c:x val="-1.898385328467391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272-4841-A9BE-FE0ACBFF0438}"/>
                </c:ext>
              </c:extLst>
            </c:dLbl>
            <c:dLbl>
              <c:idx val="8"/>
              <c:layout>
                <c:manualLayout>
                  <c:x val="-1.9360398340093343E-2"/>
                  <c:y val="4.2209791247455985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272-4841-A9BE-FE0ACBFF0438}"/>
                </c:ext>
              </c:extLst>
            </c:dLbl>
            <c:dLbl>
              <c:idx val="9"/>
              <c:layout>
                <c:manualLayout>
                  <c:x val="-1.9548817497497397E-2"/>
                  <c:y val="2.272647340462326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272-4841-A9BE-FE0ACBFF0438}"/>
                </c:ext>
              </c:extLst>
            </c:dLbl>
            <c:spPr>
              <a:noFill/>
              <a:ln>
                <a:noFill/>
              </a:ln>
              <a:effectLst/>
            </c:spPr>
            <c:txPr>
              <a:bodyPr wrap="square" lIns="38100" tIns="19050" rIns="38100" bIns="19050" anchor="ctr">
                <a:spAutoFit/>
              </a:bodyPr>
              <a:lstStyle/>
              <a:p>
                <a:pPr>
                  <a:defRPr sz="1000" b="0" i="0">
                    <a:latin typeface="Times New Roman" panose="02020603050405020304" pitchFamily="18" charset="0"/>
                    <a:cs typeface="Times New Roman" panose="02020603050405020304" pitchFamily="18" charset="0"/>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Kompakt!$F$25:$F$34</c:f>
              <c:numCache>
                <c:formatCode>0.0</c:formatCode>
                <c:ptCount val="10"/>
                <c:pt idx="0">
                  <c:v>119.47583999999999</c:v>
                </c:pt>
                <c:pt idx="1">
                  <c:v>159.52997999999999</c:v>
                </c:pt>
                <c:pt idx="2">
                  <c:v>284.82126</c:v>
                </c:pt>
                <c:pt idx="3">
                  <c:v>288.64823999999999</c:v>
                </c:pt>
                <c:pt idx="4">
                  <c:v>293.08655999999996</c:v>
                </c:pt>
                <c:pt idx="5">
                  <c:v>304.17635999999999</c:v>
                </c:pt>
                <c:pt idx="6">
                  <c:v>329.61599999999999</c:v>
                </c:pt>
                <c:pt idx="7">
                  <c:v>345.04595999999998</c:v>
                </c:pt>
                <c:pt idx="8">
                  <c:v>348.35033999999996</c:v>
                </c:pt>
                <c:pt idx="9">
                  <c:v>350.90057999999999</c:v>
                </c:pt>
              </c:numCache>
            </c:numRef>
          </c:val>
          <c:extLst>
            <c:ext xmlns:c16="http://schemas.microsoft.com/office/drawing/2014/chart" uri="{C3380CC4-5D6E-409C-BE32-E72D297353CC}">
              <c16:uniqueId val="{00000033-62EE-3145-AED4-80418DD5B400}"/>
            </c:ext>
          </c:extLst>
        </c:ser>
        <c:ser>
          <c:idx val="5"/>
          <c:order val="2"/>
          <c:tx>
            <c:v>180 Bilder</c:v>
          </c:tx>
          <c:spPr>
            <a:solidFill>
              <a:srgbClr val="029687"/>
            </a:solidFill>
            <a:ln>
              <a:solidFill>
                <a:srgbClr val="029687"/>
              </a:solidFill>
            </a:ln>
          </c:spPr>
          <c:invertIfNegative val="0"/>
          <c:dLbls>
            <c:spPr>
              <a:noFill/>
              <a:ln>
                <a:noFill/>
              </a:ln>
              <a:effectLst/>
            </c:spPr>
            <c:txPr>
              <a:bodyPr wrap="square" lIns="38100" tIns="19050" rIns="38100" bIns="19050" anchor="ctr">
                <a:spAutoFit/>
              </a:bodyPr>
              <a:lstStyle/>
              <a:p>
                <a:pPr>
                  <a:defRPr sz="1000" b="0" i="0">
                    <a:latin typeface="Times New Roman" panose="02020603050405020304" pitchFamily="18" charset="0"/>
                    <a:cs typeface="Times New Roman" panose="02020603050405020304" pitchFamily="18" charset="0"/>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Kompakt!$F$38:$F$47</c:f>
              <c:numCache>
                <c:formatCode>0.0</c:formatCode>
                <c:ptCount val="10"/>
                <c:pt idx="0">
                  <c:v>184.32978</c:v>
                </c:pt>
                <c:pt idx="1">
                  <c:v>247.05017999999998</c:v>
                </c:pt>
                <c:pt idx="2">
                  <c:v>358.12516800000003</c:v>
                </c:pt>
                <c:pt idx="3">
                  <c:v>436.78122239999999</c:v>
                </c:pt>
                <c:pt idx="4">
                  <c:v>444.24628919999992</c:v>
                </c:pt>
                <c:pt idx="5">
                  <c:v>456.38934</c:v>
                </c:pt>
                <c:pt idx="6">
                  <c:v>458.06952000000001</c:v>
                </c:pt>
                <c:pt idx="7">
                  <c:v>459.49259999999998</c:v>
                </c:pt>
                <c:pt idx="8">
                  <c:v>514.33230000000003</c:v>
                </c:pt>
                <c:pt idx="9">
                  <c:v>541.60079999999994</c:v>
                </c:pt>
              </c:numCache>
            </c:numRef>
          </c:val>
          <c:extLst>
            <c:ext xmlns:c16="http://schemas.microsoft.com/office/drawing/2014/chart" uri="{C3380CC4-5D6E-409C-BE32-E72D297353CC}">
              <c16:uniqueId val="{00000034-62EE-3145-AED4-80418DD5B400}"/>
            </c:ext>
          </c:extLst>
        </c:ser>
        <c:dLbls>
          <c:showLegendKey val="0"/>
          <c:showVal val="0"/>
          <c:showCatName val="0"/>
          <c:showSerName val="0"/>
          <c:showPercent val="0"/>
          <c:showBubbleSize val="0"/>
        </c:dLbls>
        <c:gapWidth val="260"/>
        <c:axId val="498028736"/>
        <c:axId val="1072031648"/>
      </c:barChart>
      <c:catAx>
        <c:axId val="49802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Konfigurationsprofil</a:t>
                </a:r>
              </a:p>
            </c:rich>
          </c:tx>
          <c:layout>
            <c:manualLayout>
              <c:xMode val="edge"/>
              <c:yMode val="edge"/>
              <c:x val="0.42802071674755948"/>
              <c:y val="0.95387526843235504"/>
            </c:manualLayout>
          </c:layout>
          <c:overlay val="0"/>
          <c:spPr>
            <a:noFill/>
            <a:ln>
              <a:noFill/>
            </a:ln>
            <a:effectLst/>
          </c:spPr>
        </c:title>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1072031648"/>
        <c:crosses val="autoZero"/>
        <c:auto val="1"/>
        <c:lblAlgn val="ctr"/>
        <c:lblOffset val="100"/>
        <c:noMultiLvlLbl val="0"/>
      </c:catAx>
      <c:valAx>
        <c:axId val="1072031648"/>
        <c:scaling>
          <c:orientation val="minMax"/>
          <c:max val="6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Median der Messzeiten in Sek.</a:t>
                </a:r>
              </a:p>
            </c:rich>
          </c:tx>
          <c:layout>
            <c:manualLayout>
              <c:xMode val="edge"/>
              <c:yMode val="edge"/>
              <c:x val="9.9111497907735237E-4"/>
              <c:y val="0.2633910164638511"/>
            </c:manualLayout>
          </c:layout>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498028736"/>
        <c:crosses val="autoZero"/>
        <c:crossBetween val="between"/>
        <c:majorUnit val="50"/>
        <c:minorUnit val="10"/>
      </c:valAx>
      <c:spPr>
        <a:noFill/>
        <a:ln>
          <a:solidFill>
            <a:schemeClr val="bg1">
              <a:lumMod val="85000"/>
            </a:schemeClr>
          </a:solid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
    <c:plotVisOnly val="1"/>
    <c:dispBlanksAs val="gap"/>
    <c:showDLblsOverMax val="0"/>
    <c:extLst/>
  </c:chart>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400" b="1" baseline="0">
                <a:solidFill>
                  <a:schemeClr val="tx1"/>
                </a:solidFill>
                <a:latin typeface="Times New Roman" panose="02020603050405020304" pitchFamily="18" charset="0"/>
                <a:cs typeface="Times New Roman" panose="02020603050405020304" pitchFamily="18" charset="0"/>
              </a:rPr>
              <a:t>Apfel</a:t>
            </a:r>
            <a:endParaRPr lang="de-DE" sz="1400" b="1">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7738276859667319"/>
          <c:y val="2.85078068002545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0.11619323450505468"/>
          <c:y val="0.11880554775991592"/>
          <c:w val="0.71811440682197103"/>
          <c:h val="0.67636668790244825"/>
        </c:manualLayout>
      </c:layout>
      <c:lineChart>
        <c:grouping val="standard"/>
        <c:varyColors val="0"/>
        <c:ser>
          <c:idx val="0"/>
          <c:order val="0"/>
          <c:tx>
            <c:v>60 Bilder</c:v>
          </c:tx>
          <c:spPr>
            <a:ln w="28575" cap="rnd">
              <a:solidFill>
                <a:schemeClr val="accent2"/>
              </a:solidFill>
              <a:round/>
            </a:ln>
            <a:effectLst/>
          </c:spPr>
          <c:marker>
            <c:symbol val="circle"/>
            <c:size val="5"/>
            <c:spPr>
              <a:solidFill>
                <a:srgbClr val="E64400"/>
              </a:solidFill>
              <a:ln w="9525">
                <a:solidFill>
                  <a:srgbClr val="E64400"/>
                </a:solidFill>
              </a:ln>
              <a:effectLst/>
            </c:spPr>
          </c:marker>
          <c:dLbls>
            <c:dLbl>
              <c:idx val="0"/>
              <c:layout>
                <c:manualLayout>
                  <c:x val="-8.9051641781798668E-3"/>
                  <c:y val="-1.924463468412464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C37-134C-BD46-32B37DBB4500}"/>
                </c:ext>
              </c:extLst>
            </c:dLbl>
            <c:dLbl>
              <c:idx val="1"/>
              <c:layout>
                <c:manualLayout>
                  <c:x val="-2.2069319919837089E-2"/>
                  <c:y val="-2.82638372410330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C37-134C-BD46-32B37DBB4500}"/>
                </c:ext>
              </c:extLst>
            </c:dLbl>
            <c:dLbl>
              <c:idx val="2"/>
              <c:layout>
                <c:manualLayout>
                  <c:x val="-2.5166768329638753E-2"/>
                  <c:y val="-2.37542359625788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C37-134C-BD46-32B37DBB4500}"/>
                </c:ext>
              </c:extLst>
            </c:dLbl>
            <c:dLbl>
              <c:idx val="3"/>
              <c:layout>
                <c:manualLayout>
                  <c:x val="-2.5166768329638753E-2"/>
                  <c:y val="-3.05186378802601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C37-134C-BD46-32B37DBB4500}"/>
                </c:ext>
              </c:extLst>
            </c:dLbl>
            <c:dLbl>
              <c:idx val="5"/>
              <c:layout>
                <c:manualLayout>
                  <c:x val="-2.6715492534539656E-2"/>
                  <c:y val="-2.37542359625788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069-0B40-BA3B-4CF13246FA16}"/>
                </c:ext>
              </c:extLst>
            </c:dLbl>
            <c:dLbl>
              <c:idx val="9"/>
              <c:layout>
                <c:manualLayout>
                  <c:x val="-2.3618044124737905E-2"/>
                  <c:y val="-2.60090366018059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67B-0C41-BFEE-C56FBC25E450}"/>
                </c:ext>
              </c:extLst>
            </c:dLbl>
            <c:dLbl>
              <c:idx val="11"/>
              <c:layout>
                <c:manualLayout>
                  <c:x val="-1.897187151003548E-2"/>
                  <c:y val="-2.37542359625788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069-0B40-BA3B-4CF13246FA16}"/>
                </c:ext>
              </c:extLst>
            </c:dLbl>
            <c:dLbl>
              <c:idx val="13"/>
              <c:layout>
                <c:manualLayout>
                  <c:x val="-1.5874423100233674E-2"/>
                  <c:y val="-2.14994353233517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069-0B40-BA3B-4CF13246FA16}"/>
                </c:ext>
              </c:extLst>
            </c:dLbl>
            <c:dLbl>
              <c:idx val="15"/>
              <c:layout>
                <c:manualLayout>
                  <c:x val="-1.1480802296984203E-2"/>
                  <c:y val="-2.60798464459810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069-0B40-BA3B-4CF13246FA16}"/>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Kompakt!$C$38:$D$47</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Kompakt!$G$4:$G$19</c:f>
              <c:numCache>
                <c:formatCode>0.00</c:formatCode>
                <c:ptCount val="16"/>
                <c:pt idx="0">
                  <c:v>10.523002300230001</c:v>
                </c:pt>
                <c:pt idx="1">
                  <c:v>8.8732678082334608</c:v>
                </c:pt>
                <c:pt idx="2">
                  <c:v>9.2133213321332192</c:v>
                </c:pt>
                <c:pt idx="3">
                  <c:v>7.8833168316831603</c:v>
                </c:pt>
                <c:pt idx="5">
                  <c:v>8.9278427842784307</c:v>
                </c:pt>
                <c:pt idx="7">
                  <c:v>7.6200495049505204</c:v>
                </c:pt>
                <c:pt idx="9">
                  <c:v>8.7430243024302605</c:v>
                </c:pt>
                <c:pt idx="11">
                  <c:v>8.6014601460146007</c:v>
                </c:pt>
                <c:pt idx="13">
                  <c:v>6.6934693469347097</c:v>
                </c:pt>
                <c:pt idx="15">
                  <c:v>5.8158815881588302</c:v>
                </c:pt>
              </c:numCache>
            </c:numRef>
          </c:val>
          <c:smooth val="0"/>
          <c:extLst>
            <c:ext xmlns:c16="http://schemas.microsoft.com/office/drawing/2014/chart" uri="{C3380CC4-5D6E-409C-BE32-E72D297353CC}">
              <c16:uniqueId val="{00000002-A67B-0C41-BFEE-C56FBC25E450}"/>
            </c:ext>
          </c:extLst>
        </c:ser>
        <c:ser>
          <c:idx val="1"/>
          <c:order val="1"/>
          <c:tx>
            <c:v>120 Bilder</c:v>
          </c:tx>
          <c:spPr>
            <a:ln w="28575" cap="rnd">
              <a:solidFill>
                <a:srgbClr val="0070C0"/>
              </a:solidFill>
              <a:round/>
            </a:ln>
            <a:effectLst/>
          </c:spPr>
          <c:marker>
            <c:symbol val="circle"/>
            <c:size val="5"/>
            <c:spPr>
              <a:solidFill>
                <a:schemeClr val="accent1">
                  <a:lumMod val="50000"/>
                </a:schemeClr>
              </a:solidFill>
              <a:ln w="9525">
                <a:solidFill>
                  <a:schemeClr val="accent1">
                    <a:lumMod val="50000"/>
                  </a:schemeClr>
                </a:solidFill>
              </a:ln>
              <a:effectLst/>
            </c:spPr>
          </c:marker>
          <c:dLbls>
            <c:dLbl>
              <c:idx val="0"/>
              <c:layout>
                <c:manualLayout>
                  <c:x val="-8.130802075729443E-3"/>
                  <c:y val="-1.47350334056704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C37-134C-BD46-32B37DBB4500}"/>
                </c:ext>
              </c:extLst>
            </c:dLbl>
            <c:dLbl>
              <c:idx val="1"/>
              <c:layout>
                <c:manualLayout>
                  <c:x val="-1.1228250485531135E-2"/>
                  <c:y val="-2.37542359625788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EC37-134C-BD46-32B37DBB4500}"/>
                </c:ext>
              </c:extLst>
            </c:dLbl>
            <c:dLbl>
              <c:idx val="2"/>
              <c:layout>
                <c:manualLayout>
                  <c:x val="-8.1308020757295003E-3"/>
                  <c:y val="-1.92446346841246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C37-134C-BD46-32B37DBB4500}"/>
                </c:ext>
              </c:extLst>
            </c:dLbl>
            <c:dLbl>
              <c:idx val="3"/>
              <c:layout>
                <c:manualLayout>
                  <c:x val="-5.0333536659278076E-3"/>
                  <c:y val="3.303371708146417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C37-134C-BD46-32B37DBB4500}"/>
                </c:ext>
              </c:extLst>
            </c:dLbl>
            <c:dLbl>
              <c:idx val="4"/>
              <c:layout>
                <c:manualLayout>
                  <c:x val="-6.5820778708286535E-3"/>
                  <c:y val="-5.715830848761998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C37-134C-BD46-32B37DBB4500}"/>
                </c:ext>
              </c:extLst>
            </c:dLbl>
            <c:dLbl>
              <c:idx val="5"/>
              <c:layout>
                <c:manualLayout>
                  <c:x val="-5.2859054634355968E-3"/>
                  <c:y val="7.75669174229865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67B-0C41-BFEE-C56FBC25E450}"/>
                </c:ext>
              </c:extLst>
            </c:dLbl>
            <c:dLbl>
              <c:idx val="6"/>
              <c:layout>
                <c:manualLayout>
                  <c:x val="-5.0333536659277504E-3"/>
                  <c:y val="-1.47350334056704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C37-134C-BD46-32B37DBB4500}"/>
                </c:ext>
              </c:extLst>
            </c:dLbl>
            <c:dLbl>
              <c:idx val="7"/>
              <c:layout>
                <c:manualLayout>
                  <c:x val="-5.033353665927864E-3"/>
                  <c:y val="-1.69898340448975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C37-134C-BD46-32B37DBB4500}"/>
                </c:ext>
              </c:extLst>
            </c:dLbl>
            <c:dLbl>
              <c:idx val="8"/>
              <c:layout>
                <c:manualLayout>
                  <c:x val="-6.5820778708285971E-3"/>
                  <c:y val="-1.47350334056704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C37-134C-BD46-32B37DBB4500}"/>
                </c:ext>
              </c:extLst>
            </c:dLbl>
            <c:dLbl>
              <c:idx val="9"/>
              <c:layout>
                <c:manualLayout>
                  <c:x val="-8.4038784745919994E-3"/>
                  <c:y val="-2.83491352669460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67B-0C41-BFEE-C56FBC25E45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Kompakt!$C$38:$D$47</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Kompakt!$G$25:$G$34</c:f>
              <c:numCache>
                <c:formatCode>0.00</c:formatCode>
                <c:ptCount val="10"/>
                <c:pt idx="0">
                  <c:v>8.8971119111911197</c:v>
                </c:pt>
                <c:pt idx="1">
                  <c:v>7.6049652965296701</c:v>
                </c:pt>
                <c:pt idx="2">
                  <c:v>7.6087954795479602</c:v>
                </c:pt>
                <c:pt idx="3">
                  <c:v>6.3924668466846697</c:v>
                </c:pt>
                <c:pt idx="4">
                  <c:v>7.9000858085808696</c:v>
                </c:pt>
                <c:pt idx="5">
                  <c:v>6.0093994399439898</c:v>
                </c:pt>
                <c:pt idx="6">
                  <c:v>6.9689734757935797</c:v>
                </c:pt>
                <c:pt idx="7">
                  <c:v>5.7082390239023804</c:v>
                </c:pt>
                <c:pt idx="8">
                  <c:v>4.9398453845384598</c:v>
                </c:pt>
                <c:pt idx="9">
                  <c:v>3.92995379537955</c:v>
                </c:pt>
              </c:numCache>
            </c:numRef>
          </c:val>
          <c:smooth val="0"/>
          <c:extLst>
            <c:ext xmlns:c16="http://schemas.microsoft.com/office/drawing/2014/chart" uri="{C3380CC4-5D6E-409C-BE32-E72D297353CC}">
              <c16:uniqueId val="{00000001-A67B-0C41-BFEE-C56FBC25E450}"/>
            </c:ext>
          </c:extLst>
        </c:ser>
        <c:ser>
          <c:idx val="2"/>
          <c:order val="2"/>
          <c:tx>
            <c:v>180 Bilder</c:v>
          </c:tx>
          <c:spPr>
            <a:ln w="28575" cap="rnd">
              <a:solidFill>
                <a:srgbClr val="029687"/>
              </a:solidFill>
              <a:round/>
            </a:ln>
            <a:effectLst/>
          </c:spPr>
          <c:marker>
            <c:symbol val="circle"/>
            <c:size val="5"/>
            <c:spPr>
              <a:solidFill>
                <a:srgbClr val="00524A"/>
              </a:solidFill>
              <a:ln w="9525">
                <a:solidFill>
                  <a:srgbClr val="00524A"/>
                </a:solidFill>
              </a:ln>
              <a:effectLst/>
            </c:spPr>
          </c:marker>
          <c:dLbls>
            <c:dLbl>
              <c:idx val="0"/>
              <c:layout>
                <c:manualLayout>
                  <c:x val="-8.130802075729443E-3"/>
                  <c:y val="-1.92446346841245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C37-134C-BD46-32B37DBB4500}"/>
                </c:ext>
              </c:extLst>
            </c:dLbl>
            <c:dLbl>
              <c:idx val="1"/>
              <c:layout>
                <c:manualLayout>
                  <c:x val="-4.5347498347011322E-2"/>
                  <c:y val="1.25271042128020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C37-134C-BD46-32B37DBB4500}"/>
                </c:ext>
              </c:extLst>
            </c:dLbl>
            <c:dLbl>
              <c:idx val="2"/>
              <c:layout>
                <c:manualLayout>
                  <c:x val="-4.223230157954342E-2"/>
                  <c:y val="3.51456724478527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C37-134C-BD46-32B37DBB4500}"/>
                </c:ext>
              </c:extLst>
            </c:dLbl>
            <c:dLbl>
              <c:idx val="3"/>
              <c:layout>
                <c:manualLayout>
                  <c:x val="-5.7814972090038683E-4"/>
                  <c:y val="9.1985213479012413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67B-0C41-BFEE-C56FBC25E450}"/>
                </c:ext>
              </c:extLst>
            </c:dLbl>
            <c:dLbl>
              <c:idx val="4"/>
              <c:layout>
                <c:manualLayout>
                  <c:x val="-5.0333536659278076E-3"/>
                  <c:y val="-1.47350334056704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C37-134C-BD46-32B37DBB4500}"/>
                </c:ext>
              </c:extLst>
            </c:dLbl>
            <c:dLbl>
              <c:idx val="5"/>
              <c:layout>
                <c:manualLayout>
                  <c:x val="-2.0961433352787912E-3"/>
                  <c:y val="-5.873489350150477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67B-0C41-BFEE-C56FBC25E450}"/>
                </c:ext>
              </c:extLst>
            </c:dLbl>
            <c:dLbl>
              <c:idx val="6"/>
              <c:layout>
                <c:manualLayout>
                  <c:x val="-5.3269546521997942E-3"/>
                  <c:y val="-5.6562470572952541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C37-134C-BD46-32B37DBB4500}"/>
                </c:ext>
              </c:extLst>
            </c:dLbl>
            <c:dLbl>
              <c:idx val="7"/>
              <c:layout>
                <c:manualLayout>
                  <c:x val="-9.9218345479639893E-3"/>
                  <c:y val="-2.60942574133672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C37-134C-BD46-32B37DBB4500}"/>
                </c:ext>
              </c:extLst>
            </c:dLbl>
            <c:dLbl>
              <c:idx val="8"/>
              <c:layout>
                <c:manualLayout>
                  <c:x val="-5.3063925237838922E-3"/>
                  <c:y val="-5.685293391285935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C37-134C-BD46-32B37DBB4500}"/>
                </c:ext>
              </c:extLst>
            </c:dLbl>
            <c:dLbl>
              <c:idx val="9"/>
              <c:layout>
                <c:manualLayout>
                  <c:x val="-8.4038784745919994E-3"/>
                  <c:y val="-1.9271979983085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67B-0C41-BFEE-C56FBC25E45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Kompakt!$C$38:$D$47</c:f>
              <c:multiLvlStrCache>
                <c:ptCount val="10"/>
                <c:lvl>
                  <c:pt idx="0">
                    <c:v>normal</c:v>
                  </c:pt>
                  <c:pt idx="1">
                    <c:v>high</c:v>
                  </c:pt>
                  <c:pt idx="2">
                    <c:v>normal</c:v>
                  </c:pt>
                  <c:pt idx="3">
                    <c:v>high</c:v>
                  </c:pt>
                  <c:pt idx="4">
                    <c:v>normal</c:v>
                  </c:pt>
                  <c:pt idx="5">
                    <c:v>high</c:v>
                  </c:pt>
                  <c:pt idx="6">
                    <c:v>normal</c:v>
                  </c:pt>
                  <c:pt idx="7">
                    <c:v>high</c:v>
                  </c:pt>
                  <c:pt idx="8">
                    <c:v>normal</c:v>
                  </c:pt>
                  <c:pt idx="9">
                    <c:v>high</c:v>
                  </c:pt>
                </c:lvl>
                <c:lvl>
                  <c:pt idx="0">
                    <c:v>preview</c:v>
                  </c:pt>
                  <c:pt idx="2">
                    <c:v>reduced</c:v>
                  </c:pt>
                  <c:pt idx="4">
                    <c:v>medium</c:v>
                  </c:pt>
                  <c:pt idx="6">
                    <c:v>full</c:v>
                  </c:pt>
                  <c:pt idx="8">
                    <c:v>raw</c:v>
                  </c:pt>
                </c:lvl>
              </c:multiLvlStrCache>
            </c:multiLvlStrRef>
          </c:cat>
          <c:val>
            <c:numRef>
              <c:f>Kompakt!$G$38:$G$47</c:f>
              <c:numCache>
                <c:formatCode>0.00</c:formatCode>
                <c:ptCount val="10"/>
                <c:pt idx="0">
                  <c:v>7.1960101010101001</c:v>
                </c:pt>
                <c:pt idx="1">
                  <c:v>6.2391642424242502</c:v>
                </c:pt>
                <c:pt idx="2">
                  <c:v>7.1121717171717203</c:v>
                </c:pt>
                <c:pt idx="3">
                  <c:v>4.4304040404040403</c:v>
                </c:pt>
                <c:pt idx="4">
                  <c:v>5.9397979797979703</c:v>
                </c:pt>
                <c:pt idx="5">
                  <c:v>3.84868686868688</c:v>
                </c:pt>
                <c:pt idx="6">
                  <c:v>5.8916666666666799</c:v>
                </c:pt>
                <c:pt idx="7">
                  <c:v>3.5687373737373802</c:v>
                </c:pt>
                <c:pt idx="8">
                  <c:v>3.91712121212122</c:v>
                </c:pt>
                <c:pt idx="9">
                  <c:v>2.2205186868686901</c:v>
                </c:pt>
              </c:numCache>
            </c:numRef>
          </c:val>
          <c:smooth val="0"/>
          <c:extLst>
            <c:ext xmlns:c16="http://schemas.microsoft.com/office/drawing/2014/chart" uri="{C3380CC4-5D6E-409C-BE32-E72D297353CC}">
              <c16:uniqueId val="{00000000-A67B-0C41-BFEE-C56FBC25E450}"/>
            </c:ext>
          </c:extLst>
        </c:ser>
        <c:dLbls>
          <c:showLegendKey val="0"/>
          <c:showVal val="0"/>
          <c:showCatName val="0"/>
          <c:showSerName val="0"/>
          <c:showPercent val="0"/>
          <c:showBubbleSize val="0"/>
        </c:dLbls>
        <c:dropLines>
          <c:spPr>
            <a:ln w="19050" cap="flat" cmpd="sng" algn="ctr">
              <a:solidFill>
                <a:schemeClr val="bg2">
                  <a:lumMod val="50000"/>
                  <a:alpha val="70000"/>
                </a:schemeClr>
              </a:solidFill>
              <a:prstDash val="sysDot"/>
              <a:round/>
            </a:ln>
            <a:effectLst/>
          </c:spPr>
        </c:dropLines>
        <c:marker val="1"/>
        <c:smooth val="0"/>
        <c:axId val="636673888"/>
        <c:axId val="628456048"/>
      </c:lineChart>
      <c:catAx>
        <c:axId val="636673888"/>
        <c:scaling>
          <c:orientation val="minMax"/>
        </c:scaling>
        <c:delete val="0"/>
        <c:axPos val="b"/>
        <c:title>
          <c:tx>
            <c:rich>
              <a:bodyPr rot="0" spcFirstLastPara="1" vertOverflow="ellipsis" vert="horz" wrap="square" anchor="t" anchorCtr="0"/>
              <a:lstStyle/>
              <a:p>
                <a:pPr>
                  <a:defRPr sz="14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Konfigurationsprofil</a:t>
                </a:r>
              </a:p>
            </c:rich>
          </c:tx>
          <c:layout>
            <c:manualLayout>
              <c:xMode val="edge"/>
              <c:yMode val="edge"/>
              <c:x val="0.37217368193184297"/>
              <c:y val="0.92379067007810467"/>
            </c:manualLayout>
          </c:layout>
          <c:overlay val="0"/>
          <c:spPr>
            <a:noFill/>
            <a:ln>
              <a:noFill/>
            </a:ln>
            <a:effectLst/>
          </c:spPr>
          <c:txPr>
            <a:bodyPr rot="0" spcFirstLastPara="1" vertOverflow="ellipsis" vert="horz" wrap="square" anchor="t" anchorCtr="0"/>
            <a:lstStyle/>
            <a:p>
              <a:pPr>
                <a:defRPr sz="14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in"/>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628456048"/>
        <c:crosses val="autoZero"/>
        <c:auto val="1"/>
        <c:lblAlgn val="ctr"/>
        <c:lblOffset val="50"/>
        <c:noMultiLvlLbl val="0"/>
      </c:catAx>
      <c:valAx>
        <c:axId val="628456048"/>
        <c:scaling>
          <c:orientation val="minMax"/>
          <c:max val="1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RMA in %</a:t>
                </a:r>
              </a:p>
            </c:rich>
          </c:tx>
          <c:layout>
            <c:manualLayout>
              <c:xMode val="edge"/>
              <c:yMode val="edge"/>
              <c:x val="2.3554699831544477E-2"/>
              <c:y val="0.38058189211157673"/>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de-DE"/>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636673888"/>
        <c:crosses val="autoZero"/>
        <c:crossBetween val="between"/>
        <c:majorUnit val="1"/>
        <c:minorUnit val="0.2"/>
      </c:valAx>
      <c:spPr>
        <a:noFill/>
        <a:ln>
          <a:solidFill>
            <a:schemeClr val="bg1">
              <a:lumMod val="85000"/>
            </a:schemeClr>
          </a:solidFill>
        </a:ln>
        <a:effectLst/>
      </c:spPr>
    </c:plotArea>
    <c:legend>
      <c:legendPos val="t"/>
      <c:legendEntry>
        <c:idx val="1"/>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Entry>
      <c:layout>
        <c:manualLayout>
          <c:xMode val="edge"/>
          <c:yMode val="edge"/>
          <c:x val="0.25324403470479334"/>
          <c:y val="2.8377546048247944E-2"/>
          <c:w val="0.40428113974103924"/>
          <c:h val="4.346170539377789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95000"/>
        </a:schemeClr>
      </a:solidFill>
      <a:prstDash val="sysDot"/>
      <a:round/>
    </a:ln>
    <a:effectLst/>
  </c:spPr>
  <c:txPr>
    <a:bodyPr/>
    <a:lstStyle/>
    <a:p>
      <a:pPr>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de-DE" sz="1400" b="1" i="0">
                <a:solidFill>
                  <a:schemeClr val="tx1"/>
                </a:solidFill>
                <a:latin typeface="Times New Roman" panose="02020603050405020304" pitchFamily="18" charset="0"/>
                <a:cs typeface="Times New Roman" panose="02020603050405020304" pitchFamily="18" charset="0"/>
              </a:rPr>
              <a:t>Banane </a:t>
            </a:r>
          </a:p>
        </c:rich>
      </c:tx>
      <c:layout>
        <c:manualLayout>
          <c:xMode val="edge"/>
          <c:yMode val="edge"/>
          <c:x val="0.92006089344428243"/>
          <c:y val="1.5909090909090907E-2"/>
        </c:manualLayout>
      </c:layout>
      <c:overlay val="1"/>
      <c:spPr>
        <a:noFill/>
        <a:ln>
          <a:noFill/>
        </a:ln>
        <a:effectLst/>
      </c:spPr>
    </c:title>
    <c:autoTitleDeleted val="0"/>
    <c:plotArea>
      <c:layout/>
      <c:barChart>
        <c:barDir val="col"/>
        <c:grouping val="clustered"/>
        <c:varyColors val="0"/>
        <c:ser>
          <c:idx val="2"/>
          <c:order val="0"/>
          <c:tx>
            <c:v>60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Kompakt!$H$4:$H$19</c:f>
              <c:numCache>
                <c:formatCode>0.0</c:formatCode>
                <c:ptCount val="16"/>
                <c:pt idx="0">
                  <c:v>71.04804</c:v>
                </c:pt>
                <c:pt idx="1">
                  <c:v>165.23622</c:v>
                </c:pt>
                <c:pt idx="2">
                  <c:v>105.27042</c:v>
                </c:pt>
                <c:pt idx="3">
                  <c:v>172.30517999999998</c:v>
                </c:pt>
                <c:pt idx="5">
                  <c:v>175.31117999999998</c:v>
                </c:pt>
                <c:pt idx="7">
                  <c:v>178.93487999999999</c:v>
                </c:pt>
                <c:pt idx="9">
                  <c:v>202.2174</c:v>
                </c:pt>
                <c:pt idx="11">
                  <c:v>207.39168000000001</c:v>
                </c:pt>
                <c:pt idx="13">
                  <c:v>202.83575999999999</c:v>
                </c:pt>
                <c:pt idx="15">
                  <c:v>214.19268</c:v>
                </c:pt>
              </c:numCache>
            </c:numRef>
          </c:val>
          <c:extLst>
            <c:ext xmlns:c16="http://schemas.microsoft.com/office/drawing/2014/chart" uri="{C3380CC4-5D6E-409C-BE32-E72D297353CC}">
              <c16:uniqueId val="{0000000A-1486-B54F-99FF-DDB33253A6FB}"/>
            </c:ext>
          </c:extLst>
        </c:ser>
        <c:ser>
          <c:idx val="4"/>
          <c:order val="1"/>
          <c:tx>
            <c:v>120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Kompakt!$H$25:$H$34</c:f>
              <c:numCache>
                <c:formatCode>0.0</c:formatCode>
                <c:ptCount val="10"/>
                <c:pt idx="0">
                  <c:v>160.02516</c:v>
                </c:pt>
                <c:pt idx="1">
                  <c:v>243.72102000000001</c:v>
                </c:pt>
                <c:pt idx="2">
                  <c:v>356.61156</c:v>
                </c:pt>
                <c:pt idx="3">
                  <c:v>360.45954</c:v>
                </c:pt>
                <c:pt idx="4">
                  <c:v>363.92375999999996</c:v>
                </c:pt>
                <c:pt idx="5">
                  <c:v>370.24811999999997</c:v>
                </c:pt>
                <c:pt idx="6">
                  <c:v>438.09426000000002</c:v>
                </c:pt>
                <c:pt idx="7">
                  <c:v>443.24268000000001</c:v>
                </c:pt>
                <c:pt idx="8">
                  <c:v>445.69271999999995</c:v>
                </c:pt>
                <c:pt idx="9">
                  <c:v>452.18621999999999</c:v>
                </c:pt>
              </c:numCache>
            </c:numRef>
          </c:val>
          <c:extLst>
            <c:ext xmlns:c16="http://schemas.microsoft.com/office/drawing/2014/chart" uri="{C3380CC4-5D6E-409C-BE32-E72D297353CC}">
              <c16:uniqueId val="{00000015-1486-B54F-99FF-DDB33253A6FB}"/>
            </c:ext>
          </c:extLst>
        </c:ser>
        <c:ser>
          <c:idx val="5"/>
          <c:order val="2"/>
          <c:tx>
            <c:v>180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Kompakt!$H$38:$H$47</c:f>
              <c:numCache>
                <c:formatCode>0.0</c:formatCode>
                <c:ptCount val="10"/>
                <c:pt idx="0">
                  <c:v>251.55246</c:v>
                </c:pt>
                <c:pt idx="1">
                  <c:v>409.46333999999996</c:v>
                </c:pt>
                <c:pt idx="2">
                  <c:v>539.06813999999997</c:v>
                </c:pt>
                <c:pt idx="3">
                  <c:v>540.84582</c:v>
                </c:pt>
                <c:pt idx="4">
                  <c:v>545.57352000000003</c:v>
                </c:pt>
                <c:pt idx="5">
                  <c:v>543.89483999999993</c:v>
                </c:pt>
                <c:pt idx="6">
                  <c:v>673.41575999999998</c:v>
                </c:pt>
                <c:pt idx="7">
                  <c:v>682.44335999999998</c:v>
                </c:pt>
                <c:pt idx="8">
                  <c:v>681.12599999999998</c:v>
                </c:pt>
                <c:pt idx="9">
                  <c:v>714.63138000000004</c:v>
                </c:pt>
              </c:numCache>
            </c:numRef>
          </c:val>
          <c:extLst>
            <c:ext xmlns:c16="http://schemas.microsoft.com/office/drawing/2014/chart" uri="{C3380CC4-5D6E-409C-BE32-E72D297353CC}">
              <c16:uniqueId val="{00000016-1486-B54F-99FF-DDB33253A6FB}"/>
            </c:ext>
          </c:extLst>
        </c:ser>
        <c:dLbls>
          <c:showLegendKey val="0"/>
          <c:showVal val="0"/>
          <c:showCatName val="0"/>
          <c:showSerName val="0"/>
          <c:showPercent val="0"/>
          <c:showBubbleSize val="0"/>
        </c:dLbls>
        <c:gapWidth val="170"/>
        <c:axId val="498028736"/>
        <c:axId val="1072031648"/>
      </c:barChart>
      <c:catAx>
        <c:axId val="49802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Konfigurationsprofil</a:t>
                </a:r>
              </a:p>
            </c:rich>
          </c:tx>
          <c:layout>
            <c:manualLayout>
              <c:xMode val="edge"/>
              <c:yMode val="edge"/>
              <c:x val="0.42802071674755948"/>
              <c:y val="0.95387526843235504"/>
            </c:manualLayout>
          </c:layout>
          <c:overlay val="0"/>
          <c:spPr>
            <a:noFill/>
            <a:ln>
              <a:noFill/>
            </a:ln>
            <a:effectLst/>
          </c:spPr>
        </c:title>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1072031648"/>
        <c:crosses val="autoZero"/>
        <c:auto val="1"/>
        <c:lblAlgn val="ctr"/>
        <c:lblOffset val="100"/>
        <c:noMultiLvlLbl val="0"/>
      </c:catAx>
      <c:valAx>
        <c:axId val="1072031648"/>
        <c:scaling>
          <c:orientation val="minMax"/>
          <c:max val="8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Median der Messzeiten in Sek.</a:t>
                </a:r>
              </a:p>
            </c:rich>
          </c:tx>
          <c:layout>
            <c:manualLayout>
              <c:xMode val="edge"/>
              <c:yMode val="edge"/>
              <c:x val="9.9111497907735237E-4"/>
              <c:y val="0.2633910164638511"/>
            </c:manualLayout>
          </c:layout>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498028736"/>
        <c:crosses val="autoZero"/>
        <c:crossBetween val="between"/>
        <c:majorUnit val="100"/>
        <c:minorUnit val="25"/>
      </c:valAx>
      <c:spPr>
        <a:noFill/>
        <a:ln>
          <a:solidFill>
            <a:schemeClr val="bg1">
              <a:lumMod val="85000"/>
            </a:schemeClr>
          </a:solid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
    <c:plotVisOnly val="1"/>
    <c:dispBlanksAs val="gap"/>
    <c:showDLblsOverMax val="0"/>
    <c:extLst/>
  </c:chart>
  <c:txPr>
    <a:bodyPr/>
    <a:lstStyle/>
    <a:p>
      <a:pPr>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de-DE" sz="1400" b="1" i="0">
                <a:solidFill>
                  <a:schemeClr val="tx1"/>
                </a:solidFill>
                <a:latin typeface="Times New Roman" panose="02020603050405020304" pitchFamily="18" charset="0"/>
                <a:cs typeface="Times New Roman" panose="02020603050405020304" pitchFamily="18" charset="0"/>
              </a:rPr>
              <a:t>Birne </a:t>
            </a:r>
          </a:p>
        </c:rich>
      </c:tx>
      <c:layout>
        <c:manualLayout>
          <c:xMode val="edge"/>
          <c:yMode val="edge"/>
          <c:x val="0.92006089344428243"/>
          <c:y val="1.5909090909090907E-2"/>
        </c:manualLayout>
      </c:layout>
      <c:overlay val="1"/>
      <c:spPr>
        <a:noFill/>
        <a:ln>
          <a:noFill/>
        </a:ln>
        <a:effectLst/>
      </c:spPr>
    </c:title>
    <c:autoTitleDeleted val="0"/>
    <c:plotArea>
      <c:layout/>
      <c:barChart>
        <c:barDir val="col"/>
        <c:grouping val="clustered"/>
        <c:varyColors val="0"/>
        <c:ser>
          <c:idx val="2"/>
          <c:order val="0"/>
          <c:tx>
            <c:v>60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Kompakt!$J$4:$J$19</c:f>
              <c:numCache>
                <c:formatCode>0.0</c:formatCode>
                <c:ptCount val="16"/>
                <c:pt idx="0">
                  <c:v>70.33578</c:v>
                </c:pt>
                <c:pt idx="1">
                  <c:v>97.810559999999995</c:v>
                </c:pt>
                <c:pt idx="2">
                  <c:v>146.55462</c:v>
                </c:pt>
                <c:pt idx="3">
                  <c:v>153.16361999999998</c:v>
                </c:pt>
                <c:pt idx="5">
                  <c:v>146.19221999999999</c:v>
                </c:pt>
                <c:pt idx="7">
                  <c:v>156.98064000000002</c:v>
                </c:pt>
                <c:pt idx="9">
                  <c:v>172.38672</c:v>
                </c:pt>
                <c:pt idx="11">
                  <c:v>183.54372000000001</c:v>
                </c:pt>
                <c:pt idx="13">
                  <c:v>177.18899999999999</c:v>
                </c:pt>
                <c:pt idx="15">
                  <c:v>184.44665999999998</c:v>
                </c:pt>
              </c:numCache>
            </c:numRef>
          </c:val>
          <c:extLst>
            <c:ext xmlns:c16="http://schemas.microsoft.com/office/drawing/2014/chart" uri="{C3380CC4-5D6E-409C-BE32-E72D297353CC}">
              <c16:uniqueId val="{00000000-F1F5-EB49-8B1A-F619C3A69C17}"/>
            </c:ext>
          </c:extLst>
        </c:ser>
        <c:ser>
          <c:idx val="4"/>
          <c:order val="1"/>
          <c:tx>
            <c:v>120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Kompakt!$J$25:$J$34</c:f>
              <c:numCache>
                <c:formatCode>0.0</c:formatCode>
                <c:ptCount val="10"/>
                <c:pt idx="0">
                  <c:v>152.39255999999997</c:v>
                </c:pt>
                <c:pt idx="1">
                  <c:v>292.72709999999995</c:v>
                </c:pt>
                <c:pt idx="2">
                  <c:v>253.85885999999999</c:v>
                </c:pt>
                <c:pt idx="3">
                  <c:v>301.74083999999999</c:v>
                </c:pt>
                <c:pt idx="4">
                  <c:v>300.32279999999997</c:v>
                </c:pt>
                <c:pt idx="5">
                  <c:v>302.95799999999997</c:v>
                </c:pt>
                <c:pt idx="6">
                  <c:v>393.54113999999998</c:v>
                </c:pt>
                <c:pt idx="7">
                  <c:v>406.06650000000002</c:v>
                </c:pt>
                <c:pt idx="8">
                  <c:v>405.54552000000001</c:v>
                </c:pt>
                <c:pt idx="9">
                  <c:v>415.09379999999999</c:v>
                </c:pt>
              </c:numCache>
            </c:numRef>
          </c:val>
          <c:extLst>
            <c:ext xmlns:c16="http://schemas.microsoft.com/office/drawing/2014/chart" uri="{C3380CC4-5D6E-409C-BE32-E72D297353CC}">
              <c16:uniqueId val="{00000001-F1F5-EB49-8B1A-F619C3A69C17}"/>
            </c:ext>
          </c:extLst>
        </c:ser>
        <c:ser>
          <c:idx val="5"/>
          <c:order val="2"/>
          <c:tx>
            <c:v>180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Kompakt!$J$38:$J$47</c:f>
              <c:numCache>
                <c:formatCode>0.0</c:formatCode>
                <c:ptCount val="10"/>
                <c:pt idx="0">
                  <c:v>230.60195999999996</c:v>
                </c:pt>
                <c:pt idx="1">
                  <c:v>465.19919999999996</c:v>
                </c:pt>
                <c:pt idx="2">
                  <c:v>388.66128000000003</c:v>
                </c:pt>
                <c:pt idx="3">
                  <c:v>467.72039999999998</c:v>
                </c:pt>
                <c:pt idx="4">
                  <c:v>452.84213999999997</c:v>
                </c:pt>
                <c:pt idx="5">
                  <c:v>467.97906</c:v>
                </c:pt>
                <c:pt idx="6">
                  <c:v>580.96007999999995</c:v>
                </c:pt>
                <c:pt idx="7">
                  <c:v>605.29782</c:v>
                </c:pt>
                <c:pt idx="8">
                  <c:v>602.26350000000002</c:v>
                </c:pt>
                <c:pt idx="9">
                  <c:v>625.94471999999996</c:v>
                </c:pt>
              </c:numCache>
            </c:numRef>
          </c:val>
          <c:extLst>
            <c:ext xmlns:c16="http://schemas.microsoft.com/office/drawing/2014/chart" uri="{C3380CC4-5D6E-409C-BE32-E72D297353CC}">
              <c16:uniqueId val="{00000002-F1F5-EB49-8B1A-F619C3A69C17}"/>
            </c:ext>
          </c:extLst>
        </c:ser>
        <c:dLbls>
          <c:showLegendKey val="0"/>
          <c:showVal val="0"/>
          <c:showCatName val="0"/>
          <c:showSerName val="0"/>
          <c:showPercent val="0"/>
          <c:showBubbleSize val="0"/>
        </c:dLbls>
        <c:gapWidth val="170"/>
        <c:axId val="498028736"/>
        <c:axId val="1072031648"/>
      </c:barChart>
      <c:catAx>
        <c:axId val="49802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Konfigurationsprofil</a:t>
                </a:r>
              </a:p>
            </c:rich>
          </c:tx>
          <c:layout>
            <c:manualLayout>
              <c:xMode val="edge"/>
              <c:yMode val="edge"/>
              <c:x val="0.42802071674755948"/>
              <c:y val="0.95387526843235504"/>
            </c:manualLayout>
          </c:layout>
          <c:overlay val="0"/>
          <c:spPr>
            <a:noFill/>
            <a:ln>
              <a:noFill/>
            </a:ln>
            <a:effectLst/>
          </c:spPr>
        </c:title>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1072031648"/>
        <c:crosses val="autoZero"/>
        <c:auto val="1"/>
        <c:lblAlgn val="ctr"/>
        <c:lblOffset val="100"/>
        <c:noMultiLvlLbl val="0"/>
      </c:catAx>
      <c:valAx>
        <c:axId val="1072031648"/>
        <c:scaling>
          <c:orientation val="minMax"/>
          <c:max val="8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Median der Messzeiten in Sek.</a:t>
                </a:r>
              </a:p>
            </c:rich>
          </c:tx>
          <c:layout>
            <c:manualLayout>
              <c:xMode val="edge"/>
              <c:yMode val="edge"/>
              <c:x val="9.9111497907735237E-4"/>
              <c:y val="0.2633910164638511"/>
            </c:manualLayout>
          </c:layout>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498028736"/>
        <c:crosses val="autoZero"/>
        <c:crossBetween val="between"/>
        <c:majorUnit val="100"/>
        <c:minorUnit val="25"/>
      </c:valAx>
      <c:spPr>
        <a:noFill/>
        <a:ln>
          <a:solidFill>
            <a:schemeClr val="bg1">
              <a:lumMod val="85000"/>
            </a:schemeClr>
          </a:solid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
    <c:plotVisOnly val="1"/>
    <c:dispBlanksAs val="gap"/>
    <c:showDLblsOverMax val="0"/>
    <c:extLst/>
  </c:chart>
  <c:txPr>
    <a:bodyPr/>
    <a:lstStyle/>
    <a:p>
      <a:pPr>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de-DE" sz="1400" b="1" i="0">
                <a:solidFill>
                  <a:schemeClr val="tx1"/>
                </a:solidFill>
                <a:latin typeface="Times New Roman" panose="02020603050405020304" pitchFamily="18" charset="0"/>
                <a:cs typeface="Times New Roman" panose="02020603050405020304" pitchFamily="18" charset="0"/>
              </a:rPr>
              <a:t>Brokkoli </a:t>
            </a:r>
          </a:p>
        </c:rich>
      </c:tx>
      <c:layout>
        <c:manualLayout>
          <c:xMode val="edge"/>
          <c:yMode val="edge"/>
          <c:x val="0.87998476462364839"/>
          <c:y val="1.5909090909090907E-2"/>
        </c:manualLayout>
      </c:layout>
      <c:overlay val="1"/>
      <c:spPr>
        <a:noFill/>
        <a:ln>
          <a:noFill/>
        </a:ln>
        <a:effectLst/>
      </c:spPr>
    </c:title>
    <c:autoTitleDeleted val="0"/>
    <c:plotArea>
      <c:layout/>
      <c:barChart>
        <c:barDir val="col"/>
        <c:grouping val="clustered"/>
        <c:varyColors val="0"/>
        <c:ser>
          <c:idx val="2"/>
          <c:order val="0"/>
          <c:tx>
            <c:v>60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Kompakt!$L$4:$L$19</c:f>
              <c:numCache>
                <c:formatCode>0.0</c:formatCode>
                <c:ptCount val="16"/>
                <c:pt idx="0">
                  <c:v>81.976680000000002</c:v>
                </c:pt>
                <c:pt idx="1">
                  <c:v>141.79404</c:v>
                </c:pt>
                <c:pt idx="2">
                  <c:v>102.81191999999999</c:v>
                </c:pt>
                <c:pt idx="3">
                  <c:v>164.71553999999998</c:v>
                </c:pt>
                <c:pt idx="5">
                  <c:v>195.37140000000002</c:v>
                </c:pt>
                <c:pt idx="7">
                  <c:v>269.27123999999998</c:v>
                </c:pt>
                <c:pt idx="9">
                  <c:v>205.89012</c:v>
                </c:pt>
                <c:pt idx="11">
                  <c:v>339.34938</c:v>
                </c:pt>
                <c:pt idx="13">
                  <c:v>277.48194000000001</c:v>
                </c:pt>
                <c:pt idx="15">
                  <c:v>352.40645999999998</c:v>
                </c:pt>
              </c:numCache>
            </c:numRef>
          </c:val>
          <c:extLst>
            <c:ext xmlns:c16="http://schemas.microsoft.com/office/drawing/2014/chart" uri="{C3380CC4-5D6E-409C-BE32-E72D297353CC}">
              <c16:uniqueId val="{00000000-135E-1042-AB01-3FDD20D2BEBD}"/>
            </c:ext>
          </c:extLst>
        </c:ser>
        <c:ser>
          <c:idx val="4"/>
          <c:order val="1"/>
          <c:tx>
            <c:v>120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Kompakt!$L$25:$L$34</c:f>
              <c:numCache>
                <c:formatCode>0.0</c:formatCode>
                <c:ptCount val="10"/>
                <c:pt idx="0">
                  <c:v>134.5686</c:v>
                </c:pt>
                <c:pt idx="1">
                  <c:v>291.93149999999997</c:v>
                </c:pt>
                <c:pt idx="2">
                  <c:v>197.5266</c:v>
                </c:pt>
                <c:pt idx="3">
                  <c:v>308.07114000000001</c:v>
                </c:pt>
                <c:pt idx="4">
                  <c:v>345.22044</c:v>
                </c:pt>
                <c:pt idx="5">
                  <c:v>391.6431</c:v>
                </c:pt>
                <c:pt idx="6">
                  <c:v>352.28183999999999</c:v>
                </c:pt>
                <c:pt idx="7">
                  <c:v>479.9391</c:v>
                </c:pt>
                <c:pt idx="8">
                  <c:v>452.11013999999994</c:v>
                </c:pt>
                <c:pt idx="9">
                  <c:v>600.1270199999999</c:v>
                </c:pt>
              </c:numCache>
            </c:numRef>
          </c:val>
          <c:extLst>
            <c:ext xmlns:c16="http://schemas.microsoft.com/office/drawing/2014/chart" uri="{C3380CC4-5D6E-409C-BE32-E72D297353CC}">
              <c16:uniqueId val="{00000001-135E-1042-AB01-3FDD20D2BEBD}"/>
            </c:ext>
          </c:extLst>
        </c:ser>
        <c:ser>
          <c:idx val="5"/>
          <c:order val="2"/>
          <c:tx>
            <c:v>180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Kompakt!$L$38:$L$47</c:f>
              <c:numCache>
                <c:formatCode>0.0</c:formatCode>
                <c:ptCount val="10"/>
                <c:pt idx="0">
                  <c:v>222.11478</c:v>
                </c:pt>
                <c:pt idx="1">
                  <c:v>318.56561999999997</c:v>
                </c:pt>
                <c:pt idx="2">
                  <c:v>462.41225999999995</c:v>
                </c:pt>
                <c:pt idx="3">
                  <c:v>506.03879999999998</c:v>
                </c:pt>
                <c:pt idx="4">
                  <c:v>501.83789999999993</c:v>
                </c:pt>
                <c:pt idx="5">
                  <c:v>572.05427999999995</c:v>
                </c:pt>
                <c:pt idx="6">
                  <c:v>724.27764000000002</c:v>
                </c:pt>
                <c:pt idx="7">
                  <c:v>950.20572000000004</c:v>
                </c:pt>
                <c:pt idx="8">
                  <c:v>737.60327999999993</c:v>
                </c:pt>
                <c:pt idx="9">
                  <c:v>964.44581999999991</c:v>
                </c:pt>
              </c:numCache>
            </c:numRef>
          </c:val>
          <c:extLst>
            <c:ext xmlns:c16="http://schemas.microsoft.com/office/drawing/2014/chart" uri="{C3380CC4-5D6E-409C-BE32-E72D297353CC}">
              <c16:uniqueId val="{00000002-135E-1042-AB01-3FDD20D2BEBD}"/>
            </c:ext>
          </c:extLst>
        </c:ser>
        <c:dLbls>
          <c:showLegendKey val="0"/>
          <c:showVal val="0"/>
          <c:showCatName val="0"/>
          <c:showSerName val="0"/>
          <c:showPercent val="0"/>
          <c:showBubbleSize val="0"/>
        </c:dLbls>
        <c:gapWidth val="170"/>
        <c:axId val="498028736"/>
        <c:axId val="1072031648"/>
      </c:barChart>
      <c:catAx>
        <c:axId val="49802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Konfigurationsprofil</a:t>
                </a:r>
              </a:p>
            </c:rich>
          </c:tx>
          <c:layout>
            <c:manualLayout>
              <c:xMode val="edge"/>
              <c:yMode val="edge"/>
              <c:x val="0.42802071674755948"/>
              <c:y val="0.95387526843235504"/>
            </c:manualLayout>
          </c:layout>
          <c:overlay val="0"/>
          <c:spPr>
            <a:noFill/>
            <a:ln>
              <a:noFill/>
            </a:ln>
            <a:effectLst/>
          </c:spPr>
        </c:title>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1072031648"/>
        <c:crosses val="autoZero"/>
        <c:auto val="1"/>
        <c:lblAlgn val="ctr"/>
        <c:lblOffset val="100"/>
        <c:noMultiLvlLbl val="0"/>
      </c:catAx>
      <c:valAx>
        <c:axId val="1072031648"/>
        <c:scaling>
          <c:orientation val="minMax"/>
          <c:max val="1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Median der Messzeiten in Sek.</a:t>
                </a:r>
              </a:p>
            </c:rich>
          </c:tx>
          <c:layout>
            <c:manualLayout>
              <c:xMode val="edge"/>
              <c:yMode val="edge"/>
              <c:x val="9.9111497907735237E-4"/>
              <c:y val="0.2633910164638511"/>
            </c:manualLayout>
          </c:layout>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498028736"/>
        <c:crosses val="autoZero"/>
        <c:crossBetween val="between"/>
        <c:majorUnit val="100"/>
        <c:minorUnit val="25"/>
      </c:valAx>
      <c:spPr>
        <a:noFill/>
        <a:ln>
          <a:solidFill>
            <a:schemeClr val="bg1">
              <a:lumMod val="85000"/>
            </a:schemeClr>
          </a:solid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
    <c:plotVisOnly val="1"/>
    <c:dispBlanksAs val="gap"/>
    <c:showDLblsOverMax val="0"/>
    <c:extLst/>
  </c:chart>
  <c:txPr>
    <a:bodyPr/>
    <a:lstStyle/>
    <a:p>
      <a:pPr>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de-DE" sz="1400" b="1" i="0">
                <a:solidFill>
                  <a:schemeClr val="tx1"/>
                </a:solidFill>
                <a:latin typeface="Times New Roman" panose="02020603050405020304" pitchFamily="18" charset="0"/>
                <a:cs typeface="Times New Roman" panose="02020603050405020304" pitchFamily="18" charset="0"/>
              </a:rPr>
              <a:t>Hokkaido </a:t>
            </a:r>
          </a:p>
        </c:rich>
      </c:tx>
      <c:layout>
        <c:manualLayout>
          <c:xMode val="edge"/>
          <c:yMode val="edge"/>
          <c:x val="0.87998476462364839"/>
          <c:y val="1.5909090909090907E-2"/>
        </c:manualLayout>
      </c:layout>
      <c:overlay val="1"/>
      <c:spPr>
        <a:noFill/>
        <a:ln>
          <a:noFill/>
        </a:ln>
        <a:effectLst/>
      </c:spPr>
    </c:title>
    <c:autoTitleDeleted val="0"/>
    <c:plotArea>
      <c:layout/>
      <c:barChart>
        <c:barDir val="col"/>
        <c:grouping val="clustered"/>
        <c:varyColors val="0"/>
        <c:ser>
          <c:idx val="2"/>
          <c:order val="0"/>
          <c:tx>
            <c:v>60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Kompakt!$N$4:$N$19</c:f>
              <c:numCache>
                <c:formatCode>0.0</c:formatCode>
                <c:ptCount val="16"/>
                <c:pt idx="0">
                  <c:v>71.866680000000002</c:v>
                </c:pt>
                <c:pt idx="1">
                  <c:v>225.07344000000001</c:v>
                </c:pt>
                <c:pt idx="2">
                  <c:v>121.12121999999999</c:v>
                </c:pt>
                <c:pt idx="3">
                  <c:v>225.62189999999998</c:v>
                </c:pt>
                <c:pt idx="5">
                  <c:v>225.13896</c:v>
                </c:pt>
                <c:pt idx="7">
                  <c:v>277.14911999999998</c:v>
                </c:pt>
                <c:pt idx="9">
                  <c:v>252.68915999999999</c:v>
                </c:pt>
                <c:pt idx="11">
                  <c:v>279.92123999999995</c:v>
                </c:pt>
                <c:pt idx="13">
                  <c:v>281.72136</c:v>
                </c:pt>
                <c:pt idx="15">
                  <c:v>308.64726000000002</c:v>
                </c:pt>
              </c:numCache>
            </c:numRef>
          </c:val>
          <c:extLst>
            <c:ext xmlns:c16="http://schemas.microsoft.com/office/drawing/2014/chart" uri="{C3380CC4-5D6E-409C-BE32-E72D297353CC}">
              <c16:uniqueId val="{00000000-2804-F44A-844A-92E27C9F7702}"/>
            </c:ext>
          </c:extLst>
        </c:ser>
        <c:ser>
          <c:idx val="4"/>
          <c:order val="1"/>
          <c:tx>
            <c:v>120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Kompakt!$N$25:$N$34</c:f>
              <c:numCache>
                <c:formatCode>0.0</c:formatCode>
                <c:ptCount val="10"/>
                <c:pt idx="0">
                  <c:v>166.54931999999999</c:v>
                </c:pt>
                <c:pt idx="1">
                  <c:v>286.12433999999996</c:v>
                </c:pt>
                <c:pt idx="2">
                  <c:v>503.35019999999997</c:v>
                </c:pt>
                <c:pt idx="3">
                  <c:v>533.43984</c:v>
                </c:pt>
                <c:pt idx="4">
                  <c:v>511.81553999999994</c:v>
                </c:pt>
                <c:pt idx="5">
                  <c:v>540.00839999999994</c:v>
                </c:pt>
                <c:pt idx="6">
                  <c:v>634.87494000000004</c:v>
                </c:pt>
                <c:pt idx="7">
                  <c:v>652.51776000000007</c:v>
                </c:pt>
                <c:pt idx="8">
                  <c:v>643.16975999999988</c:v>
                </c:pt>
                <c:pt idx="9">
                  <c:v>662.78358000000003</c:v>
                </c:pt>
              </c:numCache>
            </c:numRef>
          </c:val>
          <c:extLst>
            <c:ext xmlns:c16="http://schemas.microsoft.com/office/drawing/2014/chart" uri="{C3380CC4-5D6E-409C-BE32-E72D297353CC}">
              <c16:uniqueId val="{00000001-2804-F44A-844A-92E27C9F7702}"/>
            </c:ext>
          </c:extLst>
        </c:ser>
        <c:ser>
          <c:idx val="5"/>
          <c:order val="2"/>
          <c:tx>
            <c:v>180 Bilder</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Kompakt!$C$4:$D$19</c:f>
              <c:multiLvlStrCache>
                <c:ptCount val="16"/>
                <c:lvl>
                  <c:pt idx="0">
                    <c:v>normal</c:v>
                  </c:pt>
                  <c:pt idx="1">
                    <c:v>high</c:v>
                  </c:pt>
                  <c:pt idx="2">
                    <c:v>normal</c:v>
                  </c:pt>
                  <c:pt idx="3">
                    <c:v>high</c:v>
                  </c:pt>
                  <c:pt idx="5">
                    <c:v>normal</c:v>
                  </c:pt>
                  <c:pt idx="7">
                    <c:v>high</c:v>
                  </c:pt>
                  <c:pt idx="9">
                    <c:v>normal</c:v>
                  </c:pt>
                  <c:pt idx="11">
                    <c:v>high</c:v>
                  </c:pt>
                  <c:pt idx="13">
                    <c:v>normal</c:v>
                  </c:pt>
                  <c:pt idx="15">
                    <c:v>high</c:v>
                  </c:pt>
                </c:lvl>
                <c:lvl>
                  <c:pt idx="0">
                    <c:v>preview</c:v>
                  </c:pt>
                  <c:pt idx="2">
                    <c:v>reduced</c:v>
                  </c:pt>
                  <c:pt idx="5">
                    <c:v>medium</c:v>
                  </c:pt>
                  <c:pt idx="9">
                    <c:v>full</c:v>
                  </c:pt>
                  <c:pt idx="13">
                    <c:v>raw</c:v>
                  </c:pt>
                </c:lvl>
              </c:multiLvlStrCache>
            </c:multiLvlStrRef>
          </c:cat>
          <c:val>
            <c:numRef>
              <c:f>Kompakt!$N$38:$N$47</c:f>
              <c:numCache>
                <c:formatCode>0.0</c:formatCode>
                <c:ptCount val="10"/>
                <c:pt idx="0">
                  <c:v>278.36964</c:v>
                </c:pt>
                <c:pt idx="1">
                  <c:v>501.53688</c:v>
                </c:pt>
                <c:pt idx="2">
                  <c:v>743.01349500000003</c:v>
                </c:pt>
                <c:pt idx="3">
                  <c:v>778.61938499999997</c:v>
                </c:pt>
                <c:pt idx="4">
                  <c:v>766.09313999999995</c:v>
                </c:pt>
                <c:pt idx="5">
                  <c:v>799.09514999999999</c:v>
                </c:pt>
                <c:pt idx="6">
                  <c:v>925.43714999999997</c:v>
                </c:pt>
                <c:pt idx="7">
                  <c:v>936.635175</c:v>
                </c:pt>
                <c:pt idx="8">
                  <c:v>933.6722400000001</c:v>
                </c:pt>
                <c:pt idx="9">
                  <c:v>1001.3339699999999</c:v>
                </c:pt>
              </c:numCache>
            </c:numRef>
          </c:val>
          <c:extLst>
            <c:ext xmlns:c16="http://schemas.microsoft.com/office/drawing/2014/chart" uri="{C3380CC4-5D6E-409C-BE32-E72D297353CC}">
              <c16:uniqueId val="{00000002-2804-F44A-844A-92E27C9F7702}"/>
            </c:ext>
          </c:extLst>
        </c:ser>
        <c:dLbls>
          <c:showLegendKey val="0"/>
          <c:showVal val="0"/>
          <c:showCatName val="0"/>
          <c:showSerName val="0"/>
          <c:showPercent val="0"/>
          <c:showBubbleSize val="0"/>
        </c:dLbls>
        <c:gapWidth val="170"/>
        <c:axId val="498028736"/>
        <c:axId val="1072031648"/>
      </c:barChart>
      <c:catAx>
        <c:axId val="49802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Konfigurationsprofil</a:t>
                </a:r>
              </a:p>
            </c:rich>
          </c:tx>
          <c:layout>
            <c:manualLayout>
              <c:xMode val="edge"/>
              <c:yMode val="edge"/>
              <c:x val="0.42802071674755948"/>
              <c:y val="0.95387526843235504"/>
            </c:manualLayout>
          </c:layout>
          <c:overlay val="0"/>
          <c:spPr>
            <a:noFill/>
            <a:ln>
              <a:noFill/>
            </a:ln>
            <a:effectLst/>
          </c:spPr>
        </c:title>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1072031648"/>
        <c:crosses val="autoZero"/>
        <c:auto val="1"/>
        <c:lblAlgn val="ctr"/>
        <c:lblOffset val="100"/>
        <c:noMultiLvlLbl val="0"/>
      </c:catAx>
      <c:valAx>
        <c:axId val="1072031648"/>
        <c:scaling>
          <c:orientation val="minMax"/>
          <c:max val="11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b="1" i="0">
                    <a:solidFill>
                      <a:schemeClr val="tx1"/>
                    </a:solidFill>
                    <a:latin typeface="Times New Roman" panose="02020603050405020304" pitchFamily="18" charset="0"/>
                    <a:cs typeface="Times New Roman" panose="02020603050405020304" pitchFamily="18" charset="0"/>
                  </a:rPr>
                  <a:t>Median der Messzeiten in Sek.</a:t>
                </a:r>
              </a:p>
            </c:rich>
          </c:tx>
          <c:layout>
            <c:manualLayout>
              <c:xMode val="edge"/>
              <c:yMode val="edge"/>
              <c:x val="9.9111497907735237E-4"/>
              <c:y val="0.2633910164638511"/>
            </c:manualLayout>
          </c:layout>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crossAx val="498028736"/>
        <c:crosses val="autoZero"/>
        <c:crossBetween val="between"/>
        <c:majorUnit val="100"/>
        <c:minorUnit val="25"/>
      </c:valAx>
      <c:spPr>
        <a:noFill/>
        <a:ln>
          <a:solidFill>
            <a:schemeClr val="bg1">
              <a:lumMod val="85000"/>
            </a:schemeClr>
          </a:solid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de-DE"/>
        </a:p>
      </c:txPr>
    </c:legend>
    <c:plotVisOnly val="1"/>
    <c:dispBlanksAs val="gap"/>
    <c:showDLblsOverMax val="0"/>
    <c:extLst/>
  </c:chart>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642559</xdr:colOff>
      <xdr:row>34</xdr:row>
      <xdr:rowOff>128512</xdr:rowOff>
    </xdr:from>
    <xdr:to>
      <xdr:col>15</xdr:col>
      <xdr:colOff>302381</xdr:colOff>
      <xdr:row>60</xdr:row>
      <xdr:rowOff>180973</xdr:rowOff>
    </xdr:to>
    <xdr:graphicFrame macro="">
      <xdr:nvGraphicFramePr>
        <xdr:cNvPr id="3" name="Diagramm 2">
          <a:extLst>
            <a:ext uri="{FF2B5EF4-FFF2-40B4-BE49-F238E27FC236}">
              <a16:creationId xmlns:a16="http://schemas.microsoft.com/office/drawing/2014/main" id="{B17D04E6-5497-7440-93DB-C716BAC8B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37797</xdr:colOff>
      <xdr:row>34</xdr:row>
      <xdr:rowOff>128511</xdr:rowOff>
    </xdr:from>
    <xdr:to>
      <xdr:col>23</xdr:col>
      <xdr:colOff>687916</xdr:colOff>
      <xdr:row>61</xdr:row>
      <xdr:rowOff>0</xdr:rowOff>
    </xdr:to>
    <xdr:graphicFrame macro="">
      <xdr:nvGraphicFramePr>
        <xdr:cNvPr id="4" name="Diagramm 3">
          <a:extLst>
            <a:ext uri="{FF2B5EF4-FFF2-40B4-BE49-F238E27FC236}">
              <a16:creationId xmlns:a16="http://schemas.microsoft.com/office/drawing/2014/main" id="{1B482316-A86D-684E-9BA7-2F736CA45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37798</xdr:colOff>
      <xdr:row>63</xdr:row>
      <xdr:rowOff>52917</xdr:rowOff>
    </xdr:from>
    <xdr:to>
      <xdr:col>23</xdr:col>
      <xdr:colOff>725714</xdr:colOff>
      <xdr:row>91</xdr:row>
      <xdr:rowOff>128513</xdr:rowOff>
    </xdr:to>
    <xdr:graphicFrame macro="">
      <xdr:nvGraphicFramePr>
        <xdr:cNvPr id="7" name="Diagramm 6">
          <a:extLst>
            <a:ext uri="{FF2B5EF4-FFF2-40B4-BE49-F238E27FC236}">
              <a16:creationId xmlns:a16="http://schemas.microsoft.com/office/drawing/2014/main" id="{B5F35FE8-B8C6-154E-97F5-8158F1BE5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168124</xdr:colOff>
      <xdr:row>78</xdr:row>
      <xdr:rowOff>26609</xdr:rowOff>
    </xdr:from>
    <xdr:to>
      <xdr:col>14</xdr:col>
      <xdr:colOff>220739</xdr:colOff>
      <xdr:row>105</xdr:row>
      <xdr:rowOff>166309</xdr:rowOff>
    </xdr:to>
    <xdr:graphicFrame macro="">
      <xdr:nvGraphicFramePr>
        <xdr:cNvPr id="3" name="Diagramm 2">
          <a:extLst>
            <a:ext uri="{FF2B5EF4-FFF2-40B4-BE49-F238E27FC236}">
              <a16:creationId xmlns:a16="http://schemas.microsoft.com/office/drawing/2014/main" id="{02F53215-5A9C-8D4C-B925-92DF8B21B7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134865</xdr:colOff>
      <xdr:row>48</xdr:row>
      <xdr:rowOff>130627</xdr:rowOff>
    </xdr:from>
    <xdr:to>
      <xdr:col>17</xdr:col>
      <xdr:colOff>134863</xdr:colOff>
      <xdr:row>76</xdr:row>
      <xdr:rowOff>41123</xdr:rowOff>
    </xdr:to>
    <xdr:graphicFrame macro="">
      <xdr:nvGraphicFramePr>
        <xdr:cNvPr id="4" name="Diagramm 3">
          <a:extLst>
            <a:ext uri="{FF2B5EF4-FFF2-40B4-BE49-F238E27FC236}">
              <a16:creationId xmlns:a16="http://schemas.microsoft.com/office/drawing/2014/main" id="{2C6B025F-9AE9-F645-929D-C8901EF90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162077</xdr:colOff>
      <xdr:row>66</xdr:row>
      <xdr:rowOff>133047</xdr:rowOff>
    </xdr:from>
    <xdr:to>
      <xdr:col>30</xdr:col>
      <xdr:colOff>187479</xdr:colOff>
      <xdr:row>93</xdr:row>
      <xdr:rowOff>22377</xdr:rowOff>
    </xdr:to>
    <xdr:graphicFrame macro="">
      <xdr:nvGraphicFramePr>
        <xdr:cNvPr id="2" name="Diagramm 1">
          <a:extLst>
            <a:ext uri="{FF2B5EF4-FFF2-40B4-BE49-F238E27FC236}">
              <a16:creationId xmlns:a16="http://schemas.microsoft.com/office/drawing/2014/main" id="{D17E2856-6942-764F-B48F-802E99599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153611</xdr:colOff>
      <xdr:row>94</xdr:row>
      <xdr:rowOff>127000</xdr:rowOff>
    </xdr:from>
    <xdr:to>
      <xdr:col>30</xdr:col>
      <xdr:colOff>179013</xdr:colOff>
      <xdr:row>123</xdr:row>
      <xdr:rowOff>65315</xdr:rowOff>
    </xdr:to>
    <xdr:graphicFrame macro="">
      <xdr:nvGraphicFramePr>
        <xdr:cNvPr id="5" name="Diagramm 4">
          <a:extLst>
            <a:ext uri="{FF2B5EF4-FFF2-40B4-BE49-F238E27FC236}">
              <a16:creationId xmlns:a16="http://schemas.microsoft.com/office/drawing/2014/main" id="{56E97FCA-8F4B-9140-A154-FD520A77F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154214</xdr:colOff>
      <xdr:row>125</xdr:row>
      <xdr:rowOff>44147</xdr:rowOff>
    </xdr:from>
    <xdr:to>
      <xdr:col>30</xdr:col>
      <xdr:colOff>179616</xdr:colOff>
      <xdr:row>152</xdr:row>
      <xdr:rowOff>145747</xdr:rowOff>
    </xdr:to>
    <xdr:graphicFrame macro="">
      <xdr:nvGraphicFramePr>
        <xdr:cNvPr id="6" name="Diagramm 5">
          <a:extLst>
            <a:ext uri="{FF2B5EF4-FFF2-40B4-BE49-F238E27FC236}">
              <a16:creationId xmlns:a16="http://schemas.microsoft.com/office/drawing/2014/main" id="{510FF200-F39D-7A4C-94F4-5948D5FAC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145144</xdr:colOff>
      <xdr:row>154</xdr:row>
      <xdr:rowOff>143329</xdr:rowOff>
    </xdr:from>
    <xdr:to>
      <xdr:col>30</xdr:col>
      <xdr:colOff>170546</xdr:colOff>
      <xdr:row>182</xdr:row>
      <xdr:rowOff>41729</xdr:rowOff>
    </xdr:to>
    <xdr:graphicFrame macro="">
      <xdr:nvGraphicFramePr>
        <xdr:cNvPr id="7" name="Diagramm 6">
          <a:extLst>
            <a:ext uri="{FF2B5EF4-FFF2-40B4-BE49-F238E27FC236}">
              <a16:creationId xmlns:a16="http://schemas.microsoft.com/office/drawing/2014/main" id="{8C478672-8453-CA47-A364-E126A509F7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134861</xdr:colOff>
      <xdr:row>183</xdr:row>
      <xdr:rowOff>162681</xdr:rowOff>
    </xdr:from>
    <xdr:to>
      <xdr:col>30</xdr:col>
      <xdr:colOff>160263</xdr:colOff>
      <xdr:row>211</xdr:row>
      <xdr:rowOff>64709</xdr:rowOff>
    </xdr:to>
    <xdr:graphicFrame macro="">
      <xdr:nvGraphicFramePr>
        <xdr:cNvPr id="8" name="Diagramm 7">
          <a:extLst>
            <a:ext uri="{FF2B5EF4-FFF2-40B4-BE49-F238E27FC236}">
              <a16:creationId xmlns:a16="http://schemas.microsoft.com/office/drawing/2014/main" id="{4BAACC80-7D5F-6F4C-93D0-FB3F378A9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527924</xdr:colOff>
      <xdr:row>34</xdr:row>
      <xdr:rowOff>101599</xdr:rowOff>
    </xdr:from>
    <xdr:to>
      <xdr:col>11</xdr:col>
      <xdr:colOff>211666</xdr:colOff>
      <xdr:row>46</xdr:row>
      <xdr:rowOff>92388</xdr:rowOff>
    </xdr:to>
    <xdr:pic>
      <xdr:nvPicPr>
        <xdr:cNvPr id="2" name="Grafik 1">
          <a:extLst>
            <a:ext uri="{FF2B5EF4-FFF2-40B4-BE49-F238E27FC236}">
              <a16:creationId xmlns:a16="http://schemas.microsoft.com/office/drawing/2014/main" id="{43E3651E-A764-C5AC-F711-E2423F71206A}"/>
            </a:ext>
          </a:extLst>
        </xdr:cNvPr>
        <xdr:cNvPicPr>
          <a:picLocks noChangeAspect="1"/>
        </xdr:cNvPicPr>
      </xdr:nvPicPr>
      <xdr:blipFill>
        <a:blip xmlns:r="http://schemas.openxmlformats.org/officeDocument/2006/relationships" r:embed="rId1"/>
        <a:stretch>
          <a:fillRect/>
        </a:stretch>
      </xdr:blipFill>
      <xdr:spPr>
        <a:xfrm>
          <a:off x="6488457" y="7044266"/>
          <a:ext cx="5771276" cy="2463055"/>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F1925-2DEF-684D-9EE4-5D2AA308DC0A}">
  <dimension ref="B1:C21"/>
  <sheetViews>
    <sheetView zoomScale="164" zoomScaleNormal="199" workbookViewId="0">
      <selection activeCell="B14" sqref="B14"/>
    </sheetView>
  </sheetViews>
  <sheetFormatPr baseColWidth="10" defaultRowHeight="16" x14ac:dyDescent="0.2"/>
  <cols>
    <col min="1" max="1" width="5" style="1" customWidth="1"/>
    <col min="2" max="2" width="14.6640625" style="1" customWidth="1"/>
    <col min="3" max="3" width="11.83203125" style="4" customWidth="1"/>
    <col min="4" max="7" width="10.83203125" style="1"/>
    <col min="8" max="8" width="11.5" style="1" customWidth="1"/>
    <col min="9" max="16384" width="10.83203125" style="1"/>
  </cols>
  <sheetData>
    <row r="1" spans="2:2" ht="16" customHeight="1" x14ac:dyDescent="0.2"/>
    <row r="2" spans="2:2" ht="18" x14ac:dyDescent="0.2">
      <c r="B2" s="2"/>
    </row>
    <row r="3" spans="2:2" ht="18" x14ac:dyDescent="0.2">
      <c r="B3" s="3"/>
    </row>
    <row r="4" spans="2:2" ht="18" x14ac:dyDescent="0.2">
      <c r="B4" s="3"/>
    </row>
    <row r="5" spans="2:2" ht="18" x14ac:dyDescent="0.2">
      <c r="B5" s="3" t="s">
        <v>20</v>
      </c>
    </row>
    <row r="6" spans="2:2" ht="18" x14ac:dyDescent="0.2">
      <c r="B6" s="3" t="s">
        <v>10</v>
      </c>
    </row>
    <row r="7" spans="2:2" ht="18" x14ac:dyDescent="0.2">
      <c r="B7" s="3" t="s">
        <v>28</v>
      </c>
    </row>
    <row r="8" spans="2:2" ht="18" x14ac:dyDescent="0.2">
      <c r="B8" s="3" t="s">
        <v>29</v>
      </c>
    </row>
    <row r="10" spans="2:2" ht="18" x14ac:dyDescent="0.2">
      <c r="B10" s="3" t="s">
        <v>35</v>
      </c>
    </row>
    <row r="11" spans="2:2" ht="18" x14ac:dyDescent="0.2">
      <c r="B11" s="3" t="s">
        <v>36</v>
      </c>
    </row>
    <row r="12" spans="2:2" ht="18" x14ac:dyDescent="0.2">
      <c r="B12" s="3"/>
    </row>
    <row r="13" spans="2:2" ht="18" x14ac:dyDescent="0.2">
      <c r="B13" s="3"/>
    </row>
    <row r="14" spans="2:2" ht="18" x14ac:dyDescent="0.2">
      <c r="B14" s="2" t="s">
        <v>21</v>
      </c>
    </row>
    <row r="15" spans="2:2" ht="18" x14ac:dyDescent="0.2">
      <c r="B15" s="3" t="s">
        <v>22</v>
      </c>
    </row>
    <row r="16" spans="2:2" ht="18" x14ac:dyDescent="0.2">
      <c r="B16" s="3" t="s">
        <v>23</v>
      </c>
    </row>
    <row r="17" spans="2:2" ht="18" x14ac:dyDescent="0.2">
      <c r="B17" s="16" t="s">
        <v>24</v>
      </c>
    </row>
    <row r="18" spans="2:2" ht="18" x14ac:dyDescent="0.2">
      <c r="B18" s="3" t="s">
        <v>25</v>
      </c>
    </row>
    <row r="19" spans="2:2" ht="18" x14ac:dyDescent="0.2">
      <c r="B19" s="3" t="s">
        <v>26</v>
      </c>
    </row>
    <row r="20" spans="2:2" ht="18" x14ac:dyDescent="0.2">
      <c r="B20" s="16" t="s">
        <v>27</v>
      </c>
    </row>
    <row r="21" spans="2:2" ht="18" x14ac:dyDescent="0.2">
      <c r="B21" s="3" t="s">
        <v>34</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DDFA9-9314-E948-AE48-B0D33BF1D6F3}">
  <dimension ref="B2:O31"/>
  <sheetViews>
    <sheetView zoomScale="170" zoomScaleNormal="170" workbookViewId="0">
      <selection activeCell="M20" sqref="M20:M21"/>
    </sheetView>
  </sheetViews>
  <sheetFormatPr baseColWidth="10" defaultRowHeight="16" x14ac:dyDescent="0.2"/>
  <cols>
    <col min="2" max="2" width="11.6640625" customWidth="1"/>
    <col min="3" max="3" width="12" customWidth="1"/>
    <col min="4" max="4" width="22.33203125" customWidth="1"/>
    <col min="5" max="10" width="10.33203125" customWidth="1"/>
    <col min="13" max="13" width="14.83203125" customWidth="1"/>
    <col min="18" max="18" width="14.6640625" customWidth="1"/>
    <col min="19" max="19" width="11" customWidth="1"/>
    <col min="20" max="20" width="15" customWidth="1"/>
  </cols>
  <sheetData>
    <row r="2" spans="2:13" ht="19" customHeight="1" x14ac:dyDescent="0.2">
      <c r="B2" s="210" t="s">
        <v>179</v>
      </c>
      <c r="C2" s="210"/>
      <c r="D2" s="210"/>
      <c r="E2" s="225" t="s">
        <v>184</v>
      </c>
      <c r="F2" s="225"/>
      <c r="G2" s="225"/>
      <c r="H2" s="225"/>
      <c r="I2" s="225"/>
      <c r="J2" s="204"/>
    </row>
    <row r="3" spans="2:13" ht="19" customHeight="1" thickBot="1" x14ac:dyDescent="0.25">
      <c r="B3" s="148" t="s">
        <v>147</v>
      </c>
      <c r="C3" s="148" t="s">
        <v>148</v>
      </c>
      <c r="D3" s="148" t="s">
        <v>180</v>
      </c>
      <c r="E3" s="45" t="s">
        <v>69</v>
      </c>
      <c r="F3" s="45" t="s">
        <v>70</v>
      </c>
      <c r="G3" s="45" t="s">
        <v>71</v>
      </c>
      <c r="H3" s="45" t="s">
        <v>72</v>
      </c>
      <c r="I3" s="45" t="s">
        <v>78</v>
      </c>
      <c r="J3" s="45" t="s">
        <v>73</v>
      </c>
    </row>
    <row r="4" spans="2:13" ht="38" customHeight="1" thickTop="1" x14ac:dyDescent="0.2">
      <c r="B4" s="241" t="s">
        <v>79</v>
      </c>
      <c r="C4" s="239" t="s">
        <v>75</v>
      </c>
      <c r="D4" s="164" t="s">
        <v>175</v>
      </c>
      <c r="E4" s="165">
        <v>-0.6791999481166725</v>
      </c>
      <c r="F4" s="165">
        <v>-0.88201659929040122</v>
      </c>
      <c r="G4" s="165">
        <v>-0.86786660037130403</v>
      </c>
      <c r="H4" s="165">
        <v>-0.87258326667766961</v>
      </c>
      <c r="I4" s="165">
        <v>-0.70749994595486698</v>
      </c>
      <c r="J4" s="165">
        <v>-0.75938327532489081</v>
      </c>
      <c r="L4" s="173" t="s">
        <v>185</v>
      </c>
    </row>
    <row r="5" spans="2:13" ht="38" customHeight="1" thickBot="1" x14ac:dyDescent="0.25">
      <c r="B5" s="213"/>
      <c r="C5" s="219"/>
      <c r="D5" s="102" t="s">
        <v>178</v>
      </c>
      <c r="E5" s="168">
        <v>-0.86459882415974121</v>
      </c>
      <c r="F5" s="169">
        <v>-0.94860216729116598</v>
      </c>
      <c r="G5" s="169">
        <v>-0.94403660519683752</v>
      </c>
      <c r="H5" s="169">
        <v>-0.95095912873451749</v>
      </c>
      <c r="I5" s="169">
        <v>-0.87358805597631073</v>
      </c>
      <c r="J5" s="169">
        <v>-0.8726785444138877</v>
      </c>
      <c r="L5" s="172" t="s">
        <v>186</v>
      </c>
    </row>
    <row r="6" spans="2:13" ht="38" customHeight="1" thickTop="1" x14ac:dyDescent="0.2">
      <c r="B6" s="213"/>
      <c r="C6" s="239" t="s">
        <v>183</v>
      </c>
      <c r="D6" s="164" t="s">
        <v>175</v>
      </c>
      <c r="E6" s="170">
        <v>-0.6187771296048894</v>
      </c>
      <c r="F6" s="165">
        <v>-0.36804836852988548</v>
      </c>
      <c r="G6" s="165">
        <v>-0.39352348329151687</v>
      </c>
      <c r="H6" s="165">
        <v>-0.39754586983282714</v>
      </c>
      <c r="I6" s="165">
        <v>-0.58659803727440762</v>
      </c>
      <c r="J6" s="165">
        <v>-0.49274235131050242</v>
      </c>
      <c r="L6" s="173" t="s">
        <v>187</v>
      </c>
    </row>
    <row r="7" spans="2:13" ht="38" customHeight="1" thickBot="1" x14ac:dyDescent="0.25">
      <c r="B7" s="226"/>
      <c r="C7" s="227"/>
      <c r="D7" s="149" t="s">
        <v>177</v>
      </c>
      <c r="E7" s="166">
        <v>-0.84307426487926462</v>
      </c>
      <c r="F7" s="167">
        <v>-0.78105697877856295</v>
      </c>
      <c r="G7" s="167">
        <v>-0.79212080655809824</v>
      </c>
      <c r="H7" s="167">
        <v>-0.81386700757302455</v>
      </c>
      <c r="I7" s="167">
        <v>-0.830036672846721</v>
      </c>
      <c r="J7" s="167">
        <v>-0.7573153446717098</v>
      </c>
      <c r="L7" s="174" t="s">
        <v>185</v>
      </c>
      <c r="M7" s="175"/>
    </row>
    <row r="8" spans="2:13" ht="38" customHeight="1" thickTop="1" x14ac:dyDescent="0.2">
      <c r="B8" s="240" t="s">
        <v>191</v>
      </c>
      <c r="C8" s="239" t="s">
        <v>75</v>
      </c>
      <c r="D8" s="164" t="s">
        <v>175</v>
      </c>
      <c r="E8" s="165">
        <v>0.68863328072940411</v>
      </c>
      <c r="F8" s="165">
        <v>0.84899993514584071</v>
      </c>
      <c r="G8" s="165">
        <v>0.85371660145220651</v>
      </c>
      <c r="H8" s="165">
        <v>0.7074999459548672</v>
      </c>
      <c r="I8" s="165">
        <v>0.79239993946945131</v>
      </c>
      <c r="J8" s="165">
        <v>0.70278327964850151</v>
      </c>
      <c r="L8" s="173" t="s">
        <v>188</v>
      </c>
    </row>
    <row r="9" spans="2:13" ht="38" customHeight="1" thickBot="1" x14ac:dyDescent="0.25">
      <c r="B9" s="217"/>
      <c r="C9" s="219"/>
      <c r="D9" s="102" t="s">
        <v>181</v>
      </c>
      <c r="E9" s="171">
        <v>0.8900273302818561</v>
      </c>
      <c r="F9" s="171">
        <v>0.96657034523316598</v>
      </c>
      <c r="G9" s="171">
        <v>0.9588128670563304</v>
      </c>
      <c r="H9" s="171">
        <v>0.93200594359512123</v>
      </c>
      <c r="I9" s="171">
        <v>0.9355596719828293</v>
      </c>
      <c r="J9" s="171">
        <v>0.89949089751406608</v>
      </c>
      <c r="L9" s="172" t="s">
        <v>189</v>
      </c>
    </row>
    <row r="10" spans="2:13" ht="38" customHeight="1" thickTop="1" x14ac:dyDescent="0.2">
      <c r="B10" s="217"/>
      <c r="C10" s="239" t="s">
        <v>183</v>
      </c>
      <c r="D10" s="164" t="s">
        <v>175</v>
      </c>
      <c r="E10" s="165">
        <v>0.63352588025636025</v>
      </c>
      <c r="F10" s="165">
        <v>0.47799360065903157</v>
      </c>
      <c r="G10" s="165">
        <v>0.4552000769249403</v>
      </c>
      <c r="H10" s="165">
        <v>0.65095622193537117</v>
      </c>
      <c r="I10" s="165">
        <v>0.53162542120983458</v>
      </c>
      <c r="J10" s="165">
        <v>0.62414031165996975</v>
      </c>
      <c r="L10" s="173" t="s">
        <v>190</v>
      </c>
    </row>
    <row r="11" spans="2:13" ht="38" customHeight="1" thickBot="1" x14ac:dyDescent="0.25">
      <c r="B11" s="228"/>
      <c r="C11" s="227"/>
      <c r="D11" s="149" t="s">
        <v>182</v>
      </c>
      <c r="E11" s="167">
        <v>0.8736964949716598</v>
      </c>
      <c r="F11" s="167">
        <v>0.90461767179178654</v>
      </c>
      <c r="G11" s="167">
        <v>0.87414431260797987</v>
      </c>
      <c r="H11" s="167">
        <v>0.92110355352476148</v>
      </c>
      <c r="I11" s="167">
        <v>0.87151434840596409</v>
      </c>
      <c r="J11" s="167">
        <v>0.87733595130890851</v>
      </c>
      <c r="L11" s="172" t="s">
        <v>189</v>
      </c>
    </row>
    <row r="12" spans="2:13" ht="17" thickTop="1" x14ac:dyDescent="0.2"/>
    <row r="14" spans="2:13" x14ac:dyDescent="0.2">
      <c r="J14" t="s">
        <v>176</v>
      </c>
    </row>
    <row r="20" spans="13:15" ht="24" customHeight="1" x14ac:dyDescent="0.2">
      <c r="M20" s="237" t="s">
        <v>193</v>
      </c>
      <c r="N20" s="238" t="s">
        <v>192</v>
      </c>
      <c r="O20" s="238"/>
    </row>
    <row r="21" spans="13:15" ht="34" x14ac:dyDescent="0.2">
      <c r="M21" s="237"/>
      <c r="N21" s="177" t="s">
        <v>8</v>
      </c>
      <c r="O21" s="177" t="s">
        <v>7</v>
      </c>
    </row>
    <row r="22" spans="13:15" ht="18" customHeight="1" x14ac:dyDescent="0.2">
      <c r="M22" s="178">
        <v>1</v>
      </c>
      <c r="N22" s="238" t="s">
        <v>2</v>
      </c>
      <c r="O22" s="178" t="s">
        <v>0</v>
      </c>
    </row>
    <row r="23" spans="13:15" ht="18" customHeight="1" x14ac:dyDescent="0.2">
      <c r="M23" s="178">
        <v>2</v>
      </c>
      <c r="N23" s="238"/>
      <c r="O23" s="178" t="s">
        <v>1</v>
      </c>
    </row>
    <row r="24" spans="13:15" ht="18" customHeight="1" x14ac:dyDescent="0.2">
      <c r="M24" s="178">
        <v>3</v>
      </c>
      <c r="N24" s="238" t="s">
        <v>3</v>
      </c>
      <c r="O24" s="178" t="s">
        <v>0</v>
      </c>
    </row>
    <row r="25" spans="13:15" ht="18" customHeight="1" x14ac:dyDescent="0.2">
      <c r="M25" s="178">
        <v>4</v>
      </c>
      <c r="N25" s="238"/>
      <c r="O25" s="178" t="s">
        <v>1</v>
      </c>
    </row>
    <row r="26" spans="13:15" ht="18" customHeight="1" x14ac:dyDescent="0.2">
      <c r="M26" s="178">
        <v>5</v>
      </c>
      <c r="N26" s="238" t="s">
        <v>4</v>
      </c>
      <c r="O26" s="178" t="s">
        <v>0</v>
      </c>
    </row>
    <row r="27" spans="13:15" ht="18" customHeight="1" x14ac:dyDescent="0.2">
      <c r="M27" s="178">
        <v>6</v>
      </c>
      <c r="N27" s="238"/>
      <c r="O27" s="178" t="s">
        <v>1</v>
      </c>
    </row>
    <row r="28" spans="13:15" ht="18" customHeight="1" x14ac:dyDescent="0.2">
      <c r="M28" s="178">
        <v>7</v>
      </c>
      <c r="N28" s="238" t="s">
        <v>5</v>
      </c>
      <c r="O28" s="178" t="s">
        <v>0</v>
      </c>
    </row>
    <row r="29" spans="13:15" ht="18" customHeight="1" x14ac:dyDescent="0.2">
      <c r="M29" s="178">
        <v>8</v>
      </c>
      <c r="N29" s="238"/>
      <c r="O29" s="178" t="s">
        <v>1</v>
      </c>
    </row>
    <row r="30" spans="13:15" ht="18" customHeight="1" x14ac:dyDescent="0.2">
      <c r="M30" s="178">
        <v>9</v>
      </c>
      <c r="N30" s="238" t="s">
        <v>12</v>
      </c>
      <c r="O30" s="178" t="s">
        <v>0</v>
      </c>
    </row>
    <row r="31" spans="13:15" ht="18" customHeight="1" x14ac:dyDescent="0.2">
      <c r="M31" s="178">
        <v>10</v>
      </c>
      <c r="N31" s="238"/>
      <c r="O31" s="178" t="s">
        <v>1</v>
      </c>
    </row>
  </sheetData>
  <mergeCells count="15">
    <mergeCell ref="B4:B7"/>
    <mergeCell ref="C6:C7"/>
    <mergeCell ref="C4:C5"/>
    <mergeCell ref="E2:J2"/>
    <mergeCell ref="B2:D2"/>
    <mergeCell ref="N30:N31"/>
    <mergeCell ref="N20:O20"/>
    <mergeCell ref="C10:C11"/>
    <mergeCell ref="B8:B11"/>
    <mergeCell ref="C8:C9"/>
    <mergeCell ref="M20:M21"/>
    <mergeCell ref="N22:N23"/>
    <mergeCell ref="N24:N25"/>
    <mergeCell ref="N26:N27"/>
    <mergeCell ref="N28:N29"/>
  </mergeCells>
  <conditionalFormatting sqref="E4:J11">
    <cfRule type="colorScale" priority="1">
      <colorScale>
        <cfvo type="min"/>
        <cfvo type="percentile" val="50"/>
        <cfvo type="max"/>
        <color rgb="FFF8696B"/>
        <color rgb="FFFFEB84"/>
        <color rgb="FF63BE7B"/>
      </colorScale>
    </cfRule>
  </conditionalFormatting>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44CB4-62BB-B540-8C30-431A765C8081}">
  <dimension ref="A1:K33"/>
  <sheetViews>
    <sheetView zoomScale="150" workbookViewId="0">
      <selection activeCell="J22" sqref="J22"/>
    </sheetView>
  </sheetViews>
  <sheetFormatPr baseColWidth="10" defaultRowHeight="16" x14ac:dyDescent="0.2"/>
  <cols>
    <col min="1" max="1" width="7.33203125" customWidth="1"/>
    <col min="2" max="2" width="14" customWidth="1"/>
    <col min="4" max="4" width="19" customWidth="1"/>
    <col min="5" max="5" width="14" customWidth="1"/>
  </cols>
  <sheetData>
    <row r="1" spans="1:11" x14ac:dyDescent="0.2">
      <c r="A1" s="111" t="s">
        <v>112</v>
      </c>
      <c r="B1" s="111" t="s">
        <v>118</v>
      </c>
      <c r="C1" s="111" t="s">
        <v>113</v>
      </c>
      <c r="D1" s="111" t="s">
        <v>114</v>
      </c>
      <c r="E1" s="111" t="s">
        <v>115</v>
      </c>
    </row>
    <row r="2" spans="1:11" x14ac:dyDescent="0.2">
      <c r="A2" s="108">
        <v>1</v>
      </c>
      <c r="B2" s="113">
        <v>2.2205186868686901</v>
      </c>
      <c r="C2" s="108">
        <f t="shared" ref="C2:C31" si="0">(A2-1)/$H$2</f>
        <v>0</v>
      </c>
      <c r="D2" s="108">
        <f t="shared" ref="D2:D31" si="1">_xlfn.NORM.DIST(B2,$H$4,$H$5,1)</f>
        <v>1.300700576813307E-2</v>
      </c>
      <c r="E2" s="108">
        <f t="shared" ref="E2:E31" si="2">ABS(C2-D2)</f>
        <v>1.300700576813307E-2</v>
      </c>
      <c r="G2" s="110" t="s">
        <v>116</v>
      </c>
      <c r="H2" s="109">
        <f>COUNT(B2:B31)</f>
        <v>30</v>
      </c>
      <c r="J2" s="115" t="s">
        <v>121</v>
      </c>
      <c r="K2" s="116" t="s">
        <v>120</v>
      </c>
    </row>
    <row r="3" spans="1:11" x14ac:dyDescent="0.2">
      <c r="A3" s="108">
        <v>2</v>
      </c>
      <c r="B3" s="113">
        <v>3.5687373737373775</v>
      </c>
      <c r="C3" s="108">
        <f t="shared" si="0"/>
        <v>3.3333333333333333E-2</v>
      </c>
      <c r="D3" s="108">
        <f t="shared" si="1"/>
        <v>6.0937244139024564E-2</v>
      </c>
      <c r="E3" s="108">
        <f t="shared" si="2"/>
        <v>2.7603910805691231E-2</v>
      </c>
      <c r="G3" s="108"/>
      <c r="H3" s="108"/>
    </row>
    <row r="4" spans="1:11" x14ac:dyDescent="0.2">
      <c r="A4" s="108">
        <v>3</v>
      </c>
      <c r="B4" s="113">
        <v>3.8486868686868831</v>
      </c>
      <c r="C4" s="108">
        <f t="shared" si="0"/>
        <v>6.6666666666666666E-2</v>
      </c>
      <c r="D4" s="108">
        <f t="shared" si="1"/>
        <v>7.986905451972591E-2</v>
      </c>
      <c r="E4" s="108">
        <f t="shared" si="2"/>
        <v>1.3202387853059244E-2</v>
      </c>
      <c r="G4" s="110" t="s">
        <v>117</v>
      </c>
      <c r="H4" s="114">
        <f>AVERAGE(B2:B31)</f>
        <v>6.6401371783660386</v>
      </c>
    </row>
    <row r="5" spans="1:11" x14ac:dyDescent="0.2">
      <c r="A5" s="108">
        <v>4</v>
      </c>
      <c r="B5" s="113">
        <v>3.9171212121212164</v>
      </c>
      <c r="C5" s="108">
        <f t="shared" si="0"/>
        <v>0.1</v>
      </c>
      <c r="D5" s="108">
        <f t="shared" si="1"/>
        <v>8.5111908866338196E-2</v>
      </c>
      <c r="E5" s="108">
        <f t="shared" si="2"/>
        <v>1.488809113366181E-2</v>
      </c>
      <c r="G5" s="110" t="s">
        <v>119</v>
      </c>
      <c r="H5" s="109">
        <f>_xlfn.STDEV.S(B2:B31)</f>
        <v>1.9854507888313035</v>
      </c>
    </row>
    <row r="6" spans="1:11" x14ac:dyDescent="0.2">
      <c r="A6" s="108">
        <v>5</v>
      </c>
      <c r="B6" s="113">
        <v>3.9299537953795465</v>
      </c>
      <c r="C6" s="108">
        <f t="shared" si="0"/>
        <v>0.13333333333333333</v>
      </c>
      <c r="D6" s="108">
        <f t="shared" si="1"/>
        <v>8.6123117113442213E-2</v>
      </c>
      <c r="E6" s="108">
        <f t="shared" si="2"/>
        <v>4.7210216219891118E-2</v>
      </c>
    </row>
    <row r="7" spans="1:11" x14ac:dyDescent="0.2">
      <c r="A7" s="108">
        <v>6</v>
      </c>
      <c r="B7" s="113">
        <v>4.4304040404040421</v>
      </c>
      <c r="C7" s="108">
        <f t="shared" si="0"/>
        <v>0.16666666666666666</v>
      </c>
      <c r="D7" s="108">
        <f t="shared" si="1"/>
        <v>0.13286217420205895</v>
      </c>
      <c r="E7" s="108">
        <f t="shared" si="2"/>
        <v>3.3804492464607705E-2</v>
      </c>
    </row>
    <row r="8" spans="1:11" x14ac:dyDescent="0.2">
      <c r="A8" s="108">
        <v>7</v>
      </c>
      <c r="B8" s="113">
        <v>4.939845384538458</v>
      </c>
      <c r="C8" s="108">
        <f t="shared" si="0"/>
        <v>0.2</v>
      </c>
      <c r="D8" s="108">
        <f t="shared" si="1"/>
        <v>0.19589500278936675</v>
      </c>
      <c r="E8" s="108">
        <f t="shared" si="2"/>
        <v>4.10499721063326E-3</v>
      </c>
    </row>
    <row r="9" spans="1:11" x14ac:dyDescent="0.2">
      <c r="A9" s="108">
        <v>8</v>
      </c>
      <c r="B9" s="113">
        <v>5.7082390239023795</v>
      </c>
      <c r="C9" s="108">
        <f t="shared" si="0"/>
        <v>0.23333333333333334</v>
      </c>
      <c r="D9" s="108">
        <f t="shared" si="1"/>
        <v>0.31940491253548431</v>
      </c>
      <c r="E9" s="108">
        <f t="shared" si="2"/>
        <v>8.6071579202150972E-2</v>
      </c>
      <c r="G9" s="242" t="s">
        <v>122</v>
      </c>
      <c r="H9" s="243"/>
      <c r="I9" s="244"/>
    </row>
    <row r="10" spans="1:11" x14ac:dyDescent="0.2">
      <c r="A10" s="108">
        <v>9</v>
      </c>
      <c r="B10" s="113">
        <v>5.82</v>
      </c>
      <c r="C10" s="108">
        <f t="shared" si="0"/>
        <v>0.26666666666666666</v>
      </c>
      <c r="D10" s="108">
        <f t="shared" si="1"/>
        <v>0.33977636881090206</v>
      </c>
      <c r="E10" s="108">
        <f t="shared" si="2"/>
        <v>7.31097021442354E-2</v>
      </c>
      <c r="G10" s="245">
        <f>MAX(E2:E31)</f>
        <v>8.6498389394712993E-2</v>
      </c>
      <c r="H10" s="245"/>
      <c r="I10" s="245"/>
      <c r="K10" s="118" t="s">
        <v>128</v>
      </c>
    </row>
    <row r="11" spans="1:11" x14ac:dyDescent="0.2">
      <c r="A11" s="108">
        <v>10</v>
      </c>
      <c r="B11" s="113">
        <v>5.8916666666666799</v>
      </c>
      <c r="C11" s="108">
        <f t="shared" si="0"/>
        <v>0.3</v>
      </c>
      <c r="D11" s="108">
        <f t="shared" si="1"/>
        <v>0.35309511859643317</v>
      </c>
      <c r="E11" s="108">
        <f t="shared" si="2"/>
        <v>5.3095118596433177E-2</v>
      </c>
      <c r="H11" s="117" t="s">
        <v>126</v>
      </c>
      <c r="I11" t="s">
        <v>127</v>
      </c>
      <c r="K11" s="118" t="s">
        <v>129</v>
      </c>
    </row>
    <row r="12" spans="1:11" x14ac:dyDescent="0.2">
      <c r="A12" s="108">
        <v>11</v>
      </c>
      <c r="B12" s="113">
        <v>5.939797979797973</v>
      </c>
      <c r="C12" s="108">
        <f t="shared" si="0"/>
        <v>0.33333333333333331</v>
      </c>
      <c r="D12" s="108">
        <f t="shared" si="1"/>
        <v>0.3621433294746792</v>
      </c>
      <c r="E12" s="108">
        <f t="shared" si="2"/>
        <v>2.8809996141345884E-2</v>
      </c>
      <c r="G12" s="242" t="s">
        <v>123</v>
      </c>
      <c r="H12" s="243"/>
      <c r="I12" s="244"/>
    </row>
    <row r="13" spans="1:11" x14ac:dyDescent="0.2">
      <c r="A13" s="108">
        <v>12</v>
      </c>
      <c r="B13" s="113">
        <v>6.0093994399439907</v>
      </c>
      <c r="C13" s="108">
        <f t="shared" si="0"/>
        <v>0.36666666666666664</v>
      </c>
      <c r="D13" s="108">
        <f t="shared" si="1"/>
        <v>0.37536389303725093</v>
      </c>
      <c r="E13" s="108">
        <f t="shared" si="2"/>
        <v>8.6972263705842878E-3</v>
      </c>
      <c r="G13" s="246">
        <v>0.2417</v>
      </c>
      <c r="H13" s="247"/>
      <c r="I13" s="248"/>
    </row>
    <row r="14" spans="1:11" x14ac:dyDescent="0.2">
      <c r="A14" s="108">
        <v>13</v>
      </c>
      <c r="B14" s="113">
        <v>6.2391642424242519</v>
      </c>
      <c r="C14" s="108">
        <f t="shared" si="0"/>
        <v>0.4</v>
      </c>
      <c r="D14" s="108">
        <f t="shared" si="1"/>
        <v>0.41997571145863405</v>
      </c>
      <c r="E14" s="108">
        <f t="shared" si="2"/>
        <v>1.9975711458634027E-2</v>
      </c>
    </row>
    <row r="15" spans="1:11" x14ac:dyDescent="0.2">
      <c r="A15" s="108">
        <v>14</v>
      </c>
      <c r="B15" s="112">
        <v>6.3924668466846697</v>
      </c>
      <c r="C15" s="108">
        <f t="shared" si="0"/>
        <v>0.43333333333333335</v>
      </c>
      <c r="D15" s="108">
        <f t="shared" si="1"/>
        <v>0.45036365783022891</v>
      </c>
      <c r="E15" s="108">
        <f t="shared" si="2"/>
        <v>1.7030324496895566E-2</v>
      </c>
      <c r="G15" t="s">
        <v>124</v>
      </c>
    </row>
    <row r="16" spans="1:11" x14ac:dyDescent="0.2">
      <c r="A16" s="108">
        <v>15</v>
      </c>
      <c r="B16" s="112">
        <v>6.69</v>
      </c>
      <c r="C16" s="108">
        <f t="shared" si="0"/>
        <v>0.46666666666666667</v>
      </c>
      <c r="D16" s="108">
        <f t="shared" si="1"/>
        <v>0.51001802562791787</v>
      </c>
      <c r="E16" s="108">
        <f t="shared" si="2"/>
        <v>4.3351358961251196E-2</v>
      </c>
    </row>
    <row r="17" spans="1:7" x14ac:dyDescent="0.2">
      <c r="A17" s="108">
        <v>16</v>
      </c>
      <c r="B17" s="113">
        <v>6.9689734757935753</v>
      </c>
      <c r="C17" s="108">
        <f t="shared" si="0"/>
        <v>0.5</v>
      </c>
      <c r="D17" s="108">
        <f t="shared" si="1"/>
        <v>0.56577317337311395</v>
      </c>
      <c r="E17" s="108">
        <f t="shared" si="2"/>
        <v>6.5773173373113947E-2</v>
      </c>
      <c r="G17" t="s">
        <v>125</v>
      </c>
    </row>
    <row r="18" spans="1:7" x14ac:dyDescent="0.2">
      <c r="A18" s="108">
        <v>17</v>
      </c>
      <c r="B18" s="113">
        <v>7.1121717171717194</v>
      </c>
      <c r="C18" s="108">
        <f t="shared" si="0"/>
        <v>0.53333333333333333</v>
      </c>
      <c r="D18" s="108">
        <f t="shared" si="1"/>
        <v>0.59396125208371431</v>
      </c>
      <c r="E18" s="108">
        <f t="shared" si="2"/>
        <v>6.0627918750380982E-2</v>
      </c>
    </row>
    <row r="19" spans="1:7" x14ac:dyDescent="0.2">
      <c r="A19" s="108">
        <v>18</v>
      </c>
      <c r="B19" s="113">
        <v>7.1960101010101001</v>
      </c>
      <c r="C19" s="108">
        <f t="shared" si="0"/>
        <v>0.56666666666666665</v>
      </c>
      <c r="D19" s="108">
        <f t="shared" si="1"/>
        <v>0.61025094983759498</v>
      </c>
      <c r="E19" s="108">
        <f t="shared" si="2"/>
        <v>4.3584283170928328E-2</v>
      </c>
    </row>
    <row r="20" spans="1:7" x14ac:dyDescent="0.2">
      <c r="A20" s="108">
        <v>19</v>
      </c>
      <c r="B20" s="112">
        <v>7.6049652965296701</v>
      </c>
      <c r="C20" s="108">
        <f t="shared" si="0"/>
        <v>0.6</v>
      </c>
      <c r="D20" s="108">
        <f t="shared" si="1"/>
        <v>0.68649838939471297</v>
      </c>
      <c r="E20" s="108">
        <f t="shared" si="2"/>
        <v>8.6498389394712993E-2</v>
      </c>
    </row>
    <row r="21" spans="1:7" x14ac:dyDescent="0.2">
      <c r="A21" s="108">
        <v>20</v>
      </c>
      <c r="B21" s="112">
        <v>7.6087954795479646</v>
      </c>
      <c r="C21" s="108">
        <f t="shared" si="0"/>
        <v>0.6333333333333333</v>
      </c>
      <c r="D21" s="108">
        <f t="shared" si="1"/>
        <v>0.68718196738125381</v>
      </c>
      <c r="E21" s="108">
        <f t="shared" si="2"/>
        <v>5.3848634047920507E-2</v>
      </c>
    </row>
    <row r="22" spans="1:7" x14ac:dyDescent="0.2">
      <c r="A22" s="108">
        <v>21</v>
      </c>
      <c r="B22" s="112">
        <v>7.62</v>
      </c>
      <c r="C22" s="108">
        <f t="shared" si="0"/>
        <v>0.66666666666666663</v>
      </c>
      <c r="D22" s="108">
        <f t="shared" si="1"/>
        <v>0.68917795419549188</v>
      </c>
      <c r="E22" s="108">
        <f t="shared" si="2"/>
        <v>2.2511287528825252E-2</v>
      </c>
    </row>
    <row r="23" spans="1:7" x14ac:dyDescent="0.2">
      <c r="A23" s="108">
        <v>22</v>
      </c>
      <c r="B23" s="112">
        <v>7.88</v>
      </c>
      <c r="C23" s="108">
        <f t="shared" si="0"/>
        <v>0.7</v>
      </c>
      <c r="D23" s="108">
        <f t="shared" si="1"/>
        <v>0.73384190030236507</v>
      </c>
      <c r="E23" s="108">
        <f t="shared" si="2"/>
        <v>3.3841900302365113E-2</v>
      </c>
    </row>
    <row r="24" spans="1:7" x14ac:dyDescent="0.2">
      <c r="A24" s="108">
        <v>23</v>
      </c>
      <c r="B24" s="112">
        <v>7.9000858085808687</v>
      </c>
      <c r="C24" s="108">
        <f t="shared" si="0"/>
        <v>0.73333333333333328</v>
      </c>
      <c r="D24" s="108">
        <f t="shared" si="1"/>
        <v>0.73715230640084073</v>
      </c>
      <c r="E24" s="108">
        <f t="shared" si="2"/>
        <v>3.8189730675074474E-3</v>
      </c>
    </row>
    <row r="25" spans="1:7" x14ac:dyDescent="0.2">
      <c r="A25" s="108">
        <v>24</v>
      </c>
      <c r="B25" s="112">
        <v>8.6</v>
      </c>
      <c r="C25" s="108">
        <f t="shared" si="0"/>
        <v>0.76666666666666672</v>
      </c>
      <c r="D25" s="108">
        <f t="shared" si="1"/>
        <v>0.83820619670144203</v>
      </c>
      <c r="E25" s="108">
        <f t="shared" si="2"/>
        <v>7.1539530034775312E-2</v>
      </c>
    </row>
    <row r="26" spans="1:7" x14ac:dyDescent="0.2">
      <c r="A26" s="108">
        <v>25</v>
      </c>
      <c r="B26" s="112">
        <v>8.74</v>
      </c>
      <c r="C26" s="108">
        <f t="shared" si="0"/>
        <v>0.8</v>
      </c>
      <c r="D26" s="108">
        <f t="shared" si="1"/>
        <v>0.85488682938355143</v>
      </c>
      <c r="E26" s="108">
        <f t="shared" si="2"/>
        <v>5.4886829383551383E-2</v>
      </c>
    </row>
    <row r="27" spans="1:7" x14ac:dyDescent="0.2">
      <c r="A27" s="108">
        <v>26</v>
      </c>
      <c r="B27" s="112">
        <v>8.8699999999999992</v>
      </c>
      <c r="C27" s="108">
        <f t="shared" si="0"/>
        <v>0.83333333333333337</v>
      </c>
      <c r="D27" s="108">
        <f t="shared" si="1"/>
        <v>0.86930281211046734</v>
      </c>
      <c r="E27" s="108">
        <f t="shared" si="2"/>
        <v>3.5969478777133967E-2</v>
      </c>
    </row>
    <row r="28" spans="1:7" x14ac:dyDescent="0.2">
      <c r="A28" s="108">
        <v>27</v>
      </c>
      <c r="B28" s="112">
        <v>8.8971119111911179</v>
      </c>
      <c r="C28" s="108">
        <f t="shared" si="0"/>
        <v>0.8666666666666667</v>
      </c>
      <c r="D28" s="108">
        <f t="shared" si="1"/>
        <v>0.87218002136694994</v>
      </c>
      <c r="E28" s="108">
        <f t="shared" si="2"/>
        <v>5.5133547002832461E-3</v>
      </c>
    </row>
    <row r="29" spans="1:7" x14ac:dyDescent="0.2">
      <c r="A29" s="108">
        <v>28</v>
      </c>
      <c r="B29" s="112">
        <v>8.93</v>
      </c>
      <c r="C29" s="108">
        <f t="shared" si="0"/>
        <v>0.9</v>
      </c>
      <c r="D29" s="108">
        <f t="shared" si="1"/>
        <v>0.87561074881030321</v>
      </c>
      <c r="E29" s="108">
        <f t="shared" si="2"/>
        <v>2.4389251189696814E-2</v>
      </c>
    </row>
    <row r="30" spans="1:7" x14ac:dyDescent="0.2">
      <c r="A30" s="108">
        <v>29</v>
      </c>
      <c r="B30" s="112">
        <v>9.2100000000000009</v>
      </c>
      <c r="C30" s="108">
        <f t="shared" si="0"/>
        <v>0.93333333333333335</v>
      </c>
      <c r="D30" s="108">
        <f t="shared" si="1"/>
        <v>0.90222725337908039</v>
      </c>
      <c r="E30" s="108">
        <f t="shared" si="2"/>
        <v>3.1106079954252963E-2</v>
      </c>
    </row>
    <row r="31" spans="1:7" x14ac:dyDescent="0.2">
      <c r="A31" s="108">
        <v>30</v>
      </c>
      <c r="B31" s="112">
        <v>10.52</v>
      </c>
      <c r="C31" s="108">
        <f t="shared" si="0"/>
        <v>0.96666666666666667</v>
      </c>
      <c r="D31" s="108">
        <f t="shared" si="1"/>
        <v>0.97465808598700487</v>
      </c>
      <c r="E31" s="108">
        <f t="shared" si="2"/>
        <v>7.9914193203382E-3</v>
      </c>
    </row>
    <row r="33" spans="2:2" x14ac:dyDescent="0.2">
      <c r="B33" s="117"/>
    </row>
  </sheetData>
  <sortState xmlns:xlrd2="http://schemas.microsoft.com/office/spreadsheetml/2017/richdata2" ref="A2:E31">
    <sortCondition ref="B1:B31"/>
  </sortState>
  <mergeCells count="4">
    <mergeCell ref="G9:I9"/>
    <mergeCell ref="G10:I10"/>
    <mergeCell ref="G12:I12"/>
    <mergeCell ref="G13:I13"/>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8F1C6-41B1-8D49-9D9C-9E73AA7CF69F}">
  <sheetPr>
    <tabColor rgb="FF00B050"/>
  </sheetPr>
  <dimension ref="B1:X41"/>
  <sheetViews>
    <sheetView zoomScale="160" zoomScaleNormal="160" workbookViewId="0">
      <selection activeCell="T23" sqref="T23"/>
    </sheetView>
  </sheetViews>
  <sheetFormatPr baseColWidth="10" defaultRowHeight="16" x14ac:dyDescent="0.2"/>
  <cols>
    <col min="1" max="1" width="5.6640625" style="1" customWidth="1"/>
    <col min="2" max="2" width="7" style="1" customWidth="1"/>
    <col min="3" max="3" width="10.1640625" style="1" customWidth="1"/>
    <col min="4" max="4" width="10.5" style="1" customWidth="1"/>
    <col min="5" max="5" width="8.33203125" style="1" customWidth="1"/>
    <col min="6" max="6" width="8.83203125" style="1" bestFit="1" customWidth="1"/>
    <col min="7" max="7" width="8.5" style="1" bestFit="1" customWidth="1"/>
    <col min="8" max="8" width="8.83203125" style="1" bestFit="1" customWidth="1"/>
    <col min="9" max="9" width="8.5" style="1" bestFit="1" customWidth="1"/>
    <col min="10" max="10" width="8.83203125" style="1" bestFit="1" customWidth="1"/>
    <col min="11" max="11" width="8.5" style="1" bestFit="1" customWidth="1"/>
    <col min="12" max="12" width="8.83203125" style="1" bestFit="1" customWidth="1"/>
    <col min="13" max="13" width="8.5" style="1" bestFit="1" customWidth="1"/>
    <col min="14" max="14" width="8.83203125" style="1" bestFit="1" customWidth="1"/>
    <col min="15" max="15" width="8.5" style="1" bestFit="1" customWidth="1"/>
    <col min="16" max="16" width="8.83203125" style="1" bestFit="1" customWidth="1"/>
    <col min="17" max="18" width="8.5" style="1" bestFit="1" customWidth="1"/>
    <col min="19" max="16384" width="10.83203125" style="1"/>
  </cols>
  <sheetData>
    <row r="1" spans="2:24" ht="22" customHeight="1" x14ac:dyDescent="0.2"/>
    <row r="2" spans="2:24" ht="36" customHeight="1" x14ac:dyDescent="0.2">
      <c r="B2" s="182" t="s">
        <v>19</v>
      </c>
      <c r="C2" s="182" t="s">
        <v>8</v>
      </c>
      <c r="D2" s="184" t="s">
        <v>7</v>
      </c>
      <c r="E2" s="190" t="s">
        <v>68</v>
      </c>
      <c r="F2" s="188" t="s">
        <v>13</v>
      </c>
      <c r="G2" s="180"/>
      <c r="H2" s="180" t="s">
        <v>14</v>
      </c>
      <c r="I2" s="180"/>
      <c r="J2" s="180" t="s">
        <v>15</v>
      </c>
      <c r="K2" s="180"/>
      <c r="L2" s="180" t="s">
        <v>16</v>
      </c>
      <c r="M2" s="180"/>
      <c r="N2" s="180" t="s">
        <v>17</v>
      </c>
      <c r="O2" s="189"/>
      <c r="P2" s="187" t="s">
        <v>18</v>
      </c>
      <c r="Q2" s="187"/>
      <c r="R2" s="182" t="s">
        <v>86</v>
      </c>
    </row>
    <row r="3" spans="2:24" ht="37" customHeight="1" thickBot="1" x14ac:dyDescent="0.25">
      <c r="B3" s="183"/>
      <c r="C3" s="186"/>
      <c r="D3" s="185"/>
      <c r="E3" s="191"/>
      <c r="F3" s="8" t="s">
        <v>9</v>
      </c>
      <c r="G3" s="6" t="s">
        <v>11</v>
      </c>
      <c r="H3" s="6" t="s">
        <v>9</v>
      </c>
      <c r="I3" s="6" t="s">
        <v>11</v>
      </c>
      <c r="J3" s="6" t="s">
        <v>9</v>
      </c>
      <c r="K3" s="6" t="s">
        <v>11</v>
      </c>
      <c r="L3" s="6" t="s">
        <v>9</v>
      </c>
      <c r="M3" s="6" t="s">
        <v>11</v>
      </c>
      <c r="N3" s="6" t="s">
        <v>9</v>
      </c>
      <c r="O3" s="9" t="s">
        <v>11</v>
      </c>
      <c r="P3" s="8" t="s">
        <v>9</v>
      </c>
      <c r="Q3" s="7" t="s">
        <v>11</v>
      </c>
      <c r="R3" s="183"/>
    </row>
    <row r="4" spans="2:24" ht="17" thickTop="1" x14ac:dyDescent="0.2">
      <c r="B4" s="179">
        <v>60</v>
      </c>
      <c r="C4" s="179" t="s">
        <v>2</v>
      </c>
      <c r="D4" s="37" t="s">
        <v>0</v>
      </c>
      <c r="E4" s="30" t="s">
        <v>38</v>
      </c>
      <c r="F4" s="26">
        <v>217.9084</v>
      </c>
      <c r="G4" s="52">
        <v>82.744500000000002</v>
      </c>
      <c r="H4" s="18">
        <v>214.0737</v>
      </c>
      <c r="I4" s="52">
        <v>81.901740000000004</v>
      </c>
      <c r="J4" s="18">
        <v>226.0926</v>
      </c>
      <c r="K4" s="52">
        <v>85.922219999999996</v>
      </c>
      <c r="L4" s="18">
        <v>221.0239</v>
      </c>
      <c r="M4" s="52">
        <v>82.352099999999993</v>
      </c>
      <c r="N4" s="18">
        <v>223.15799999999999</v>
      </c>
      <c r="O4" s="56">
        <v>81.280680000000004</v>
      </c>
      <c r="P4" s="19">
        <f t="shared" ref="P4:P33" si="0">MEDIAN(F4,H4,J4,L4,N4)</f>
        <v>221.0239</v>
      </c>
      <c r="Q4" s="56">
        <f t="shared" ref="Q4:Q33" si="1">MEDIAN(G4,I4,K4,M4,O4)</f>
        <v>82.352099999999993</v>
      </c>
      <c r="R4" s="62">
        <f>(((P4*100)/$D$36)-100)</f>
        <v>10.523002300230033</v>
      </c>
      <c r="S4" s="12"/>
    </row>
    <row r="5" spans="2:24" x14ac:dyDescent="0.2">
      <c r="B5" s="180"/>
      <c r="C5" s="180"/>
      <c r="D5" s="34" t="s">
        <v>1</v>
      </c>
      <c r="E5" s="17" t="s">
        <v>39</v>
      </c>
      <c r="F5" s="27">
        <v>217.72476096290529</v>
      </c>
      <c r="G5" s="53">
        <v>116.544</v>
      </c>
      <c r="H5" s="20">
        <v>217.90047004521821</v>
      </c>
      <c r="I5" s="53">
        <v>118.03326</v>
      </c>
      <c r="J5" s="20">
        <v>225.2809452212411</v>
      </c>
      <c r="K5" s="53">
        <v>119.8716</v>
      </c>
      <c r="L5" s="20">
        <v>214.81480846208541</v>
      </c>
      <c r="M5" s="53">
        <v>114.46152000000001</v>
      </c>
      <c r="N5" s="20">
        <v>214.83225053681019</v>
      </c>
      <c r="O5" s="57">
        <v>115.31981999999999</v>
      </c>
      <c r="P5" s="21">
        <f t="shared" si="0"/>
        <v>217.72476096290529</v>
      </c>
      <c r="Q5" s="57">
        <f t="shared" si="1"/>
        <v>116.544</v>
      </c>
      <c r="R5" s="63">
        <f>(((P5*100)/D36)-100)</f>
        <v>8.8732678082334644</v>
      </c>
      <c r="S5" s="12"/>
    </row>
    <row r="6" spans="2:24" x14ac:dyDescent="0.2">
      <c r="B6" s="180"/>
      <c r="C6" s="180" t="s">
        <v>3</v>
      </c>
      <c r="D6" s="34" t="s">
        <v>0</v>
      </c>
      <c r="E6" s="17" t="s">
        <v>40</v>
      </c>
      <c r="F6" s="27">
        <v>218.40479999999999</v>
      </c>
      <c r="G6" s="53">
        <v>210.90534</v>
      </c>
      <c r="H6" s="20">
        <v>214.46969999999999</v>
      </c>
      <c r="I6" s="53">
        <v>207.44561999999999</v>
      </c>
      <c r="J6" s="20">
        <v>222.6105</v>
      </c>
      <c r="K6" s="53">
        <v>212.82444000000001</v>
      </c>
      <c r="L6" s="20">
        <v>214.9847</v>
      </c>
      <c r="M6" s="53">
        <v>209.40852000000001</v>
      </c>
      <c r="N6" s="20">
        <v>222.48099999999999</v>
      </c>
      <c r="O6" s="57">
        <v>216.43086</v>
      </c>
      <c r="P6" s="21">
        <f t="shared" si="0"/>
        <v>218.40479999999999</v>
      </c>
      <c r="Q6" s="57">
        <f t="shared" si="1"/>
        <v>210.90534</v>
      </c>
      <c r="R6" s="63">
        <f>(((P6*100)/D36)-100)</f>
        <v>9.2133213321332192</v>
      </c>
      <c r="S6" s="12"/>
    </row>
    <row r="7" spans="2:24" x14ac:dyDescent="0.2">
      <c r="B7" s="180"/>
      <c r="C7" s="180"/>
      <c r="D7" s="34" t="s">
        <v>1</v>
      </c>
      <c r="E7" s="17" t="s">
        <v>41</v>
      </c>
      <c r="F7" s="27">
        <v>215.68446900000001</v>
      </c>
      <c r="G7" s="53">
        <v>214.22394</v>
      </c>
      <c r="H7" s="20">
        <v>215.818218</v>
      </c>
      <c r="I7" s="53">
        <v>216.00299999999999</v>
      </c>
      <c r="J7" s="20">
        <v>214.22144700000001</v>
      </c>
      <c r="K7" s="53">
        <v>210.89429999999999</v>
      </c>
      <c r="L7" s="20">
        <v>215.74505699999997</v>
      </c>
      <c r="M7" s="53">
        <v>222.28619999999998</v>
      </c>
      <c r="N7" s="20">
        <v>223.87384800000001</v>
      </c>
      <c r="O7" s="57">
        <v>212.5164</v>
      </c>
      <c r="P7" s="21">
        <f t="shared" si="0"/>
        <v>215.74505699999997</v>
      </c>
      <c r="Q7" s="57">
        <f t="shared" si="1"/>
        <v>214.22394</v>
      </c>
      <c r="R7" s="63">
        <f>(((P7*100)/D36)-100)</f>
        <v>7.8833168316831603</v>
      </c>
      <c r="S7" s="12"/>
      <c r="T7" s="5"/>
      <c r="U7" s="5"/>
      <c r="V7" s="5"/>
      <c r="X7" s="5"/>
    </row>
    <row r="8" spans="2:24" x14ac:dyDescent="0.2">
      <c r="B8" s="180"/>
      <c r="C8" s="180" t="s">
        <v>4</v>
      </c>
      <c r="D8" s="34" t="s">
        <v>0</v>
      </c>
      <c r="E8" s="17" t="s">
        <v>42</v>
      </c>
      <c r="F8" s="27">
        <v>217.8339</v>
      </c>
      <c r="G8" s="53">
        <v>220.13633999999999</v>
      </c>
      <c r="H8" s="20">
        <v>219.3158</v>
      </c>
      <c r="I8" s="53">
        <v>219.62616</v>
      </c>
      <c r="J8" s="20">
        <v>219.78980000000001</v>
      </c>
      <c r="K8" s="53">
        <v>217.3389</v>
      </c>
      <c r="L8" s="20">
        <v>215.74019999999999</v>
      </c>
      <c r="M8" s="53">
        <v>217.12974</v>
      </c>
      <c r="N8" s="20">
        <v>215.6377</v>
      </c>
      <c r="O8" s="57">
        <v>224.20733999999999</v>
      </c>
      <c r="P8" s="21">
        <f t="shared" si="0"/>
        <v>217.8339</v>
      </c>
      <c r="Q8" s="57">
        <f t="shared" si="1"/>
        <v>219.62616</v>
      </c>
      <c r="R8" s="63">
        <f>(((P8*100)/D36)-100)</f>
        <v>8.9278427842784254</v>
      </c>
      <c r="S8" s="12"/>
    </row>
    <row r="9" spans="2:24" x14ac:dyDescent="0.2">
      <c r="B9" s="180"/>
      <c r="C9" s="180"/>
      <c r="D9" s="34" t="s">
        <v>1</v>
      </c>
      <c r="E9" s="17" t="s">
        <v>43</v>
      </c>
      <c r="F9" s="27">
        <v>215.231247</v>
      </c>
      <c r="G9" s="53">
        <v>224.49095999999997</v>
      </c>
      <c r="H9" s="20">
        <v>210.915639</v>
      </c>
      <c r="I9" s="53">
        <v>227.51321999999999</v>
      </c>
      <c r="J9" s="20">
        <v>220.35786299999998</v>
      </c>
      <c r="K9" s="53">
        <v>231.48336</v>
      </c>
      <c r="L9" s="20">
        <v>214.02423899999999</v>
      </c>
      <c r="M9" s="53">
        <v>223.17684</v>
      </c>
      <c r="N9" s="20">
        <v>215.21857500000002</v>
      </c>
      <c r="O9" s="57">
        <v>221.77043999999998</v>
      </c>
      <c r="P9" s="21">
        <f t="shared" si="0"/>
        <v>215.21857500000002</v>
      </c>
      <c r="Q9" s="57">
        <f t="shared" si="1"/>
        <v>224.49095999999997</v>
      </c>
      <c r="R9" s="63">
        <f>(((P9*100)/D36)-100)</f>
        <v>7.620049504950515</v>
      </c>
      <c r="S9" s="12"/>
    </row>
    <row r="10" spans="2:24" x14ac:dyDescent="0.2">
      <c r="B10" s="180"/>
      <c r="C10" s="180" t="s">
        <v>5</v>
      </c>
      <c r="D10" s="34" t="s">
        <v>0</v>
      </c>
      <c r="E10" s="17" t="s">
        <v>44</v>
      </c>
      <c r="F10" s="27">
        <v>216.94470000000001</v>
      </c>
      <c r="G10" s="53">
        <v>241.46207999999999</v>
      </c>
      <c r="H10" s="20">
        <v>222.73859999999999</v>
      </c>
      <c r="I10" s="53">
        <v>241.59263999999999</v>
      </c>
      <c r="J10" s="20">
        <v>216.71289999999999</v>
      </c>
      <c r="K10" s="53">
        <v>238.63883999999999</v>
      </c>
      <c r="L10" s="20">
        <v>222.06880000000001</v>
      </c>
      <c r="M10" s="53">
        <v>249.34206</v>
      </c>
      <c r="N10" s="20">
        <v>217.46430000000001</v>
      </c>
      <c r="O10" s="57">
        <v>246.04674</v>
      </c>
      <c r="P10" s="21">
        <f t="shared" si="0"/>
        <v>217.46430000000001</v>
      </c>
      <c r="Q10" s="57">
        <f t="shared" si="1"/>
        <v>241.59263999999999</v>
      </c>
      <c r="R10" s="63">
        <f>(((P10*100)/D36)-100)</f>
        <v>8.743024302430257</v>
      </c>
      <c r="S10" s="12"/>
    </row>
    <row r="11" spans="2:24" x14ac:dyDescent="0.2">
      <c r="B11" s="180"/>
      <c r="C11" s="180"/>
      <c r="D11" s="34" t="s">
        <v>1</v>
      </c>
      <c r="E11" s="17" t="s">
        <v>45</v>
      </c>
      <c r="F11" s="27">
        <v>217.19210000000001</v>
      </c>
      <c r="G11" s="53">
        <v>250.41816</v>
      </c>
      <c r="H11" s="20">
        <v>217.91130000000001</v>
      </c>
      <c r="I11" s="53">
        <v>250.48955999999998</v>
      </c>
      <c r="J11" s="20">
        <v>216.02539999999999</v>
      </c>
      <c r="K11" s="53">
        <v>248.42988</v>
      </c>
      <c r="L11" s="20">
        <v>213.18960000000001</v>
      </c>
      <c r="M11" s="53">
        <v>255.05411999999998</v>
      </c>
      <c r="N11" s="20">
        <v>217.18119999999999</v>
      </c>
      <c r="O11" s="57">
        <v>256.88069999999999</v>
      </c>
      <c r="P11" s="21">
        <f t="shared" si="0"/>
        <v>217.18119999999999</v>
      </c>
      <c r="Q11" s="57">
        <f t="shared" si="1"/>
        <v>250.48955999999998</v>
      </c>
      <c r="R11" s="63">
        <f>(((P11*100)/D36)-100)</f>
        <v>8.6014601460146025</v>
      </c>
      <c r="S11" s="12"/>
    </row>
    <row r="12" spans="2:24" x14ac:dyDescent="0.2">
      <c r="B12" s="180"/>
      <c r="C12" s="180" t="s">
        <v>12</v>
      </c>
      <c r="D12" s="34" t="s">
        <v>0</v>
      </c>
      <c r="E12" s="17" t="s">
        <v>46</v>
      </c>
      <c r="F12" s="27">
        <v>211.4436</v>
      </c>
      <c r="G12" s="53">
        <v>248.08439999999999</v>
      </c>
      <c r="H12" s="20">
        <v>214.2286</v>
      </c>
      <c r="I12" s="53">
        <v>255.10607999999999</v>
      </c>
      <c r="J12" s="20">
        <v>212.53200000000001</v>
      </c>
      <c r="K12" s="53">
        <v>256.15758</v>
      </c>
      <c r="L12" s="20">
        <v>217.24189999999999</v>
      </c>
      <c r="M12" s="53">
        <v>254.73678000000001</v>
      </c>
      <c r="N12" s="20">
        <v>213.3656</v>
      </c>
      <c r="O12" s="57">
        <v>246.46073999999999</v>
      </c>
      <c r="P12" s="21">
        <f t="shared" si="0"/>
        <v>213.3656</v>
      </c>
      <c r="Q12" s="57">
        <f t="shared" si="1"/>
        <v>254.73678000000001</v>
      </c>
      <c r="R12" s="64">
        <f>(((P12*100)/D36)-100)</f>
        <v>6.6934693469347053</v>
      </c>
      <c r="S12" s="12"/>
    </row>
    <row r="13" spans="2:24" ht="17" thickBot="1" x14ac:dyDescent="0.25">
      <c r="B13" s="181"/>
      <c r="C13" s="181"/>
      <c r="D13" s="38" t="s">
        <v>1</v>
      </c>
      <c r="E13" s="17" t="s">
        <v>47</v>
      </c>
      <c r="F13" s="28">
        <v>214.36779999999999</v>
      </c>
      <c r="G13" s="54">
        <v>257.65026</v>
      </c>
      <c r="H13" s="22">
        <v>210.35769999999999</v>
      </c>
      <c r="I13" s="54">
        <v>253.71887999999998</v>
      </c>
      <c r="J13" s="22">
        <v>209.8623</v>
      </c>
      <c r="K13" s="54">
        <v>256.37441999999999</v>
      </c>
      <c r="L13" s="22">
        <v>211.61060000000001</v>
      </c>
      <c r="M13" s="54">
        <v>258.71465999999998</v>
      </c>
      <c r="N13" s="22">
        <v>212.01859999999999</v>
      </c>
      <c r="O13" s="58">
        <v>258.77958000000001</v>
      </c>
      <c r="P13" s="35">
        <f t="shared" si="0"/>
        <v>211.61060000000001</v>
      </c>
      <c r="Q13" s="61">
        <f t="shared" si="1"/>
        <v>257.65026</v>
      </c>
      <c r="R13" s="65">
        <f>(((P13*100)/D36)-100)</f>
        <v>5.8158815881588311</v>
      </c>
      <c r="S13" s="12"/>
    </row>
    <row r="14" spans="2:24" ht="17" customHeight="1" thickTop="1" x14ac:dyDescent="0.2">
      <c r="B14" s="179">
        <v>120</v>
      </c>
      <c r="C14" s="179" t="s">
        <v>2</v>
      </c>
      <c r="D14" s="37" t="s">
        <v>0</v>
      </c>
      <c r="E14" s="30" t="s">
        <v>48</v>
      </c>
      <c r="F14" s="26">
        <v>213.37318260000001</v>
      </c>
      <c r="G14" s="52">
        <v>118.58351999999999</v>
      </c>
      <c r="H14" s="18">
        <v>217.77244439999998</v>
      </c>
      <c r="I14" s="52">
        <v>119.47583999999999</v>
      </c>
      <c r="J14" s="18">
        <v>212.9544578</v>
      </c>
      <c r="K14" s="52">
        <v>119.38584</v>
      </c>
      <c r="L14" s="18">
        <v>220.06610179999998</v>
      </c>
      <c r="M14" s="52">
        <v>120.98934</v>
      </c>
      <c r="N14" s="18">
        <v>220.11687119999999</v>
      </c>
      <c r="O14" s="56">
        <v>123.15516</v>
      </c>
      <c r="P14" s="19">
        <f t="shared" si="0"/>
        <v>217.77244439999998</v>
      </c>
      <c r="Q14" s="56">
        <f t="shared" si="1"/>
        <v>119.47583999999999</v>
      </c>
      <c r="R14" s="66">
        <f>(((P14*100)/$D$36)-100)</f>
        <v>8.8971119111911179</v>
      </c>
      <c r="S14" s="12"/>
    </row>
    <row r="15" spans="2:24" x14ac:dyDescent="0.2">
      <c r="B15" s="180"/>
      <c r="C15" s="180"/>
      <c r="D15" s="34" t="s">
        <v>1</v>
      </c>
      <c r="E15" s="17" t="s">
        <v>49</v>
      </c>
      <c r="F15" s="27">
        <v>213.30709400000001</v>
      </c>
      <c r="G15" s="53">
        <v>160.07723999999999</v>
      </c>
      <c r="H15" s="20">
        <v>215.1884096</v>
      </c>
      <c r="I15" s="53">
        <v>159.52997999999999</v>
      </c>
      <c r="J15" s="20">
        <v>217.99280519999999</v>
      </c>
      <c r="K15" s="53">
        <v>160.21848</v>
      </c>
      <c r="L15" s="20">
        <v>219.99844200000001</v>
      </c>
      <c r="M15" s="53">
        <v>157.66788</v>
      </c>
      <c r="N15" s="20">
        <v>213.7685358</v>
      </c>
      <c r="O15" s="57">
        <v>159.23177999999999</v>
      </c>
      <c r="P15" s="21">
        <f t="shared" si="0"/>
        <v>215.1884096</v>
      </c>
      <c r="Q15" s="57">
        <f t="shared" si="1"/>
        <v>159.52997999999999</v>
      </c>
      <c r="R15" s="66">
        <f t="shared" ref="R15:R23" si="2">(((P15*100)/$D$36)-100)</f>
        <v>7.6049652965296701</v>
      </c>
      <c r="S15" s="12"/>
    </row>
    <row r="16" spans="2:24" x14ac:dyDescent="0.2">
      <c r="B16" s="180"/>
      <c r="C16" s="180" t="s">
        <v>3</v>
      </c>
      <c r="D16" s="34" t="s">
        <v>0</v>
      </c>
      <c r="E16" s="17" t="s">
        <v>50</v>
      </c>
      <c r="F16" s="27">
        <v>215.19606920000001</v>
      </c>
      <c r="G16" s="53">
        <v>284.82126</v>
      </c>
      <c r="H16" s="20">
        <v>214.32699919999999</v>
      </c>
      <c r="I16" s="53">
        <v>280.75758000000002</v>
      </c>
      <c r="J16" s="20">
        <v>215.96389500000001</v>
      </c>
      <c r="K16" s="53">
        <v>286.6653</v>
      </c>
      <c r="L16" s="20">
        <v>220.1406356</v>
      </c>
      <c r="M16" s="53">
        <v>289.97886</v>
      </c>
      <c r="N16" s="20">
        <v>210.65068579999999</v>
      </c>
      <c r="O16" s="57">
        <v>278.87106</v>
      </c>
      <c r="P16" s="21">
        <f t="shared" si="0"/>
        <v>215.19606920000001</v>
      </c>
      <c r="Q16" s="57">
        <f t="shared" si="1"/>
        <v>284.82126</v>
      </c>
      <c r="R16" s="66">
        <f t="shared" si="2"/>
        <v>7.6087954795479646</v>
      </c>
      <c r="S16" s="12"/>
    </row>
    <row r="17" spans="2:24" x14ac:dyDescent="0.2">
      <c r="B17" s="180"/>
      <c r="C17" s="180"/>
      <c r="D17" s="34" t="s">
        <v>1</v>
      </c>
      <c r="E17" s="17" t="s">
        <v>51</v>
      </c>
      <c r="F17" s="27">
        <v>212.20715580000001</v>
      </c>
      <c r="G17" s="53">
        <v>288.64823999999999</v>
      </c>
      <c r="H17" s="20">
        <v>212.76365519999999</v>
      </c>
      <c r="I17" s="53">
        <v>284.76779999999997</v>
      </c>
      <c r="J17" s="20">
        <v>207.90540659999999</v>
      </c>
      <c r="K17" s="53">
        <v>287.13371999999998</v>
      </c>
      <c r="L17" s="20">
        <v>218.55107219999999</v>
      </c>
      <c r="M17" s="53">
        <v>298.06961999999999</v>
      </c>
      <c r="N17" s="20">
        <v>212.8054884</v>
      </c>
      <c r="O17" s="57">
        <v>299.15544</v>
      </c>
      <c r="P17" s="21">
        <f t="shared" si="0"/>
        <v>212.76365519999999</v>
      </c>
      <c r="Q17" s="57">
        <f t="shared" si="1"/>
        <v>288.64823999999999</v>
      </c>
      <c r="R17" s="66">
        <f t="shared" si="2"/>
        <v>6.3924668466846697</v>
      </c>
      <c r="S17" s="12"/>
    </row>
    <row r="18" spans="2:24" x14ac:dyDescent="0.2">
      <c r="B18" s="180"/>
      <c r="C18" s="180" t="s">
        <v>4</v>
      </c>
      <c r="D18" s="34" t="s">
        <v>0</v>
      </c>
      <c r="E18" s="17" t="s">
        <v>52</v>
      </c>
      <c r="F18" s="27">
        <v>211.61677739999999</v>
      </c>
      <c r="G18" s="53">
        <v>293.08655999999996</v>
      </c>
      <c r="H18" s="20">
        <v>477.3789726</v>
      </c>
      <c r="I18" s="53">
        <v>291.67757999999998</v>
      </c>
      <c r="J18" s="20">
        <v>488.43364119999995</v>
      </c>
      <c r="K18" s="53">
        <v>300.54942</v>
      </c>
      <c r="L18" s="20">
        <v>209.92292560000001</v>
      </c>
      <c r="M18" s="53">
        <v>298.43196</v>
      </c>
      <c r="N18" s="20">
        <v>215.7785916</v>
      </c>
      <c r="O18" s="57">
        <v>288.99245999999999</v>
      </c>
      <c r="P18" s="21">
        <f t="shared" si="0"/>
        <v>215.7785916</v>
      </c>
      <c r="Q18" s="57">
        <f t="shared" si="1"/>
        <v>293.08655999999996</v>
      </c>
      <c r="R18" s="66">
        <f t="shared" si="2"/>
        <v>7.9000858085808687</v>
      </c>
      <c r="S18" s="12"/>
      <c r="T18" s="5"/>
      <c r="U18" s="5"/>
      <c r="V18" s="5"/>
      <c r="W18" s="5"/>
    </row>
    <row r="19" spans="2:24" x14ac:dyDescent="0.2">
      <c r="B19" s="180"/>
      <c r="C19" s="180"/>
      <c r="D19" s="34" t="s">
        <v>1</v>
      </c>
      <c r="E19" s="17" t="s">
        <v>53</v>
      </c>
      <c r="F19" s="27">
        <v>211.99759699999998</v>
      </c>
      <c r="G19" s="53">
        <v>298.42511999999999</v>
      </c>
      <c r="H19" s="20">
        <v>208.66950080000001</v>
      </c>
      <c r="I19" s="53">
        <v>305.50914</v>
      </c>
      <c r="J19" s="20">
        <v>217.22252439999997</v>
      </c>
      <c r="K19" s="53">
        <v>303.99029999999999</v>
      </c>
      <c r="L19" s="20">
        <v>211.0957282</v>
      </c>
      <c r="M19" s="53">
        <v>304.17635999999999</v>
      </c>
      <c r="N19" s="20">
        <v>218.32040040000001</v>
      </c>
      <c r="O19" s="57">
        <v>308.91281999999995</v>
      </c>
      <c r="P19" s="21">
        <f t="shared" si="0"/>
        <v>211.99759699999998</v>
      </c>
      <c r="Q19" s="57">
        <f t="shared" si="1"/>
        <v>304.17635999999999</v>
      </c>
      <c r="R19" s="66">
        <f t="shared" si="2"/>
        <v>6.0093994399439907</v>
      </c>
      <c r="S19" s="12"/>
    </row>
    <row r="20" spans="2:24" x14ac:dyDescent="0.2">
      <c r="B20" s="180"/>
      <c r="C20" s="180" t="s">
        <v>5</v>
      </c>
      <c r="D20" s="34" t="s">
        <v>0</v>
      </c>
      <c r="E20" s="17" t="s">
        <v>54</v>
      </c>
      <c r="F20" s="27">
        <v>213.91655315689198</v>
      </c>
      <c r="G20" s="53">
        <v>334.64495999999997</v>
      </c>
      <c r="H20" s="20">
        <v>211.38342560023196</v>
      </c>
      <c r="I20" s="53">
        <v>327.61842000000001</v>
      </c>
      <c r="J20" s="20">
        <v>213.786354462996</v>
      </c>
      <c r="K20" s="53">
        <v>329.61599999999999</v>
      </c>
      <c r="L20" s="20">
        <v>218.22400948949999</v>
      </c>
      <c r="M20" s="53">
        <v>344.81969999999995</v>
      </c>
      <c r="N20" s="20">
        <v>219.90836839173596</v>
      </c>
      <c r="O20" s="57">
        <v>328.18637999999999</v>
      </c>
      <c r="P20" s="21">
        <f t="shared" si="0"/>
        <v>213.91655315689198</v>
      </c>
      <c r="Q20" s="57">
        <f t="shared" si="1"/>
        <v>329.61599999999999</v>
      </c>
      <c r="R20" s="66">
        <f t="shared" si="2"/>
        <v>6.9689734757935753</v>
      </c>
      <c r="S20" s="12"/>
      <c r="T20" s="5"/>
      <c r="U20" s="5"/>
      <c r="V20" s="5"/>
      <c r="W20" s="5"/>
      <c r="X20" s="5"/>
    </row>
    <row r="21" spans="2:24" x14ac:dyDescent="0.2">
      <c r="B21" s="180"/>
      <c r="C21" s="180"/>
      <c r="D21" s="34" t="s">
        <v>1</v>
      </c>
      <c r="E21" s="17" t="s">
        <v>55</v>
      </c>
      <c r="F21" s="27">
        <v>211.39533639999999</v>
      </c>
      <c r="G21" s="53">
        <v>336.86777999999998</v>
      </c>
      <c r="H21" s="20">
        <v>213.6481426</v>
      </c>
      <c r="I21" s="53">
        <v>345.04595999999998</v>
      </c>
      <c r="J21" s="20">
        <v>209.81794980000001</v>
      </c>
      <c r="K21" s="53">
        <v>347.42321999999996</v>
      </c>
      <c r="L21" s="20">
        <v>210.67081679999998</v>
      </c>
      <c r="M21" s="53">
        <v>346.57764000000003</v>
      </c>
      <c r="N21" s="20">
        <v>218.283379</v>
      </c>
      <c r="O21" s="57">
        <v>331.66194000000002</v>
      </c>
      <c r="P21" s="21">
        <f t="shared" si="0"/>
        <v>211.39533639999999</v>
      </c>
      <c r="Q21" s="57">
        <f t="shared" si="1"/>
        <v>345.04595999999998</v>
      </c>
      <c r="R21" s="66">
        <f t="shared" si="2"/>
        <v>5.7082390239023795</v>
      </c>
      <c r="S21" s="12"/>
    </row>
    <row r="22" spans="2:24" x14ac:dyDescent="0.2">
      <c r="B22" s="180"/>
      <c r="C22" s="180" t="s">
        <v>12</v>
      </c>
      <c r="D22" s="34" t="s">
        <v>0</v>
      </c>
      <c r="E22" s="17" t="s">
        <v>56</v>
      </c>
      <c r="F22" s="27">
        <v>204.78274479999999</v>
      </c>
      <c r="G22" s="53">
        <v>343.85232000000002</v>
      </c>
      <c r="H22" s="20">
        <v>203.5144918</v>
      </c>
      <c r="I22" s="53">
        <v>353.25942000000003</v>
      </c>
      <c r="J22" s="20">
        <v>211.9024412</v>
      </c>
      <c r="K22" s="53">
        <v>348.35033999999996</v>
      </c>
      <c r="L22" s="20">
        <v>209.8587028</v>
      </c>
      <c r="M22" s="53">
        <v>343.21091999999999</v>
      </c>
      <c r="N22" s="20">
        <v>212.0194956</v>
      </c>
      <c r="O22" s="57">
        <v>353.52611999999999</v>
      </c>
      <c r="P22" s="21">
        <f t="shared" si="0"/>
        <v>209.8587028</v>
      </c>
      <c r="Q22" s="57">
        <f t="shared" si="1"/>
        <v>348.35033999999996</v>
      </c>
      <c r="R22" s="66">
        <f t="shared" si="2"/>
        <v>4.939845384538458</v>
      </c>
      <c r="S22" s="12"/>
      <c r="T22" s="5"/>
      <c r="U22" s="5"/>
      <c r="V22" s="5"/>
      <c r="W22" s="5"/>
    </row>
    <row r="23" spans="2:24" ht="17" thickBot="1" x14ac:dyDescent="0.25">
      <c r="B23" s="181"/>
      <c r="C23" s="181"/>
      <c r="D23" s="38" t="s">
        <v>1</v>
      </c>
      <c r="E23" s="10" t="s">
        <v>57</v>
      </c>
      <c r="F23" s="28">
        <v>203.88941940000001</v>
      </c>
      <c r="G23" s="54">
        <v>343.80732</v>
      </c>
      <c r="H23" s="22">
        <v>211.28054059999999</v>
      </c>
      <c r="I23" s="54">
        <v>355.28742</v>
      </c>
      <c r="J23" s="22">
        <v>208.95310239999998</v>
      </c>
      <c r="K23" s="54">
        <v>350.76503999999994</v>
      </c>
      <c r="L23" s="22">
        <v>206.33499219999999</v>
      </c>
      <c r="M23" s="54">
        <v>355.37880000000001</v>
      </c>
      <c r="N23" s="22">
        <v>207.8391216</v>
      </c>
      <c r="O23" s="58">
        <v>350.90057999999999</v>
      </c>
      <c r="P23" s="35">
        <f t="shared" si="0"/>
        <v>207.8391216</v>
      </c>
      <c r="Q23" s="61">
        <f t="shared" si="1"/>
        <v>350.90057999999999</v>
      </c>
      <c r="R23" s="90">
        <f t="shared" si="2"/>
        <v>3.9299537953795465</v>
      </c>
      <c r="S23" s="12"/>
    </row>
    <row r="24" spans="2:24" ht="17" customHeight="1" thickTop="1" x14ac:dyDescent="0.2">
      <c r="B24" s="179">
        <v>180</v>
      </c>
      <c r="C24" s="179" t="s">
        <v>2</v>
      </c>
      <c r="D24" s="37" t="s">
        <v>0</v>
      </c>
      <c r="E24" s="39" t="s">
        <v>58</v>
      </c>
      <c r="F24" s="29">
        <v>211.710645</v>
      </c>
      <c r="G24" s="55">
        <v>181.52477999999999</v>
      </c>
      <c r="H24" s="24">
        <v>207.42531600000001</v>
      </c>
      <c r="I24" s="55">
        <v>185.63945999999999</v>
      </c>
      <c r="J24" s="24">
        <v>214.37058099999999</v>
      </c>
      <c r="K24" s="55">
        <v>184.32978</v>
      </c>
      <c r="L24" s="24">
        <v>216.665806</v>
      </c>
      <c r="M24" s="55">
        <v>187.58633999999998</v>
      </c>
      <c r="N24" s="24">
        <v>218.88154400000002</v>
      </c>
      <c r="O24" s="59">
        <v>182.99051999999998</v>
      </c>
      <c r="P24" s="19">
        <f t="shared" si="0"/>
        <v>214.37058099999999</v>
      </c>
      <c r="Q24" s="56">
        <f t="shared" si="1"/>
        <v>184.32978</v>
      </c>
      <c r="R24" s="67">
        <f>(((P24*100)/$D$36)-100)</f>
        <v>7.1960101010101027</v>
      </c>
      <c r="S24" s="12"/>
    </row>
    <row r="25" spans="2:24" x14ac:dyDescent="0.2">
      <c r="B25" s="180"/>
      <c r="C25" s="180"/>
      <c r="D25" s="34" t="s">
        <v>1</v>
      </c>
      <c r="E25" s="17" t="s">
        <v>59</v>
      </c>
      <c r="F25" s="27">
        <v>209.50385297399998</v>
      </c>
      <c r="G25" s="53">
        <v>246.72569999999999</v>
      </c>
      <c r="H25" s="20">
        <v>215.66324727599999</v>
      </c>
      <c r="I25" s="53">
        <v>247.05017999999998</v>
      </c>
      <c r="J25" s="20">
        <v>216.83256336299999</v>
      </c>
      <c r="K25" s="53">
        <v>247.58537999999999</v>
      </c>
      <c r="L25" s="20">
        <v>206.47701023400001</v>
      </c>
      <c r="M25" s="53">
        <v>251.8005</v>
      </c>
      <c r="N25" s="20">
        <v>212.457080652</v>
      </c>
      <c r="O25" s="60">
        <v>243.53441999999998</v>
      </c>
      <c r="P25" s="21">
        <f t="shared" si="0"/>
        <v>212.457080652</v>
      </c>
      <c r="Q25" s="57">
        <f t="shared" si="1"/>
        <v>247.05017999999998</v>
      </c>
      <c r="R25" s="68">
        <f t="shared" ref="R25:R33" si="3">(((P25*100)/$D$36)-100)</f>
        <v>6.2391642424242519</v>
      </c>
      <c r="S25" s="12"/>
    </row>
    <row r="26" spans="2:24" x14ac:dyDescent="0.2">
      <c r="B26" s="180"/>
      <c r="C26" s="180" t="s">
        <v>3</v>
      </c>
      <c r="D26" s="34" t="s">
        <v>0</v>
      </c>
      <c r="E26" s="17" t="s">
        <v>60</v>
      </c>
      <c r="F26" s="27">
        <v>211.01798700000001</v>
      </c>
      <c r="G26" s="53">
        <v>358.12516800000003</v>
      </c>
      <c r="H26" s="20">
        <v>214.202921</v>
      </c>
      <c r="I26" s="53">
        <v>355.76721599999996</v>
      </c>
      <c r="J26" s="20">
        <v>208.76104100000001</v>
      </c>
      <c r="K26" s="53">
        <v>352.75996800000001</v>
      </c>
      <c r="L26" s="20">
        <v>214.29028600000001</v>
      </c>
      <c r="M26" s="53">
        <v>363.47092799999996</v>
      </c>
      <c r="N26" s="20">
        <v>216.586016</v>
      </c>
      <c r="O26" s="60">
        <v>359.19009599999998</v>
      </c>
      <c r="P26" s="21">
        <f t="shared" si="0"/>
        <v>214.202921</v>
      </c>
      <c r="Q26" s="57">
        <f t="shared" si="1"/>
        <v>358.12516800000003</v>
      </c>
      <c r="R26" s="68">
        <f t="shared" si="3"/>
        <v>7.1121717171717194</v>
      </c>
      <c r="S26" s="12"/>
      <c r="T26" s="5"/>
      <c r="U26" s="5"/>
      <c r="V26" s="5"/>
      <c r="W26" s="5"/>
    </row>
    <row r="27" spans="2:24" x14ac:dyDescent="0.2">
      <c r="B27" s="180"/>
      <c r="C27" s="180"/>
      <c r="D27" s="34" t="s">
        <v>1</v>
      </c>
      <c r="E27" s="17" t="s">
        <v>61</v>
      </c>
      <c r="F27" s="27">
        <v>208.839922</v>
      </c>
      <c r="G27" s="53">
        <v>436.78122239999999</v>
      </c>
      <c r="H27" s="20">
        <v>210.59267600000001</v>
      </c>
      <c r="I27" s="53">
        <v>436.43365199999994</v>
      </c>
      <c r="J27" s="20">
        <v>205.51904199999998</v>
      </c>
      <c r="K27" s="53">
        <v>438.63599820000002</v>
      </c>
      <c r="L27" s="20">
        <v>216.51248799999999</v>
      </c>
      <c r="M27" s="53">
        <v>436.58729999999997</v>
      </c>
      <c r="N27" s="20">
        <v>205.55924000000002</v>
      </c>
      <c r="O27" s="57">
        <v>437.94562979999995</v>
      </c>
      <c r="P27" s="21">
        <f t="shared" si="0"/>
        <v>208.839922</v>
      </c>
      <c r="Q27" s="57">
        <f t="shared" si="1"/>
        <v>436.78122239999999</v>
      </c>
      <c r="R27" s="68">
        <f t="shared" si="3"/>
        <v>4.4304040404040421</v>
      </c>
      <c r="S27" s="12"/>
      <c r="T27" s="5"/>
      <c r="U27" s="5"/>
      <c r="V27" s="5"/>
      <c r="W27" s="5"/>
    </row>
    <row r="28" spans="2:24" x14ac:dyDescent="0.2">
      <c r="B28" s="180"/>
      <c r="C28" s="180" t="s">
        <v>4</v>
      </c>
      <c r="D28" s="34" t="s">
        <v>0</v>
      </c>
      <c r="E28" s="17" t="s">
        <v>62</v>
      </c>
      <c r="F28" s="27">
        <v>210.32320800000002</v>
      </c>
      <c r="G28" s="53">
        <v>441.80702999999994</v>
      </c>
      <c r="H28" s="20">
        <v>211.858408</v>
      </c>
      <c r="I28" s="53">
        <v>444.24628919999992</v>
      </c>
      <c r="J28" s="20">
        <v>208.94546700000001</v>
      </c>
      <c r="K28" s="53">
        <v>444.03355079999994</v>
      </c>
      <c r="L28" s="20">
        <v>216.73691000000002</v>
      </c>
      <c r="M28" s="53">
        <v>455.68541759999994</v>
      </c>
      <c r="N28" s="20">
        <v>218.18716900000001</v>
      </c>
      <c r="O28" s="57">
        <v>457.34722319999992</v>
      </c>
      <c r="P28" s="21">
        <f t="shared" si="0"/>
        <v>211.858408</v>
      </c>
      <c r="Q28" s="57">
        <f t="shared" si="1"/>
        <v>444.24628919999992</v>
      </c>
      <c r="R28" s="68">
        <f t="shared" si="3"/>
        <v>5.939797979797973</v>
      </c>
      <c r="S28" s="12"/>
      <c r="T28" s="5"/>
      <c r="U28" s="5"/>
      <c r="V28" s="5"/>
      <c r="W28" s="5"/>
    </row>
    <row r="29" spans="2:24" x14ac:dyDescent="0.2">
      <c r="B29" s="180"/>
      <c r="C29" s="180"/>
      <c r="D29" s="34" t="s">
        <v>1</v>
      </c>
      <c r="E29" s="17" t="s">
        <v>63</v>
      </c>
      <c r="F29" s="27">
        <v>206.72275999999999</v>
      </c>
      <c r="G29" s="53">
        <v>456.38934</v>
      </c>
      <c r="H29" s="20">
        <v>207.676604</v>
      </c>
      <c r="I29" s="53">
        <v>471.24359999999996</v>
      </c>
      <c r="J29" s="20">
        <v>206.97182599999999</v>
      </c>
      <c r="K29" s="53">
        <v>451.90031999999997</v>
      </c>
      <c r="L29" s="20">
        <v>209.36259700000002</v>
      </c>
      <c r="M29" s="53">
        <v>472.80401999999998</v>
      </c>
      <c r="N29" s="20">
        <v>208.67125200000001</v>
      </c>
      <c r="O29" s="57">
        <v>448.60836</v>
      </c>
      <c r="P29" s="21">
        <f t="shared" si="0"/>
        <v>207.676604</v>
      </c>
      <c r="Q29" s="57">
        <f t="shared" si="1"/>
        <v>456.38934</v>
      </c>
      <c r="R29" s="68">
        <f t="shared" si="3"/>
        <v>3.8486868686868831</v>
      </c>
      <c r="S29" s="12"/>
      <c r="T29" s="5"/>
      <c r="U29" s="5"/>
      <c r="V29" s="5"/>
      <c r="W29" s="5"/>
    </row>
    <row r="30" spans="2:24" x14ac:dyDescent="0.2">
      <c r="B30" s="180"/>
      <c r="C30" s="180" t="s">
        <v>5</v>
      </c>
      <c r="D30" s="34" t="s">
        <v>0</v>
      </c>
      <c r="E30" s="17" t="s">
        <v>64</v>
      </c>
      <c r="F30" s="27">
        <v>210.31381500000001</v>
      </c>
      <c r="G30" s="53">
        <v>448.45776000000001</v>
      </c>
      <c r="H30" s="20">
        <v>207.45430299999998</v>
      </c>
      <c r="I30" s="53">
        <v>463.67915999999997</v>
      </c>
      <c r="J30" s="20">
        <v>211.76215500000001</v>
      </c>
      <c r="K30" s="53">
        <v>453.32963999999998</v>
      </c>
      <c r="L30" s="20">
        <v>217.08243099999999</v>
      </c>
      <c r="M30" s="53">
        <v>458.06952000000001</v>
      </c>
      <c r="N30" s="20">
        <v>218.18373500000001</v>
      </c>
      <c r="O30" s="57">
        <v>461.33669999999995</v>
      </c>
      <c r="P30" s="21">
        <f t="shared" si="0"/>
        <v>211.76215500000001</v>
      </c>
      <c r="Q30" s="57">
        <f t="shared" si="1"/>
        <v>458.06952000000001</v>
      </c>
      <c r="R30" s="68">
        <f t="shared" si="3"/>
        <v>5.8916666666666799</v>
      </c>
      <c r="S30" s="12"/>
      <c r="T30" s="5"/>
      <c r="U30" s="5"/>
      <c r="V30" s="5"/>
      <c r="W30" s="5"/>
    </row>
    <row r="31" spans="2:24" x14ac:dyDescent="0.2">
      <c r="B31" s="180"/>
      <c r="C31" s="180"/>
      <c r="D31" s="34" t="s">
        <v>1</v>
      </c>
      <c r="E31" s="17" t="s">
        <v>65</v>
      </c>
      <c r="F31" s="27">
        <v>207.116761</v>
      </c>
      <c r="G31" s="53">
        <v>459.49259999999998</v>
      </c>
      <c r="H31" s="20">
        <v>202.88304300000001</v>
      </c>
      <c r="I31" s="53">
        <v>457.13148000000001</v>
      </c>
      <c r="J31" s="20">
        <v>205.52722299999999</v>
      </c>
      <c r="K31" s="53">
        <v>459.9135</v>
      </c>
      <c r="L31" s="20">
        <v>210.18766599999998</v>
      </c>
      <c r="M31" s="53">
        <v>450.04349999999999</v>
      </c>
      <c r="N31" s="20">
        <v>207.87618000000001</v>
      </c>
      <c r="O31" s="57">
        <v>466.78667999999999</v>
      </c>
      <c r="P31" s="21">
        <f t="shared" si="0"/>
        <v>207.116761</v>
      </c>
      <c r="Q31" s="57">
        <f t="shared" si="1"/>
        <v>459.49259999999998</v>
      </c>
      <c r="R31" s="68">
        <f t="shared" si="3"/>
        <v>3.5687373737373775</v>
      </c>
      <c r="S31" s="12"/>
      <c r="T31" s="5"/>
      <c r="U31" s="5"/>
      <c r="V31" s="5"/>
      <c r="W31" s="5"/>
    </row>
    <row r="32" spans="2:24" x14ac:dyDescent="0.2">
      <c r="B32" s="180"/>
      <c r="C32" s="180" t="s">
        <v>12</v>
      </c>
      <c r="D32" s="34" t="s">
        <v>0</v>
      </c>
      <c r="E32" s="17" t="s">
        <v>66</v>
      </c>
      <c r="F32" s="27">
        <v>205.929203</v>
      </c>
      <c r="G32" s="53">
        <v>513.46421999999995</v>
      </c>
      <c r="H32" s="20">
        <v>207.81345899999999</v>
      </c>
      <c r="I32" s="53">
        <v>525.84612000000004</v>
      </c>
      <c r="J32" s="20">
        <v>206.34047500000003</v>
      </c>
      <c r="K32" s="53">
        <v>514.33230000000003</v>
      </c>
      <c r="L32" s="20">
        <v>211.68731399999999</v>
      </c>
      <c r="M32" s="53">
        <v>504.99275999999998</v>
      </c>
      <c r="N32" s="20">
        <v>211.002938</v>
      </c>
      <c r="O32" s="57">
        <v>521.8685999999999</v>
      </c>
      <c r="P32" s="21">
        <f t="shared" si="0"/>
        <v>207.81345899999999</v>
      </c>
      <c r="Q32" s="57">
        <f t="shared" si="1"/>
        <v>514.33230000000003</v>
      </c>
      <c r="R32" s="68">
        <f t="shared" si="3"/>
        <v>3.9171212121212164</v>
      </c>
      <c r="S32" s="12"/>
    </row>
    <row r="33" spans="2:23" ht="17" thickBot="1" x14ac:dyDescent="0.25">
      <c r="B33" s="181"/>
      <c r="C33" s="181"/>
      <c r="D33" s="38" t="s">
        <v>1</v>
      </c>
      <c r="E33" s="10" t="s">
        <v>67</v>
      </c>
      <c r="F33" s="28">
        <v>204.42059326999998</v>
      </c>
      <c r="G33" s="54">
        <v>527.15639999999996</v>
      </c>
      <c r="H33" s="22">
        <v>205.26656220000001</v>
      </c>
      <c r="I33" s="54">
        <v>542.06165999999996</v>
      </c>
      <c r="J33" s="22">
        <v>203.85351968000001</v>
      </c>
      <c r="K33" s="54">
        <v>538.38468</v>
      </c>
      <c r="L33" s="22">
        <v>203.77721620000003</v>
      </c>
      <c r="M33" s="54">
        <v>541.60079999999994</v>
      </c>
      <c r="N33" s="22">
        <v>210.38940239000001</v>
      </c>
      <c r="O33" s="58">
        <v>544.04988000000003</v>
      </c>
      <c r="P33" s="35">
        <f t="shared" si="0"/>
        <v>204.42059326999998</v>
      </c>
      <c r="Q33" s="61">
        <f t="shared" si="1"/>
        <v>541.60079999999994</v>
      </c>
      <c r="R33" s="69">
        <f t="shared" si="3"/>
        <v>2.2205186868686866</v>
      </c>
      <c r="S33" s="12"/>
      <c r="T33" s="5"/>
      <c r="U33" s="5"/>
      <c r="V33" s="5"/>
      <c r="W33" s="5"/>
    </row>
    <row r="34" spans="2:23" ht="17" thickTop="1" x14ac:dyDescent="0.2"/>
    <row r="35" spans="2:23" x14ac:dyDescent="0.2">
      <c r="B35" s="11"/>
      <c r="C35" s="11"/>
      <c r="D35" s="11"/>
      <c r="E35" s="11"/>
      <c r="F35" s="11"/>
    </row>
    <row r="36" spans="2:23" x14ac:dyDescent="0.2">
      <c r="B36" s="11"/>
      <c r="C36" s="25" t="s">
        <v>6</v>
      </c>
      <c r="D36" s="51">
        <v>199.98</v>
      </c>
      <c r="E36" s="40"/>
      <c r="F36" s="11"/>
      <c r="K36" s="5"/>
      <c r="L36" s="5"/>
      <c r="M36" s="5"/>
      <c r="N36" s="5"/>
      <c r="O36" s="5"/>
    </row>
    <row r="38" spans="2:23" x14ac:dyDescent="0.2">
      <c r="C38" s="1" t="s">
        <v>37</v>
      </c>
    </row>
    <row r="41" spans="2:23" x14ac:dyDescent="0.2">
      <c r="F41" s="5"/>
      <c r="G41" s="5"/>
      <c r="H41" s="5"/>
      <c r="I41" s="5"/>
      <c r="J41" s="5"/>
      <c r="K41" s="5"/>
      <c r="L41" s="5"/>
      <c r="M41" s="5"/>
      <c r="N41" s="5"/>
      <c r="O41" s="5"/>
      <c r="P41" s="5"/>
      <c r="Q41" s="5"/>
    </row>
  </sheetData>
  <mergeCells count="29">
    <mergeCell ref="R2:R3"/>
    <mergeCell ref="D2:D3"/>
    <mergeCell ref="C2:C3"/>
    <mergeCell ref="B2:B3"/>
    <mergeCell ref="P2:Q2"/>
    <mergeCell ref="F2:G2"/>
    <mergeCell ref="H2:I2"/>
    <mergeCell ref="J2:K2"/>
    <mergeCell ref="L2:M2"/>
    <mergeCell ref="N2:O2"/>
    <mergeCell ref="E2:E3"/>
    <mergeCell ref="B24:B33"/>
    <mergeCell ref="C24:C25"/>
    <mergeCell ref="C26:C27"/>
    <mergeCell ref="C28:C29"/>
    <mergeCell ref="C30:C31"/>
    <mergeCell ref="C32:C33"/>
    <mergeCell ref="B14:B23"/>
    <mergeCell ref="C14:C15"/>
    <mergeCell ref="C16:C17"/>
    <mergeCell ref="C18:C19"/>
    <mergeCell ref="C20:C21"/>
    <mergeCell ref="C22:C23"/>
    <mergeCell ref="B4:B13"/>
    <mergeCell ref="C4:C5"/>
    <mergeCell ref="C6:C7"/>
    <mergeCell ref="C8:C9"/>
    <mergeCell ref="C10:C11"/>
    <mergeCell ref="C12:C13"/>
  </mergeCells>
  <phoneticPr fontId="5" type="noConversion"/>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EAE6B-833C-2747-B29E-9A7C47EA0925}">
  <sheetPr>
    <tabColor rgb="FF00B050"/>
  </sheetPr>
  <dimension ref="B1:Y41"/>
  <sheetViews>
    <sheetView zoomScale="160" zoomScaleNormal="160" workbookViewId="0">
      <selection activeCell="T23" sqref="T23"/>
    </sheetView>
  </sheetViews>
  <sheetFormatPr baseColWidth="10" defaultRowHeight="16" x14ac:dyDescent="0.2"/>
  <cols>
    <col min="1" max="1" width="4.33203125" style="1" customWidth="1"/>
    <col min="2" max="2" width="7" style="1" customWidth="1"/>
    <col min="3" max="3" width="10.1640625" style="1" customWidth="1"/>
    <col min="4" max="4" width="10.5" style="1" customWidth="1"/>
    <col min="5" max="5" width="7.83203125" style="1" customWidth="1"/>
    <col min="6" max="6" width="8.6640625" style="1" bestFit="1" customWidth="1"/>
    <col min="7" max="7" width="8.5" style="1" bestFit="1" customWidth="1"/>
    <col min="8" max="8" width="8.6640625" style="1" bestFit="1" customWidth="1"/>
    <col min="9" max="9" width="8.5" style="1" bestFit="1" customWidth="1"/>
    <col min="10" max="10" width="8.6640625" style="1" bestFit="1" customWidth="1"/>
    <col min="11" max="11" width="8.5" style="1" bestFit="1" customWidth="1"/>
    <col min="12" max="12" width="8.6640625" style="1" bestFit="1" customWidth="1"/>
    <col min="13" max="13" width="8.5" style="1" bestFit="1" customWidth="1"/>
    <col min="14" max="14" width="8.6640625" style="1" bestFit="1" customWidth="1"/>
    <col min="15" max="15" width="8.5" style="1" bestFit="1" customWidth="1"/>
    <col min="16" max="16" width="8.6640625" style="1" bestFit="1" customWidth="1"/>
    <col min="17" max="18" width="8.5" style="1" bestFit="1" customWidth="1"/>
    <col min="19" max="16384" width="10.83203125" style="1"/>
  </cols>
  <sheetData>
    <row r="1" spans="2:25" ht="22" customHeight="1" x14ac:dyDescent="0.2"/>
    <row r="2" spans="2:25" ht="36" customHeight="1" x14ac:dyDescent="0.2">
      <c r="B2" s="182" t="s">
        <v>19</v>
      </c>
      <c r="C2" s="182" t="s">
        <v>8</v>
      </c>
      <c r="D2" s="184" t="s">
        <v>7</v>
      </c>
      <c r="E2" s="190" t="s">
        <v>68</v>
      </c>
      <c r="F2" s="188" t="s">
        <v>13</v>
      </c>
      <c r="G2" s="180"/>
      <c r="H2" s="180" t="s">
        <v>14</v>
      </c>
      <c r="I2" s="180"/>
      <c r="J2" s="180" t="s">
        <v>15</v>
      </c>
      <c r="K2" s="180"/>
      <c r="L2" s="180" t="s">
        <v>16</v>
      </c>
      <c r="M2" s="180"/>
      <c r="N2" s="180" t="s">
        <v>17</v>
      </c>
      <c r="O2" s="189"/>
      <c r="P2" s="187" t="s">
        <v>18</v>
      </c>
      <c r="Q2" s="187"/>
      <c r="R2" s="182" t="s">
        <v>86</v>
      </c>
    </row>
    <row r="3" spans="2:25" ht="37" customHeight="1" thickBot="1" x14ac:dyDescent="0.25">
      <c r="B3" s="183"/>
      <c r="C3" s="186"/>
      <c r="D3" s="185"/>
      <c r="E3" s="191"/>
      <c r="F3" s="41" t="s">
        <v>9</v>
      </c>
      <c r="G3" s="32" t="s">
        <v>11</v>
      </c>
      <c r="H3" s="32" t="s">
        <v>9</v>
      </c>
      <c r="I3" s="32" t="s">
        <v>11</v>
      </c>
      <c r="J3" s="32" t="s">
        <v>9</v>
      </c>
      <c r="K3" s="32" t="s">
        <v>11</v>
      </c>
      <c r="L3" s="32" t="s">
        <v>9</v>
      </c>
      <c r="M3" s="32" t="s">
        <v>11</v>
      </c>
      <c r="N3" s="32" t="s">
        <v>9</v>
      </c>
      <c r="O3" s="33" t="s">
        <v>11</v>
      </c>
      <c r="P3" s="41" t="s">
        <v>9</v>
      </c>
      <c r="Q3" s="36" t="s">
        <v>11</v>
      </c>
      <c r="R3" s="183"/>
    </row>
    <row r="4" spans="2:25" ht="17" thickTop="1" x14ac:dyDescent="0.2">
      <c r="B4" s="179">
        <v>60</v>
      </c>
      <c r="C4" s="179" t="s">
        <v>2</v>
      </c>
      <c r="D4" s="37" t="s">
        <v>0</v>
      </c>
      <c r="E4" s="30" t="s">
        <v>38</v>
      </c>
      <c r="F4" s="19">
        <v>217.1793624</v>
      </c>
      <c r="G4" s="52">
        <v>71.04804</v>
      </c>
      <c r="H4" s="18">
        <v>223.17003280000003</v>
      </c>
      <c r="I4" s="52">
        <v>70.632900000000006</v>
      </c>
      <c r="J4" s="18">
        <v>224.93396640000003</v>
      </c>
      <c r="K4" s="52">
        <v>73.03685999999999</v>
      </c>
      <c r="L4" s="18">
        <v>220.00927520000002</v>
      </c>
      <c r="M4" s="52">
        <v>72.169919999999991</v>
      </c>
      <c r="N4" s="18">
        <v>215.7653784</v>
      </c>
      <c r="O4" s="56">
        <v>69.548759999999987</v>
      </c>
      <c r="P4" s="19">
        <f t="shared" ref="P4:P33" si="0">MEDIAN(F4,H4,J4,L4,N4)</f>
        <v>220.00927520000002</v>
      </c>
      <c r="Q4" s="56">
        <f t="shared" ref="Q4:Q33" si="1">MEDIAN(G4,I4,K4,M4,O4)</f>
        <v>71.04804</v>
      </c>
      <c r="R4" s="67">
        <f>(((P4*100)/$D$36)-100)</f>
        <v>12.709669672131156</v>
      </c>
      <c r="T4" s="5"/>
      <c r="U4" s="5"/>
    </row>
    <row r="5" spans="2:25" x14ac:dyDescent="0.2">
      <c r="B5" s="180"/>
      <c r="C5" s="180"/>
      <c r="D5" s="34" t="s">
        <v>1</v>
      </c>
      <c r="E5" s="17" t="s">
        <v>39</v>
      </c>
      <c r="F5" s="21">
        <v>214.79881280000004</v>
      </c>
      <c r="G5" s="53">
        <v>165.23622</v>
      </c>
      <c r="H5" s="20">
        <v>220.75482000000005</v>
      </c>
      <c r="I5" s="53">
        <v>168.21035999999998</v>
      </c>
      <c r="J5" s="20">
        <v>214.86402080000002</v>
      </c>
      <c r="K5" s="53">
        <v>165.95657999999997</v>
      </c>
      <c r="L5" s="20">
        <v>217.16723600000003</v>
      </c>
      <c r="M5" s="53">
        <v>163.87386000000001</v>
      </c>
      <c r="N5" s="20">
        <v>215.9446432</v>
      </c>
      <c r="O5" s="57">
        <v>164.26211999999998</v>
      </c>
      <c r="P5" s="21">
        <f t="shared" si="0"/>
        <v>215.9446432</v>
      </c>
      <c r="Q5" s="57">
        <f t="shared" si="1"/>
        <v>165.23622</v>
      </c>
      <c r="R5" s="68">
        <f t="shared" ref="R5:R13" si="2">(((P5*100)/$D$36)-100)</f>
        <v>10.627378688524587</v>
      </c>
      <c r="T5" s="5"/>
      <c r="U5" s="5"/>
    </row>
    <row r="6" spans="2:25" x14ac:dyDescent="0.2">
      <c r="B6" s="180"/>
      <c r="C6" s="180" t="s">
        <v>3</v>
      </c>
      <c r="D6" s="34" t="s">
        <v>0</v>
      </c>
      <c r="E6" s="17" t="s">
        <v>40</v>
      </c>
      <c r="F6" s="21">
        <v>216.96737920000004</v>
      </c>
      <c r="G6" s="53">
        <v>106.14516</v>
      </c>
      <c r="H6" s="20">
        <v>224.47876880000004</v>
      </c>
      <c r="I6" s="53">
        <v>105.3087</v>
      </c>
      <c r="J6" s="20">
        <v>212.68309920000002</v>
      </c>
      <c r="K6" s="53">
        <v>104.11308000000001</v>
      </c>
      <c r="L6" s="20">
        <v>224.34057360000003</v>
      </c>
      <c r="M6" s="53">
        <v>105.27042</v>
      </c>
      <c r="N6" s="20">
        <v>217.51787200000001</v>
      </c>
      <c r="O6" s="57">
        <v>105.08525999999999</v>
      </c>
      <c r="P6" s="21">
        <f t="shared" si="0"/>
        <v>217.51787200000001</v>
      </c>
      <c r="Q6" s="57">
        <f t="shared" si="1"/>
        <v>105.27042</v>
      </c>
      <c r="R6" s="68">
        <f t="shared" si="2"/>
        <v>11.433336065573783</v>
      </c>
      <c r="T6" s="5"/>
      <c r="U6" s="5"/>
    </row>
    <row r="7" spans="2:25" x14ac:dyDescent="0.2">
      <c r="B7" s="180"/>
      <c r="C7" s="180"/>
      <c r="D7" s="34" t="s">
        <v>1</v>
      </c>
      <c r="E7" s="17" t="s">
        <v>41</v>
      </c>
      <c r="F7" s="21">
        <v>210.23528240000002</v>
      </c>
      <c r="G7" s="53">
        <v>168.39438000000001</v>
      </c>
      <c r="H7" s="20">
        <v>213.66041840000003</v>
      </c>
      <c r="I7" s="53">
        <v>165.54708000000002</v>
      </c>
      <c r="J7" s="20">
        <v>212.93237680000004</v>
      </c>
      <c r="K7" s="53">
        <v>172.60116000000002</v>
      </c>
      <c r="L7" s="20">
        <v>217.38036320000003</v>
      </c>
      <c r="M7" s="53">
        <v>172.30517999999998</v>
      </c>
      <c r="N7" s="20">
        <v>215.16260480000003</v>
      </c>
      <c r="O7" s="57">
        <v>173.02001999999999</v>
      </c>
      <c r="P7" s="21">
        <f t="shared" si="0"/>
        <v>213.66041840000003</v>
      </c>
      <c r="Q7" s="57">
        <f t="shared" si="1"/>
        <v>172.30517999999998</v>
      </c>
      <c r="R7" s="68">
        <f t="shared" si="2"/>
        <v>9.4571815573770692</v>
      </c>
      <c r="T7" s="5"/>
      <c r="U7" s="5"/>
    </row>
    <row r="8" spans="2:25" x14ac:dyDescent="0.2">
      <c r="B8" s="180"/>
      <c r="C8" s="180" t="s">
        <v>4</v>
      </c>
      <c r="D8" s="34" t="s">
        <v>0</v>
      </c>
      <c r="E8" s="17" t="s">
        <v>42</v>
      </c>
      <c r="F8" s="21">
        <v>215.6406824</v>
      </c>
      <c r="G8" s="53">
        <v>173.04767999999999</v>
      </c>
      <c r="H8" s="20">
        <v>217.92582240000002</v>
      </c>
      <c r="I8" s="53">
        <v>171.23393999999999</v>
      </c>
      <c r="J8" s="20">
        <v>218.8486872</v>
      </c>
      <c r="K8" s="53">
        <v>179.33652000000001</v>
      </c>
      <c r="L8" s="20">
        <v>218.53603200000001</v>
      </c>
      <c r="M8" s="53">
        <v>178.24127999999999</v>
      </c>
      <c r="N8" s="20">
        <v>213.29079200000004</v>
      </c>
      <c r="O8" s="57">
        <v>175.31117999999998</v>
      </c>
      <c r="P8" s="21">
        <f t="shared" si="0"/>
        <v>217.92582240000002</v>
      </c>
      <c r="Q8" s="57">
        <f t="shared" si="1"/>
        <v>175.31117999999998</v>
      </c>
      <c r="R8" s="68">
        <f t="shared" si="2"/>
        <v>11.642327049180352</v>
      </c>
      <c r="T8" s="5"/>
      <c r="U8" s="5"/>
    </row>
    <row r="9" spans="2:25" x14ac:dyDescent="0.2">
      <c r="B9" s="180"/>
      <c r="C9" s="180"/>
      <c r="D9" s="34" t="s">
        <v>1</v>
      </c>
      <c r="E9" s="17" t="s">
        <v>43</v>
      </c>
      <c r="F9" s="21">
        <v>210.32748880000003</v>
      </c>
      <c r="G9" s="53">
        <v>178.93487999999999</v>
      </c>
      <c r="H9" s="20">
        <v>216.5829952</v>
      </c>
      <c r="I9" s="53">
        <v>181.40567999999999</v>
      </c>
      <c r="J9" s="20">
        <v>206.60033680000001</v>
      </c>
      <c r="K9" s="53">
        <v>180.50051999999999</v>
      </c>
      <c r="L9" s="20">
        <v>207.83814480000004</v>
      </c>
      <c r="M9" s="53">
        <v>177.97890000000001</v>
      </c>
      <c r="N9" s="20">
        <v>213.2595608</v>
      </c>
      <c r="O9" s="57">
        <v>178.16657999999998</v>
      </c>
      <c r="P9" s="21">
        <f t="shared" si="0"/>
        <v>210.32748880000003</v>
      </c>
      <c r="Q9" s="57">
        <f t="shared" si="1"/>
        <v>178.93487999999999</v>
      </c>
      <c r="R9" s="68">
        <f t="shared" si="2"/>
        <v>7.7497381147541233</v>
      </c>
      <c r="T9" s="13"/>
      <c r="U9" s="5"/>
    </row>
    <row r="10" spans="2:25" x14ac:dyDescent="0.2">
      <c r="B10" s="180"/>
      <c r="C10" s="180" t="s">
        <v>5</v>
      </c>
      <c r="D10" s="34" t="s">
        <v>0</v>
      </c>
      <c r="E10" s="17" t="s">
        <v>44</v>
      </c>
      <c r="F10" s="21">
        <v>216.01957520000002</v>
      </c>
      <c r="G10" s="53">
        <v>202.2174</v>
      </c>
      <c r="H10" s="20">
        <v>211.97793760000005</v>
      </c>
      <c r="I10" s="53">
        <v>198.05280000000002</v>
      </c>
      <c r="J10" s="20">
        <v>224.36665680000002</v>
      </c>
      <c r="K10" s="53">
        <v>199.34790000000001</v>
      </c>
      <c r="L10" s="20">
        <v>220.24654080000005</v>
      </c>
      <c r="M10" s="53">
        <v>208.71527999999998</v>
      </c>
      <c r="N10" s="20">
        <v>212.10583680000002</v>
      </c>
      <c r="O10" s="57">
        <v>209.9265</v>
      </c>
      <c r="P10" s="21">
        <f t="shared" si="0"/>
        <v>216.01957520000002</v>
      </c>
      <c r="Q10" s="57">
        <f t="shared" si="1"/>
        <v>202.2174</v>
      </c>
      <c r="R10" s="68">
        <f t="shared" si="2"/>
        <v>10.665765983606576</v>
      </c>
      <c r="T10" s="5"/>
      <c r="U10" s="5"/>
    </row>
    <row r="11" spans="2:25" x14ac:dyDescent="0.2">
      <c r="B11" s="180"/>
      <c r="C11" s="180"/>
      <c r="D11" s="34" t="s">
        <v>1</v>
      </c>
      <c r="E11" s="17" t="s">
        <v>45</v>
      </c>
      <c r="F11" s="21">
        <v>209.45896400000004</v>
      </c>
      <c r="G11" s="53">
        <v>207.39168000000001</v>
      </c>
      <c r="H11" s="20">
        <v>213.2228384</v>
      </c>
      <c r="I11" s="53">
        <v>210.34631999999999</v>
      </c>
      <c r="J11" s="20">
        <v>210.82501440000001</v>
      </c>
      <c r="K11" s="53">
        <v>212.69393999999997</v>
      </c>
      <c r="L11" s="20">
        <v>217.50391520000002</v>
      </c>
      <c r="M11" s="53">
        <v>204.96162000000001</v>
      </c>
      <c r="N11" s="20">
        <v>209.63273760000001</v>
      </c>
      <c r="O11" s="57">
        <v>206.24801999999997</v>
      </c>
      <c r="P11" s="21">
        <f t="shared" si="0"/>
        <v>210.82501440000001</v>
      </c>
      <c r="Q11" s="57">
        <f t="shared" si="1"/>
        <v>207.39168000000001</v>
      </c>
      <c r="R11" s="68">
        <f t="shared" si="2"/>
        <v>8.0046180327868939</v>
      </c>
    </row>
    <row r="12" spans="2:25" x14ac:dyDescent="0.2">
      <c r="B12" s="180"/>
      <c r="C12" s="180" t="s">
        <v>12</v>
      </c>
      <c r="D12" s="34" t="s">
        <v>0</v>
      </c>
      <c r="E12" s="17" t="s">
        <v>46</v>
      </c>
      <c r="F12" s="21">
        <v>208.13718640000002</v>
      </c>
      <c r="G12" s="53">
        <v>200.72369999999998</v>
      </c>
      <c r="H12" s="20">
        <v>204.96498880000001</v>
      </c>
      <c r="I12" s="53">
        <v>203.1849</v>
      </c>
      <c r="J12" s="20">
        <v>207.03311200000005</v>
      </c>
      <c r="K12" s="53">
        <v>202.83575999999999</v>
      </c>
      <c r="L12" s="20">
        <v>214.10600640000001</v>
      </c>
      <c r="M12" s="53">
        <v>207.90906000000001</v>
      </c>
      <c r="N12" s="20">
        <v>205.05868240000001</v>
      </c>
      <c r="O12" s="57">
        <v>198.45965999999999</v>
      </c>
      <c r="P12" s="21">
        <f t="shared" si="0"/>
        <v>207.03311200000005</v>
      </c>
      <c r="Q12" s="57">
        <f t="shared" si="1"/>
        <v>202.83575999999999</v>
      </c>
      <c r="R12" s="68">
        <f t="shared" si="2"/>
        <v>6.0620450819672413</v>
      </c>
      <c r="T12" s="5"/>
      <c r="U12" s="5"/>
    </row>
    <row r="13" spans="2:25" ht="17" thickBot="1" x14ac:dyDescent="0.25">
      <c r="B13" s="181"/>
      <c r="C13" s="181"/>
      <c r="D13" s="38" t="s">
        <v>1</v>
      </c>
      <c r="E13" s="17" t="s">
        <v>47</v>
      </c>
      <c r="F13" s="23">
        <v>208.89897600000003</v>
      </c>
      <c r="G13" s="54">
        <v>214.19268</v>
      </c>
      <c r="H13" s="22">
        <v>205.89414560000003</v>
      </c>
      <c r="I13" s="54">
        <v>213.59562</v>
      </c>
      <c r="J13" s="22">
        <v>212.31907840000005</v>
      </c>
      <c r="K13" s="54">
        <v>216.93413999999999</v>
      </c>
      <c r="L13" s="22">
        <v>207.73758720000001</v>
      </c>
      <c r="M13" s="54">
        <v>217.63955999999999</v>
      </c>
      <c r="N13" s="22">
        <v>204.87140960000002</v>
      </c>
      <c r="O13" s="58">
        <v>213.73157999999998</v>
      </c>
      <c r="P13" s="35">
        <f t="shared" si="0"/>
        <v>207.73758720000001</v>
      </c>
      <c r="Q13" s="61">
        <f t="shared" si="1"/>
        <v>214.19268</v>
      </c>
      <c r="R13" s="69">
        <f t="shared" si="2"/>
        <v>6.4229442622950899</v>
      </c>
      <c r="T13" s="5"/>
      <c r="U13" s="5"/>
      <c r="V13" s="5"/>
      <c r="W13" s="5"/>
      <c r="X13" s="5"/>
      <c r="Y13" s="5"/>
    </row>
    <row r="14" spans="2:25" ht="17" customHeight="1" thickTop="1" x14ac:dyDescent="0.2">
      <c r="B14" s="179">
        <v>120</v>
      </c>
      <c r="C14" s="179" t="s">
        <v>2</v>
      </c>
      <c r="D14" s="37" t="s">
        <v>0</v>
      </c>
      <c r="E14" s="30" t="s">
        <v>48</v>
      </c>
      <c r="F14" s="19">
        <v>212.18036792485483</v>
      </c>
      <c r="G14" s="52">
        <v>160.02516</v>
      </c>
      <c r="H14" s="18">
        <v>212.30892762992639</v>
      </c>
      <c r="I14" s="52">
        <v>165.09738000000002</v>
      </c>
      <c r="J14" s="18">
        <v>215.29835086556162</v>
      </c>
      <c r="K14" s="52">
        <v>157.62252000000001</v>
      </c>
      <c r="L14" s="18">
        <v>214.73000161966081</v>
      </c>
      <c r="M14" s="52">
        <v>160.95132000000001</v>
      </c>
      <c r="N14" s="18">
        <v>215.3200552409088</v>
      </c>
      <c r="O14" s="56">
        <v>157.28778</v>
      </c>
      <c r="P14" s="19">
        <f t="shared" si="0"/>
        <v>214.73000161966081</v>
      </c>
      <c r="Q14" s="56">
        <f t="shared" si="1"/>
        <v>160.02516</v>
      </c>
      <c r="R14" s="67">
        <f>(((P14*100)/$D$36)-100)</f>
        <v>10.005123780563935</v>
      </c>
      <c r="T14" s="5"/>
      <c r="U14" s="5"/>
      <c r="V14" s="5"/>
      <c r="W14" s="5"/>
      <c r="X14" s="5"/>
      <c r="Y14" s="5"/>
    </row>
    <row r="15" spans="2:25" x14ac:dyDescent="0.2">
      <c r="B15" s="180"/>
      <c r="C15" s="180"/>
      <c r="D15" s="34" t="s">
        <v>1</v>
      </c>
      <c r="E15" s="17" t="s">
        <v>49</v>
      </c>
      <c r="F15" s="21">
        <v>208.43340527465168</v>
      </c>
      <c r="G15" s="53">
        <v>239.77853999999999</v>
      </c>
      <c r="H15" s="20">
        <v>207.91264641638398</v>
      </c>
      <c r="I15" s="53">
        <v>247.36859999999999</v>
      </c>
      <c r="J15" s="20">
        <v>208.20047479096323</v>
      </c>
      <c r="K15" s="53">
        <v>240.38394</v>
      </c>
      <c r="L15" s="20">
        <v>209.25733608299521</v>
      </c>
      <c r="M15" s="53">
        <v>243.72102000000001</v>
      </c>
      <c r="N15" s="20">
        <v>204.22606555653118</v>
      </c>
      <c r="O15" s="57">
        <v>248.87837999999999</v>
      </c>
      <c r="P15" s="21">
        <f t="shared" si="0"/>
        <v>208.20047479096323</v>
      </c>
      <c r="Q15" s="57">
        <f t="shared" si="1"/>
        <v>243.72102000000001</v>
      </c>
      <c r="R15" s="68">
        <f t="shared" ref="R15:R23" si="3">(((P15*100)/$D$36)-100)</f>
        <v>6.6600792986492081</v>
      </c>
      <c r="U15" s="5"/>
      <c r="V15" s="5"/>
      <c r="W15" s="5"/>
      <c r="X15" s="5"/>
      <c r="Y15" s="5"/>
    </row>
    <row r="16" spans="2:25" x14ac:dyDescent="0.2">
      <c r="B16" s="180"/>
      <c r="C16" s="180" t="s">
        <v>3</v>
      </c>
      <c r="D16" s="34" t="s">
        <v>0</v>
      </c>
      <c r="E16" s="17" t="s">
        <v>50</v>
      </c>
      <c r="F16" s="21">
        <v>211.04641138278299</v>
      </c>
      <c r="G16" s="53">
        <v>359.26283999999998</v>
      </c>
      <c r="H16" s="20">
        <v>212.45376888852479</v>
      </c>
      <c r="I16" s="53">
        <v>356.61156</v>
      </c>
      <c r="J16" s="20">
        <v>204.81328343024646</v>
      </c>
      <c r="K16" s="53">
        <v>355.00709999999998</v>
      </c>
      <c r="L16" s="20">
        <v>214.41490644188161</v>
      </c>
      <c r="M16" s="53">
        <v>354.39348000000001</v>
      </c>
      <c r="N16" s="20">
        <v>209.90912174668799</v>
      </c>
      <c r="O16" s="57">
        <v>365.83368000000002</v>
      </c>
      <c r="P16" s="21">
        <f t="shared" si="0"/>
        <v>211.04641138278299</v>
      </c>
      <c r="Q16" s="57">
        <f t="shared" si="1"/>
        <v>356.61156</v>
      </c>
      <c r="R16" s="68">
        <f t="shared" si="3"/>
        <v>8.1180386182290079</v>
      </c>
      <c r="T16" s="5"/>
      <c r="U16" s="5"/>
      <c r="V16" s="5"/>
      <c r="W16" s="5"/>
      <c r="X16" s="5"/>
      <c r="Y16" s="5"/>
    </row>
    <row r="17" spans="2:25" x14ac:dyDescent="0.2">
      <c r="B17" s="180"/>
      <c r="C17" s="180"/>
      <c r="D17" s="34" t="s">
        <v>1</v>
      </c>
      <c r="E17" s="17" t="s">
        <v>51</v>
      </c>
      <c r="F17" s="21">
        <v>206.64753218823171</v>
      </c>
      <c r="G17" s="53">
        <v>361.71318000000002</v>
      </c>
      <c r="H17" s="20">
        <v>209.43958739558397</v>
      </c>
      <c r="I17" s="53">
        <v>359.83025999999995</v>
      </c>
      <c r="J17" s="20">
        <v>202.02170811863039</v>
      </c>
      <c r="K17" s="53">
        <v>355.06404000000003</v>
      </c>
      <c r="L17" s="20">
        <v>206.35702076021761</v>
      </c>
      <c r="M17" s="53">
        <v>360.45954</v>
      </c>
      <c r="N17" s="20">
        <v>208.82739313013761</v>
      </c>
      <c r="O17" s="57">
        <v>374.52863999999994</v>
      </c>
      <c r="P17" s="21">
        <f t="shared" si="0"/>
        <v>206.64753218823171</v>
      </c>
      <c r="Q17" s="57">
        <f t="shared" si="1"/>
        <v>360.45954</v>
      </c>
      <c r="R17" s="68">
        <f t="shared" si="3"/>
        <v>5.8645144406924743</v>
      </c>
      <c r="T17" s="5"/>
      <c r="U17" s="5"/>
      <c r="V17" s="5"/>
      <c r="W17" s="5"/>
      <c r="X17" s="5"/>
      <c r="Y17" s="5"/>
    </row>
    <row r="18" spans="2:25" x14ac:dyDescent="0.2">
      <c r="B18" s="180"/>
      <c r="C18" s="180" t="s">
        <v>4</v>
      </c>
      <c r="D18" s="34" t="s">
        <v>0</v>
      </c>
      <c r="E18" s="17" t="s">
        <v>52</v>
      </c>
      <c r="F18" s="21">
        <v>206.67512183038161</v>
      </c>
      <c r="G18" s="53">
        <v>358.01765999999998</v>
      </c>
      <c r="H18" s="20">
        <v>207.42435250467844</v>
      </c>
      <c r="I18" s="53">
        <v>357.63509999999997</v>
      </c>
      <c r="J18" s="20">
        <v>210.21341927040001</v>
      </c>
      <c r="K18" s="53">
        <v>369.39390000000003</v>
      </c>
      <c r="L18" s="20">
        <v>209.63100035404801</v>
      </c>
      <c r="M18" s="53">
        <v>363.92375999999996</v>
      </c>
      <c r="N18" s="20">
        <v>201.47560858414082</v>
      </c>
      <c r="O18" s="57">
        <v>368.16911999999996</v>
      </c>
      <c r="P18" s="21">
        <f t="shared" si="0"/>
        <v>207.42435250467844</v>
      </c>
      <c r="Q18" s="57">
        <f t="shared" si="1"/>
        <v>363.92375999999996</v>
      </c>
      <c r="R18" s="68">
        <f t="shared" si="3"/>
        <v>6.2624756683803469</v>
      </c>
      <c r="T18" s="5"/>
      <c r="U18" s="5"/>
      <c r="V18" s="5"/>
      <c r="W18" s="5"/>
      <c r="X18" s="5"/>
      <c r="Y18" s="5"/>
    </row>
    <row r="19" spans="2:25" x14ac:dyDescent="0.2">
      <c r="B19" s="180"/>
      <c r="C19" s="180"/>
      <c r="D19" s="34" t="s">
        <v>1</v>
      </c>
      <c r="E19" s="17" t="s">
        <v>53</v>
      </c>
      <c r="F19" s="21">
        <v>203.3694822060196</v>
      </c>
      <c r="G19" s="53">
        <v>370.24811999999997</v>
      </c>
      <c r="H19" s="20">
        <v>202.91573206195204</v>
      </c>
      <c r="I19" s="53">
        <v>364.40352000000001</v>
      </c>
      <c r="J19" s="20">
        <v>201.3154979157504</v>
      </c>
      <c r="K19" s="53">
        <v>373.65467999999998</v>
      </c>
      <c r="L19" s="20">
        <v>202.72017454940161</v>
      </c>
      <c r="M19" s="53">
        <v>369.12095999999997</v>
      </c>
      <c r="N19" s="20">
        <v>204.95572521016325</v>
      </c>
      <c r="O19" s="57">
        <v>384.11304000000001</v>
      </c>
      <c r="P19" s="21">
        <f t="shared" si="0"/>
        <v>202.91573206195204</v>
      </c>
      <c r="Q19" s="57">
        <f t="shared" si="1"/>
        <v>370.24811999999997</v>
      </c>
      <c r="R19" s="68">
        <f t="shared" si="3"/>
        <v>3.9527315891147765</v>
      </c>
      <c r="T19" s="5"/>
      <c r="U19" s="5"/>
      <c r="V19" s="5"/>
      <c r="W19" s="5"/>
      <c r="X19" s="5"/>
      <c r="Y19" s="5"/>
    </row>
    <row r="20" spans="2:25" x14ac:dyDescent="0.2">
      <c r="B20" s="180"/>
      <c r="C20" s="180" t="s">
        <v>5</v>
      </c>
      <c r="D20" s="34" t="s">
        <v>0</v>
      </c>
      <c r="E20" s="17" t="s">
        <v>54</v>
      </c>
      <c r="F20" s="21">
        <v>207.36096918463181</v>
      </c>
      <c r="G20" s="53">
        <v>438.09426000000002</v>
      </c>
      <c r="H20" s="20">
        <v>207.3221565262848</v>
      </c>
      <c r="I20" s="53">
        <v>428.80823999999996</v>
      </c>
      <c r="J20" s="20">
        <v>203.10169165977604</v>
      </c>
      <c r="K20" s="53">
        <v>442.01525999999996</v>
      </c>
      <c r="L20" s="20">
        <v>205.43027665305601</v>
      </c>
      <c r="M20" s="53">
        <v>437.85311999999993</v>
      </c>
      <c r="N20" s="20">
        <v>209.85207959439362</v>
      </c>
      <c r="O20" s="57">
        <v>452.76461999999998</v>
      </c>
      <c r="P20" s="21">
        <f t="shared" si="0"/>
        <v>207.3221565262848</v>
      </c>
      <c r="Q20" s="57">
        <f t="shared" si="1"/>
        <v>438.09426000000002</v>
      </c>
      <c r="R20" s="68">
        <f t="shared" si="3"/>
        <v>6.2101211712524673</v>
      </c>
      <c r="U20" s="5"/>
      <c r="V20" s="5"/>
      <c r="W20" s="5"/>
      <c r="X20" s="5"/>
      <c r="Y20" s="5"/>
    </row>
    <row r="21" spans="2:25" x14ac:dyDescent="0.2">
      <c r="B21" s="180"/>
      <c r="C21" s="180"/>
      <c r="D21" s="34" t="s">
        <v>1</v>
      </c>
      <c r="E21" s="17" t="s">
        <v>55</v>
      </c>
      <c r="F21" s="21">
        <v>206.72440494115742</v>
      </c>
      <c r="G21" s="53">
        <v>443.24268000000001</v>
      </c>
      <c r="H21" s="20">
        <v>204.16542418621441</v>
      </c>
      <c r="I21" s="53">
        <v>455.47505999999998</v>
      </c>
      <c r="J21" s="20">
        <v>202.47030156487682</v>
      </c>
      <c r="K21" s="53">
        <v>448.21553999999998</v>
      </c>
      <c r="L21" s="20">
        <v>204.81393783352323</v>
      </c>
      <c r="M21" s="53">
        <v>439.02983999999998</v>
      </c>
      <c r="N21" s="20">
        <v>201.24024153891841</v>
      </c>
      <c r="O21" s="57">
        <v>436.88837999999998</v>
      </c>
      <c r="P21" s="21">
        <f t="shared" si="0"/>
        <v>204.16542418621441</v>
      </c>
      <c r="Q21" s="57">
        <f t="shared" si="1"/>
        <v>443.24268000000001</v>
      </c>
      <c r="R21" s="68">
        <f t="shared" si="3"/>
        <v>4.592942718347544</v>
      </c>
      <c r="U21" s="5"/>
      <c r="V21" s="5"/>
      <c r="W21" s="5"/>
      <c r="X21" s="5"/>
      <c r="Y21" s="5"/>
    </row>
    <row r="22" spans="2:25" x14ac:dyDescent="0.2">
      <c r="B22" s="180"/>
      <c r="C22" s="180" t="s">
        <v>12</v>
      </c>
      <c r="D22" s="34" t="s">
        <v>0</v>
      </c>
      <c r="E22" s="17" t="s">
        <v>56</v>
      </c>
      <c r="F22" s="21">
        <v>206.57855808285697</v>
      </c>
      <c r="G22" s="53">
        <v>445.20713999999998</v>
      </c>
      <c r="H22" s="20">
        <v>203.7745272955392</v>
      </c>
      <c r="I22" s="53">
        <v>449.27939999999995</v>
      </c>
      <c r="J22" s="20">
        <v>203.00473090759681</v>
      </c>
      <c r="K22" s="53">
        <v>443.42027999999999</v>
      </c>
      <c r="L22" s="20">
        <v>204.760603966464</v>
      </c>
      <c r="M22" s="53">
        <v>460.10909999999996</v>
      </c>
      <c r="N22" s="20">
        <v>205.04243364433924</v>
      </c>
      <c r="O22" s="57">
        <v>445.69271999999995</v>
      </c>
      <c r="P22" s="21">
        <f t="shared" si="0"/>
        <v>204.760603966464</v>
      </c>
      <c r="Q22" s="57">
        <f t="shared" si="1"/>
        <v>445.69271999999995</v>
      </c>
      <c r="R22" s="68">
        <f t="shared" si="3"/>
        <v>4.8978503926557408</v>
      </c>
      <c r="T22" s="5"/>
      <c r="U22" s="5"/>
      <c r="V22" s="5"/>
      <c r="W22" s="5"/>
      <c r="X22" s="5"/>
      <c r="Y22" s="5"/>
    </row>
    <row r="23" spans="2:25" ht="17" thickBot="1" x14ac:dyDescent="0.25">
      <c r="B23" s="181"/>
      <c r="C23" s="181"/>
      <c r="D23" s="38" t="s">
        <v>1</v>
      </c>
      <c r="E23" s="10" t="s">
        <v>57</v>
      </c>
      <c r="F23" s="23">
        <v>203.05920998039042</v>
      </c>
      <c r="G23" s="54">
        <v>454.99625999999995</v>
      </c>
      <c r="H23" s="22">
        <v>199.7507106137088</v>
      </c>
      <c r="I23" s="54">
        <v>469.20329999999996</v>
      </c>
      <c r="J23" s="22">
        <v>199.86392238059523</v>
      </c>
      <c r="K23" s="54">
        <v>447.94487999999996</v>
      </c>
      <c r="L23" s="22">
        <v>199.07885658286082</v>
      </c>
      <c r="M23" s="54">
        <v>452.18621999999999</v>
      </c>
      <c r="N23" s="22">
        <v>203.55835607976962</v>
      </c>
      <c r="O23" s="58">
        <v>451.18073999999996</v>
      </c>
      <c r="P23" s="35">
        <f t="shared" si="0"/>
        <v>199.86392238059523</v>
      </c>
      <c r="Q23" s="61">
        <f t="shared" si="1"/>
        <v>452.18621999999999</v>
      </c>
      <c r="R23" s="69">
        <f t="shared" si="3"/>
        <v>2.3893044982557541</v>
      </c>
      <c r="T23" s="13"/>
    </row>
    <row r="24" spans="2:25" ht="17" customHeight="1" thickTop="1" x14ac:dyDescent="0.2">
      <c r="B24" s="179">
        <v>180</v>
      </c>
      <c r="C24" s="179" t="s">
        <v>2</v>
      </c>
      <c r="D24" s="37" t="s">
        <v>0</v>
      </c>
      <c r="E24" s="39" t="s">
        <v>58</v>
      </c>
      <c r="F24" s="19">
        <v>187.91737406000001</v>
      </c>
      <c r="G24" s="52">
        <v>251.55246</v>
      </c>
      <c r="H24" s="18">
        <v>189.087340082</v>
      </c>
      <c r="I24" s="52">
        <v>249.01037999999997</v>
      </c>
      <c r="J24" s="18">
        <v>189.864335708</v>
      </c>
      <c r="K24" s="52">
        <v>249.08568</v>
      </c>
      <c r="L24" s="18">
        <v>188.587953056</v>
      </c>
      <c r="M24" s="52">
        <v>259.69781999999998</v>
      </c>
      <c r="N24" s="18">
        <v>188.26572144400001</v>
      </c>
      <c r="O24" s="56">
        <v>254.35769999999999</v>
      </c>
      <c r="P24" s="19">
        <f t="shared" si="0"/>
        <v>188.587953056</v>
      </c>
      <c r="Q24" s="56">
        <f t="shared" si="1"/>
        <v>251.55246</v>
      </c>
      <c r="R24" s="67">
        <f>(((P24*100)/$D$36)-100)</f>
        <v>-3.3873191311475352</v>
      </c>
      <c r="T24" s="5"/>
    </row>
    <row r="25" spans="2:25" x14ac:dyDescent="0.2">
      <c r="B25" s="180"/>
      <c r="C25" s="180"/>
      <c r="D25" s="34" t="s">
        <v>1</v>
      </c>
      <c r="E25" s="17" t="s">
        <v>59</v>
      </c>
      <c r="F25" s="21">
        <v>191.51004061600003</v>
      </c>
      <c r="G25" s="53">
        <v>411.24018000000001</v>
      </c>
      <c r="H25" s="20">
        <v>197.01666424199999</v>
      </c>
      <c r="I25" s="53">
        <v>407.80487999999997</v>
      </c>
      <c r="J25" s="20">
        <v>188.48040542800001</v>
      </c>
      <c r="K25" s="53">
        <v>409.46333999999996</v>
      </c>
      <c r="L25" s="20">
        <v>198.15640177200001</v>
      </c>
      <c r="M25" s="53">
        <v>409.86702000000002</v>
      </c>
      <c r="N25" s="20">
        <v>188.87944208600001</v>
      </c>
      <c r="O25" s="57">
        <v>403.98125999999996</v>
      </c>
      <c r="P25" s="21">
        <f t="shared" si="0"/>
        <v>191.51004061600003</v>
      </c>
      <c r="Q25" s="57">
        <f t="shared" si="1"/>
        <v>409.46333999999996</v>
      </c>
      <c r="R25" s="68">
        <f t="shared" ref="R25:R33" si="4">(((P25*100)/$D$36)-100)</f>
        <v>-1.8903480450819359</v>
      </c>
      <c r="T25" s="5"/>
    </row>
    <row r="26" spans="2:25" x14ac:dyDescent="0.2">
      <c r="B26" s="180"/>
      <c r="C26" s="180" t="s">
        <v>3</v>
      </c>
      <c r="D26" s="34" t="s">
        <v>0</v>
      </c>
      <c r="E26" s="17" t="s">
        <v>60</v>
      </c>
      <c r="F26" s="21">
        <v>189.53346738400001</v>
      </c>
      <c r="G26" s="53">
        <v>536.12915999999996</v>
      </c>
      <c r="H26" s="20">
        <v>193.22473640199999</v>
      </c>
      <c r="I26" s="53">
        <v>539.06813999999997</v>
      </c>
      <c r="J26" s="20">
        <v>188.11005499199999</v>
      </c>
      <c r="K26" s="53">
        <v>525.35465999999997</v>
      </c>
      <c r="L26" s="20">
        <v>196.68476773799998</v>
      </c>
      <c r="M26" s="53">
        <v>551.56002000000001</v>
      </c>
      <c r="N26" s="20">
        <v>189.420264766</v>
      </c>
      <c r="O26" s="57">
        <v>550.53696000000002</v>
      </c>
      <c r="P26" s="21">
        <f t="shared" si="0"/>
        <v>189.53346738400001</v>
      </c>
      <c r="Q26" s="57">
        <f t="shared" si="1"/>
        <v>539.06813999999997</v>
      </c>
      <c r="R26" s="68">
        <f t="shared" si="4"/>
        <v>-2.9029367909836026</v>
      </c>
      <c r="T26" s="5"/>
    </row>
    <row r="27" spans="2:25" x14ac:dyDescent="0.2">
      <c r="B27" s="180"/>
      <c r="C27" s="180"/>
      <c r="D27" s="34" t="s">
        <v>1</v>
      </c>
      <c r="E27" s="17" t="s">
        <v>61</v>
      </c>
      <c r="F27" s="21">
        <v>193.03068593424001</v>
      </c>
      <c r="G27" s="53">
        <v>534.61608000000001</v>
      </c>
      <c r="H27" s="20">
        <v>192.96388096691999</v>
      </c>
      <c r="I27" s="53">
        <v>531.30047999999999</v>
      </c>
      <c r="J27" s="20">
        <v>197.87994062087998</v>
      </c>
      <c r="K27" s="53">
        <v>542.34605999999997</v>
      </c>
      <c r="L27" s="20">
        <v>190.25026924007997</v>
      </c>
      <c r="M27" s="53">
        <v>541.47378000000003</v>
      </c>
      <c r="N27" s="20">
        <v>196.67080094087999</v>
      </c>
      <c r="O27" s="57">
        <v>540.84582</v>
      </c>
      <c r="P27" s="21">
        <f t="shared" si="0"/>
        <v>193.03068593424001</v>
      </c>
      <c r="Q27" s="57">
        <f t="shared" si="1"/>
        <v>540.84582</v>
      </c>
      <c r="R27" s="68">
        <f t="shared" si="4"/>
        <v>-1.111328927131126</v>
      </c>
      <c r="T27" s="5"/>
    </row>
    <row r="28" spans="2:25" x14ac:dyDescent="0.2">
      <c r="B28" s="180"/>
      <c r="C28" s="180" t="s">
        <v>4</v>
      </c>
      <c r="D28" s="34" t="s">
        <v>0</v>
      </c>
      <c r="E28" s="17" t="s">
        <v>62</v>
      </c>
      <c r="F28" s="21">
        <v>190.89961015</v>
      </c>
      <c r="G28" s="53">
        <v>545.57352000000003</v>
      </c>
      <c r="H28" s="20">
        <v>187.51761767599999</v>
      </c>
      <c r="I28" s="53">
        <v>551.42136000000005</v>
      </c>
      <c r="J28" s="20">
        <v>188.88992952199999</v>
      </c>
      <c r="K28" s="53">
        <v>535.71456000000001</v>
      </c>
      <c r="L28" s="20">
        <v>192.71774084399999</v>
      </c>
      <c r="M28" s="53">
        <v>563.36171999999999</v>
      </c>
      <c r="N28" s="20">
        <v>194.108662748</v>
      </c>
      <c r="O28" s="57">
        <v>535.42913999999996</v>
      </c>
      <c r="P28" s="21">
        <f t="shared" si="0"/>
        <v>190.89961015</v>
      </c>
      <c r="Q28" s="57">
        <f t="shared" si="1"/>
        <v>545.57352000000003</v>
      </c>
      <c r="R28" s="68">
        <f t="shared" si="4"/>
        <v>-2.2030685706967148</v>
      </c>
      <c r="T28" s="5"/>
    </row>
    <row r="29" spans="2:25" x14ac:dyDescent="0.2">
      <c r="B29" s="180"/>
      <c r="C29" s="180"/>
      <c r="D29" s="34" t="s">
        <v>1</v>
      </c>
      <c r="E29" s="17" t="s">
        <v>63</v>
      </c>
      <c r="F29" s="21">
        <v>194.52240237999999</v>
      </c>
      <c r="G29" s="53">
        <v>543.89483999999993</v>
      </c>
      <c r="H29" s="20">
        <v>197.40325992199999</v>
      </c>
      <c r="I29" s="53">
        <v>550.43442000000005</v>
      </c>
      <c r="J29" s="20">
        <v>197.75335521200003</v>
      </c>
      <c r="K29" s="53">
        <v>536.94996000000003</v>
      </c>
      <c r="L29" s="20">
        <v>199.825652002</v>
      </c>
      <c r="M29" s="53">
        <v>550.75530000000003</v>
      </c>
      <c r="N29" s="20">
        <v>197.549158664</v>
      </c>
      <c r="O29" s="57">
        <v>542.48453999999992</v>
      </c>
      <c r="P29" s="21">
        <f t="shared" si="0"/>
        <v>197.549158664</v>
      </c>
      <c r="Q29" s="57">
        <f t="shared" si="1"/>
        <v>543.89483999999993</v>
      </c>
      <c r="R29" s="68">
        <f t="shared" si="4"/>
        <v>1.2034624303278747</v>
      </c>
    </row>
    <row r="30" spans="2:25" x14ac:dyDescent="0.2">
      <c r="B30" s="180"/>
      <c r="C30" s="180" t="s">
        <v>5</v>
      </c>
      <c r="D30" s="34" t="s">
        <v>0</v>
      </c>
      <c r="E30" s="17" t="s">
        <v>64</v>
      </c>
      <c r="F30" s="21">
        <v>194.30370849399998</v>
      </c>
      <c r="G30" s="53">
        <v>673.41575999999998</v>
      </c>
      <c r="H30" s="20">
        <v>199.47329471600003</v>
      </c>
      <c r="I30" s="53">
        <v>664.24295999999993</v>
      </c>
      <c r="J30" s="20">
        <v>199.53015307000001</v>
      </c>
      <c r="K30" s="53">
        <v>681.31902000000002</v>
      </c>
      <c r="L30" s="20">
        <v>201.76942629199999</v>
      </c>
      <c r="M30" s="53">
        <v>675.78605999999991</v>
      </c>
      <c r="N30" s="20">
        <v>190.971171478</v>
      </c>
      <c r="O30" s="57">
        <v>671.58204000000001</v>
      </c>
      <c r="P30" s="21">
        <f t="shared" si="0"/>
        <v>199.47329471600003</v>
      </c>
      <c r="Q30" s="57">
        <f t="shared" si="1"/>
        <v>673.41575999999998</v>
      </c>
      <c r="R30" s="68">
        <f t="shared" si="4"/>
        <v>2.1891878668032945</v>
      </c>
    </row>
    <row r="31" spans="2:25" x14ac:dyDescent="0.2">
      <c r="B31" s="180"/>
      <c r="C31" s="180"/>
      <c r="D31" s="34" t="s">
        <v>1</v>
      </c>
      <c r="E31" s="17" t="s">
        <v>65</v>
      </c>
      <c r="F31" s="21">
        <v>193.70129783200002</v>
      </c>
      <c r="G31" s="53">
        <v>677.78177999999991</v>
      </c>
      <c r="H31" s="20">
        <v>192.48403553</v>
      </c>
      <c r="I31" s="53">
        <v>689.63256000000001</v>
      </c>
      <c r="J31" s="20">
        <v>197.04020956400004</v>
      </c>
      <c r="K31" s="53">
        <v>688.24037999999996</v>
      </c>
      <c r="L31" s="20">
        <v>190.74384087999999</v>
      </c>
      <c r="M31" s="53">
        <v>682.44335999999998</v>
      </c>
      <c r="N31" s="20">
        <v>197.30311519</v>
      </c>
      <c r="O31" s="57">
        <v>668.52083999999991</v>
      </c>
      <c r="P31" s="21">
        <f t="shared" si="0"/>
        <v>193.70129783200002</v>
      </c>
      <c r="Q31" s="57">
        <f t="shared" si="1"/>
        <v>682.44335999999998</v>
      </c>
      <c r="R31" s="68">
        <f t="shared" si="4"/>
        <v>-0.76777774999997916</v>
      </c>
    </row>
    <row r="32" spans="2:25" x14ac:dyDescent="0.2">
      <c r="B32" s="180"/>
      <c r="C32" s="180" t="s">
        <v>12</v>
      </c>
      <c r="D32" s="34" t="s">
        <v>0</v>
      </c>
      <c r="E32" s="17" t="s">
        <v>66</v>
      </c>
      <c r="F32" s="21">
        <v>194.2228081988346</v>
      </c>
      <c r="G32" s="53">
        <v>665.56500000000005</v>
      </c>
      <c r="H32" s="20">
        <v>199.62842967296899</v>
      </c>
      <c r="I32" s="53">
        <v>681.12599999999998</v>
      </c>
      <c r="J32" s="20">
        <v>199.12258830870977</v>
      </c>
      <c r="K32" s="53">
        <v>682.59863999999993</v>
      </c>
      <c r="L32" s="20">
        <v>191.01578445496324</v>
      </c>
      <c r="M32" s="53">
        <v>675.01409999999998</v>
      </c>
      <c r="N32" s="20">
        <v>199.84116669532099</v>
      </c>
      <c r="O32" s="57">
        <v>689.30891999999994</v>
      </c>
      <c r="P32" s="21">
        <f t="shared" si="0"/>
        <v>199.12258830870977</v>
      </c>
      <c r="Q32" s="57">
        <f t="shared" si="1"/>
        <v>681.12599999999998</v>
      </c>
      <c r="R32" s="68">
        <f t="shared" si="4"/>
        <v>2.0095226991341093</v>
      </c>
    </row>
    <row r="33" spans="2:22" ht="17" thickBot="1" x14ac:dyDescent="0.25">
      <c r="B33" s="181"/>
      <c r="C33" s="181"/>
      <c r="D33" s="38" t="s">
        <v>1</v>
      </c>
      <c r="E33" s="10" t="s">
        <v>67</v>
      </c>
      <c r="F33" s="23">
        <v>193.93675105200001</v>
      </c>
      <c r="G33" s="54">
        <v>707.22942</v>
      </c>
      <c r="H33" s="22">
        <v>194.41475193399998</v>
      </c>
      <c r="I33" s="54">
        <v>711.15143999999998</v>
      </c>
      <c r="J33" s="22">
        <v>190.40423302599999</v>
      </c>
      <c r="K33" s="54">
        <v>722.14050000000009</v>
      </c>
      <c r="L33" s="22">
        <v>193.31675851200004</v>
      </c>
      <c r="M33" s="54">
        <v>726.67901999999992</v>
      </c>
      <c r="N33" s="22">
        <v>193.940349682</v>
      </c>
      <c r="O33" s="58">
        <v>714.63138000000004</v>
      </c>
      <c r="P33" s="35">
        <f t="shared" si="0"/>
        <v>193.93675105200001</v>
      </c>
      <c r="Q33" s="61">
        <f t="shared" si="1"/>
        <v>714.63138000000004</v>
      </c>
      <c r="R33" s="69">
        <f t="shared" si="4"/>
        <v>-0.64715622336065337</v>
      </c>
    </row>
    <row r="34" spans="2:22" ht="17" thickTop="1" x14ac:dyDescent="0.2"/>
    <row r="35" spans="2:22" x14ac:dyDescent="0.2">
      <c r="B35" s="11"/>
      <c r="C35" s="11"/>
      <c r="D35" s="11"/>
      <c r="E35" s="11"/>
      <c r="F35" s="11"/>
      <c r="T35" s="5"/>
      <c r="U35" s="5"/>
      <c r="V35" s="12"/>
    </row>
    <row r="36" spans="2:22" x14ac:dyDescent="0.2">
      <c r="B36" s="11"/>
      <c r="C36" s="25" t="s">
        <v>6</v>
      </c>
      <c r="D36" s="51">
        <v>195.2</v>
      </c>
      <c r="E36" s="40"/>
      <c r="F36" s="11"/>
      <c r="T36" s="5"/>
      <c r="U36" s="5"/>
      <c r="V36" s="12"/>
    </row>
    <row r="38" spans="2:22" x14ac:dyDescent="0.2">
      <c r="C38" s="1" t="s">
        <v>37</v>
      </c>
    </row>
    <row r="39" spans="2:22" x14ac:dyDescent="0.2">
      <c r="F39" s="5"/>
      <c r="G39" s="5"/>
      <c r="H39" s="5"/>
      <c r="I39" s="5"/>
      <c r="J39" s="5"/>
      <c r="K39" s="5"/>
      <c r="L39" s="5"/>
      <c r="M39" s="5"/>
      <c r="N39" s="5"/>
      <c r="O39" s="5"/>
      <c r="P39" s="5"/>
      <c r="Q39" s="5"/>
    </row>
    <row r="41" spans="2:22" x14ac:dyDescent="0.2">
      <c r="F41" s="5"/>
      <c r="G41" s="5"/>
      <c r="H41" s="5"/>
      <c r="I41" s="5"/>
      <c r="J41" s="5"/>
      <c r="K41" s="5"/>
      <c r="L41" s="5"/>
      <c r="M41" s="5"/>
      <c r="N41" s="5"/>
      <c r="O41" s="5"/>
      <c r="P41" s="5"/>
      <c r="Q41" s="5"/>
    </row>
  </sheetData>
  <mergeCells count="29">
    <mergeCell ref="B24:B33"/>
    <mergeCell ref="C24:C25"/>
    <mergeCell ref="C26:C27"/>
    <mergeCell ref="C28:C29"/>
    <mergeCell ref="C30:C31"/>
    <mergeCell ref="C32:C33"/>
    <mergeCell ref="B14:B23"/>
    <mergeCell ref="C14:C15"/>
    <mergeCell ref="C16:C17"/>
    <mergeCell ref="C18:C19"/>
    <mergeCell ref="C20:C21"/>
    <mergeCell ref="C22:C23"/>
    <mergeCell ref="B4:B13"/>
    <mergeCell ref="C4:C5"/>
    <mergeCell ref="C6:C7"/>
    <mergeCell ref="C8:C9"/>
    <mergeCell ref="C10:C11"/>
    <mergeCell ref="C12:C13"/>
    <mergeCell ref="R2:R3"/>
    <mergeCell ref="B2:B3"/>
    <mergeCell ref="C2:C3"/>
    <mergeCell ref="D2:D3"/>
    <mergeCell ref="F2:G2"/>
    <mergeCell ref="H2:I2"/>
    <mergeCell ref="J2:K2"/>
    <mergeCell ref="L2:M2"/>
    <mergeCell ref="N2:O2"/>
    <mergeCell ref="P2:Q2"/>
    <mergeCell ref="E2:E3"/>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6D1B4-F31E-BC43-B4A7-A1807A22DA8D}">
  <sheetPr>
    <tabColor rgb="FF00B050"/>
  </sheetPr>
  <dimension ref="B1:T41"/>
  <sheetViews>
    <sheetView zoomScale="168" zoomScaleNormal="168" workbookViewId="0">
      <selection activeCell="T13" sqref="T13:T24"/>
    </sheetView>
  </sheetViews>
  <sheetFormatPr baseColWidth="10" defaultRowHeight="16" x14ac:dyDescent="0.2"/>
  <cols>
    <col min="1" max="1" width="4.33203125" style="1" customWidth="1"/>
    <col min="2" max="2" width="7" style="1" customWidth="1"/>
    <col min="3" max="3" width="10.1640625" style="1" customWidth="1"/>
    <col min="4" max="4" width="10.5" style="1" customWidth="1"/>
    <col min="5" max="5" width="7.1640625" style="1" customWidth="1"/>
    <col min="6" max="6" width="8.6640625" style="1" bestFit="1" customWidth="1"/>
    <col min="7" max="7" width="8.5" style="1" bestFit="1" customWidth="1"/>
    <col min="8" max="8" width="8.6640625" style="1" bestFit="1" customWidth="1"/>
    <col min="9" max="9" width="8.5" style="1" bestFit="1" customWidth="1"/>
    <col min="10" max="10" width="8.6640625" style="1" bestFit="1" customWidth="1"/>
    <col min="11" max="11" width="8.5" style="1" bestFit="1" customWidth="1"/>
    <col min="12" max="12" width="8.6640625" style="1" bestFit="1" customWidth="1"/>
    <col min="13" max="13" width="8.5" style="1" bestFit="1" customWidth="1"/>
    <col min="14" max="14" width="8.6640625" style="1" bestFit="1" customWidth="1"/>
    <col min="15" max="15" width="8.5" style="1" bestFit="1" customWidth="1"/>
    <col min="16" max="16" width="8.6640625" style="1" bestFit="1" customWidth="1"/>
    <col min="17" max="18" width="8.5" style="1" bestFit="1" customWidth="1"/>
    <col min="19" max="16384" width="10.83203125" style="1"/>
  </cols>
  <sheetData>
    <row r="1" spans="2:20" ht="22" customHeight="1" x14ac:dyDescent="0.2"/>
    <row r="2" spans="2:20" ht="36" customHeight="1" x14ac:dyDescent="0.2">
      <c r="B2" s="182" t="s">
        <v>19</v>
      </c>
      <c r="C2" s="182" t="s">
        <v>8</v>
      </c>
      <c r="D2" s="184" t="s">
        <v>7</v>
      </c>
      <c r="E2" s="190" t="s">
        <v>68</v>
      </c>
      <c r="F2" s="188" t="s">
        <v>13</v>
      </c>
      <c r="G2" s="180"/>
      <c r="H2" s="180" t="s">
        <v>14</v>
      </c>
      <c r="I2" s="180"/>
      <c r="J2" s="180" t="s">
        <v>15</v>
      </c>
      <c r="K2" s="180"/>
      <c r="L2" s="180" t="s">
        <v>16</v>
      </c>
      <c r="M2" s="180"/>
      <c r="N2" s="180" t="s">
        <v>17</v>
      </c>
      <c r="O2" s="189"/>
      <c r="P2" s="187" t="s">
        <v>18</v>
      </c>
      <c r="Q2" s="187"/>
      <c r="R2" s="182" t="s">
        <v>86</v>
      </c>
    </row>
    <row r="3" spans="2:20" ht="37" customHeight="1" thickBot="1" x14ac:dyDescent="0.25">
      <c r="B3" s="183"/>
      <c r="C3" s="186"/>
      <c r="D3" s="185"/>
      <c r="E3" s="191"/>
      <c r="F3" s="8" t="s">
        <v>9</v>
      </c>
      <c r="G3" s="6" t="s">
        <v>11</v>
      </c>
      <c r="H3" s="6" t="s">
        <v>9</v>
      </c>
      <c r="I3" s="6" t="s">
        <v>11</v>
      </c>
      <c r="J3" s="6" t="s">
        <v>9</v>
      </c>
      <c r="K3" s="6" t="s">
        <v>11</v>
      </c>
      <c r="L3" s="6" t="s">
        <v>9</v>
      </c>
      <c r="M3" s="6" t="s">
        <v>11</v>
      </c>
      <c r="N3" s="6" t="s">
        <v>9</v>
      </c>
      <c r="O3" s="9" t="s">
        <v>11</v>
      </c>
      <c r="P3" s="8" t="s">
        <v>9</v>
      </c>
      <c r="Q3" s="7" t="s">
        <v>11</v>
      </c>
      <c r="R3" s="183"/>
    </row>
    <row r="4" spans="2:20" ht="17" thickTop="1" x14ac:dyDescent="0.2">
      <c r="B4" s="179">
        <v>60</v>
      </c>
      <c r="C4" s="179" t="s">
        <v>2</v>
      </c>
      <c r="D4" s="37" t="s">
        <v>0</v>
      </c>
      <c r="E4" s="30" t="s">
        <v>38</v>
      </c>
      <c r="F4" s="26">
        <v>130.22496000000001</v>
      </c>
      <c r="G4" s="52">
        <v>69.228359999999995</v>
      </c>
      <c r="H4" s="18">
        <v>128.77488</v>
      </c>
      <c r="I4" s="52">
        <v>69.308819999999997</v>
      </c>
      <c r="J4" s="18">
        <v>129.83596800000001</v>
      </c>
      <c r="K4" s="52">
        <v>70.33578</v>
      </c>
      <c r="L4" s="18">
        <v>130.274496</v>
      </c>
      <c r="M4" s="52">
        <v>71.001959999999997</v>
      </c>
      <c r="N4" s="18">
        <v>129.21964800000001</v>
      </c>
      <c r="O4" s="72">
        <v>70.878239999999991</v>
      </c>
      <c r="P4" s="19">
        <f t="shared" ref="P4:P33" si="0">MEDIAN(F4,H4,J4,L4,N4)</f>
        <v>129.83596800000001</v>
      </c>
      <c r="Q4" s="56">
        <f t="shared" ref="Q4:Q33" si="1">MEDIAN(G4,I4,K4,M4,O4)</f>
        <v>70.33578</v>
      </c>
      <c r="R4" s="67">
        <f>(((P4*100)/$D$36)-100)</f>
        <v>-9.9174578505515711</v>
      </c>
    </row>
    <row r="5" spans="2:20" x14ac:dyDescent="0.2">
      <c r="B5" s="180"/>
      <c r="C5" s="180"/>
      <c r="D5" s="34" t="s">
        <v>1</v>
      </c>
      <c r="E5" s="17" t="s">
        <v>39</v>
      </c>
      <c r="F5" s="27">
        <v>129.94137599999999</v>
      </c>
      <c r="G5" s="53">
        <v>98.260500000000008</v>
      </c>
      <c r="H5" s="20">
        <v>133.98374399999997</v>
      </c>
      <c r="I5" s="53">
        <v>97.212779999999995</v>
      </c>
      <c r="J5" s="20">
        <v>131.82681600000001</v>
      </c>
      <c r="K5" s="53">
        <v>96.714780000000005</v>
      </c>
      <c r="L5" s="20">
        <v>131.97369599999999</v>
      </c>
      <c r="M5" s="53">
        <v>101.28695999999999</v>
      </c>
      <c r="N5" s="20">
        <v>134.74617599999999</v>
      </c>
      <c r="O5" s="60">
        <v>97.810559999999995</v>
      </c>
      <c r="P5" s="21">
        <f t="shared" si="0"/>
        <v>131.97369599999999</v>
      </c>
      <c r="Q5" s="57">
        <f t="shared" si="1"/>
        <v>97.810559999999995</v>
      </c>
      <c r="R5" s="68">
        <f t="shared" ref="R5:R33" si="2">(((P5*100)/$D$36)-100)</f>
        <v>-8.4342635121071368</v>
      </c>
    </row>
    <row r="6" spans="2:20" x14ac:dyDescent="0.2">
      <c r="B6" s="180"/>
      <c r="C6" s="180" t="s">
        <v>3</v>
      </c>
      <c r="D6" s="34" t="s">
        <v>0</v>
      </c>
      <c r="E6" s="17" t="s">
        <v>40</v>
      </c>
      <c r="F6" s="27">
        <v>130.07414399999999</v>
      </c>
      <c r="G6" s="53">
        <v>144.08982</v>
      </c>
      <c r="H6" s="20">
        <v>129.48835199999999</v>
      </c>
      <c r="I6" s="53">
        <v>148.82328000000001</v>
      </c>
      <c r="J6" s="20">
        <v>132.79574400000001</v>
      </c>
      <c r="K6" s="53">
        <v>143.04527999999999</v>
      </c>
      <c r="L6" s="20">
        <v>129.699648</v>
      </c>
      <c r="M6" s="53">
        <v>146.55462</v>
      </c>
      <c r="N6" s="20">
        <v>130.89014399999999</v>
      </c>
      <c r="O6" s="60">
        <v>148.14678000000001</v>
      </c>
      <c r="P6" s="21">
        <f t="shared" si="0"/>
        <v>130.07414399999999</v>
      </c>
      <c r="Q6" s="57">
        <f t="shared" si="1"/>
        <v>146.55462</v>
      </c>
      <c r="R6" s="68">
        <f t="shared" si="2"/>
        <v>-9.7522070353153367</v>
      </c>
    </row>
    <row r="7" spans="2:20" x14ac:dyDescent="0.2">
      <c r="B7" s="180"/>
      <c r="C7" s="180"/>
      <c r="D7" s="34" t="s">
        <v>1</v>
      </c>
      <c r="E7" s="17" t="s">
        <v>41</v>
      </c>
      <c r="F7" s="27">
        <v>131.56175999999999</v>
      </c>
      <c r="G7" s="53">
        <v>151.19219999999999</v>
      </c>
      <c r="H7" s="20">
        <v>130.952832</v>
      </c>
      <c r="I7" s="53">
        <v>153.98316</v>
      </c>
      <c r="J7" s="20">
        <v>133.267776</v>
      </c>
      <c r="K7" s="53">
        <v>152.78358</v>
      </c>
      <c r="L7" s="20">
        <v>135.45014399999999</v>
      </c>
      <c r="M7" s="53">
        <v>155.44152</v>
      </c>
      <c r="N7" s="20">
        <v>128.97590399999999</v>
      </c>
      <c r="O7" s="60">
        <v>153.16361999999998</v>
      </c>
      <c r="P7" s="21">
        <f t="shared" si="0"/>
        <v>131.56175999999999</v>
      </c>
      <c r="Q7" s="57">
        <f t="shared" si="1"/>
        <v>153.16361999999998</v>
      </c>
      <c r="R7" s="68">
        <f t="shared" si="2"/>
        <v>-8.7200721570804092</v>
      </c>
    </row>
    <row r="8" spans="2:20" x14ac:dyDescent="0.2">
      <c r="B8" s="180"/>
      <c r="C8" s="180" t="s">
        <v>4</v>
      </c>
      <c r="D8" s="34" t="s">
        <v>0</v>
      </c>
      <c r="E8" s="17" t="s">
        <v>42</v>
      </c>
      <c r="F8" s="27">
        <v>130.96742399999999</v>
      </c>
      <c r="G8" s="53">
        <v>147.60407999999998</v>
      </c>
      <c r="H8" s="20">
        <v>134.89967999999999</v>
      </c>
      <c r="I8" s="53">
        <v>147.18137999999999</v>
      </c>
      <c r="J8" s="20">
        <v>129.41481599999997</v>
      </c>
      <c r="K8" s="53">
        <v>145.93979999999999</v>
      </c>
      <c r="L8" s="20">
        <v>131.15567999999999</v>
      </c>
      <c r="M8" s="53">
        <v>145.65971999999999</v>
      </c>
      <c r="N8" s="20">
        <v>133.45391999999998</v>
      </c>
      <c r="O8" s="60">
        <v>146.19221999999999</v>
      </c>
      <c r="P8" s="21">
        <f t="shared" si="0"/>
        <v>131.15567999999999</v>
      </c>
      <c r="Q8" s="57">
        <f t="shared" si="1"/>
        <v>146.19221999999999</v>
      </c>
      <c r="R8" s="68">
        <f t="shared" si="2"/>
        <v>-9.0018178033719636</v>
      </c>
    </row>
    <row r="9" spans="2:20" x14ac:dyDescent="0.2">
      <c r="B9" s="180"/>
      <c r="C9" s="180"/>
      <c r="D9" s="34" t="s">
        <v>1</v>
      </c>
      <c r="E9" s="17" t="s">
        <v>43</v>
      </c>
      <c r="F9" s="27">
        <v>131.66764799999999</v>
      </c>
      <c r="G9" s="53">
        <v>156.63803999999999</v>
      </c>
      <c r="H9" s="20">
        <v>136.24032</v>
      </c>
      <c r="I9" s="53">
        <v>161.69682</v>
      </c>
      <c r="J9" s="20">
        <v>133.60646399999999</v>
      </c>
      <c r="K9" s="53">
        <v>155.70899999999997</v>
      </c>
      <c r="L9" s="20">
        <v>129.61075199999999</v>
      </c>
      <c r="M9" s="53">
        <v>158.05145999999999</v>
      </c>
      <c r="N9" s="20">
        <v>132.30403200000001</v>
      </c>
      <c r="O9" s="60">
        <v>156.98064000000002</v>
      </c>
      <c r="P9" s="21">
        <f t="shared" si="0"/>
        <v>132.30403200000001</v>
      </c>
      <c r="Q9" s="57">
        <f t="shared" si="1"/>
        <v>156.98064000000002</v>
      </c>
      <c r="R9" s="68">
        <f t="shared" si="2"/>
        <v>-8.2050704225352007</v>
      </c>
    </row>
    <row r="10" spans="2:20" x14ac:dyDescent="0.2">
      <c r="B10" s="180"/>
      <c r="C10" s="180" t="s">
        <v>5</v>
      </c>
      <c r="D10" s="34" t="s">
        <v>0</v>
      </c>
      <c r="E10" s="17" t="s">
        <v>44</v>
      </c>
      <c r="F10" s="27">
        <v>131.837952</v>
      </c>
      <c r="G10" s="53">
        <v>170.44949999999997</v>
      </c>
      <c r="H10" s="20">
        <v>129.74150399999999</v>
      </c>
      <c r="I10" s="53">
        <v>172.38672</v>
      </c>
      <c r="J10" s="20">
        <v>131.22134399999999</v>
      </c>
      <c r="K10" s="53">
        <v>169.49886000000001</v>
      </c>
      <c r="L10" s="20">
        <v>134.59344000000002</v>
      </c>
      <c r="M10" s="53">
        <v>176.35458</v>
      </c>
      <c r="N10" s="20">
        <v>131.17804799999999</v>
      </c>
      <c r="O10" s="60">
        <v>172.75919999999999</v>
      </c>
      <c r="P10" s="21">
        <f t="shared" si="0"/>
        <v>131.22134399999999</v>
      </c>
      <c r="Q10" s="57">
        <f t="shared" si="1"/>
        <v>172.38672</v>
      </c>
      <c r="R10" s="68">
        <f t="shared" si="2"/>
        <v>-8.9562589329078008</v>
      </c>
    </row>
    <row r="11" spans="2:20" x14ac:dyDescent="0.2">
      <c r="B11" s="180"/>
      <c r="C11" s="180"/>
      <c r="D11" s="34" t="s">
        <v>1</v>
      </c>
      <c r="E11" s="17" t="s">
        <v>45</v>
      </c>
      <c r="F11" s="27">
        <v>131.82403199999999</v>
      </c>
      <c r="G11" s="53">
        <v>181.08083999999999</v>
      </c>
      <c r="H11" s="20">
        <v>132.17500799999999</v>
      </c>
      <c r="I11" s="53">
        <v>179.57165999999998</v>
      </c>
      <c r="J11" s="20">
        <v>134.44521599999999</v>
      </c>
      <c r="K11" s="53">
        <v>184.08347999999998</v>
      </c>
      <c r="L11" s="20">
        <v>135.93763199999998</v>
      </c>
      <c r="M11" s="53">
        <v>187.61478</v>
      </c>
      <c r="N11" s="20">
        <v>129.86246400000002</v>
      </c>
      <c r="O11" s="60">
        <v>183.54372000000001</v>
      </c>
      <c r="P11" s="21">
        <f t="shared" si="0"/>
        <v>132.17500799999999</v>
      </c>
      <c r="Q11" s="57">
        <f t="shared" si="1"/>
        <v>183.54372000000001</v>
      </c>
      <c r="R11" s="68">
        <f t="shared" si="2"/>
        <v>-8.2945896066051432</v>
      </c>
    </row>
    <row r="12" spans="2:20" x14ac:dyDescent="0.2">
      <c r="B12" s="180"/>
      <c r="C12" s="180" t="s">
        <v>12</v>
      </c>
      <c r="D12" s="34" t="s">
        <v>0</v>
      </c>
      <c r="E12" s="17" t="s">
        <v>46</v>
      </c>
      <c r="F12" s="27">
        <v>130.80057599999998</v>
      </c>
      <c r="G12" s="53">
        <v>173.70186000000001</v>
      </c>
      <c r="H12" s="20">
        <v>134.23948799999999</v>
      </c>
      <c r="I12" s="53">
        <v>177.53448</v>
      </c>
      <c r="J12" s="20">
        <v>132.67334400000001</v>
      </c>
      <c r="K12" s="53">
        <v>178.72319999999999</v>
      </c>
      <c r="L12" s="20">
        <v>133.95004799999998</v>
      </c>
      <c r="M12" s="53">
        <v>177.18899999999999</v>
      </c>
      <c r="N12" s="20">
        <v>131.82508799999999</v>
      </c>
      <c r="O12" s="60">
        <v>175.04454000000001</v>
      </c>
      <c r="P12" s="21">
        <f t="shared" si="0"/>
        <v>132.67334400000001</v>
      </c>
      <c r="Q12" s="57">
        <f t="shared" si="1"/>
        <v>177.18899999999999</v>
      </c>
      <c r="R12" s="68">
        <f t="shared" si="2"/>
        <v>-7.9488350794421621</v>
      </c>
    </row>
    <row r="13" spans="2:20" ht="17" thickBot="1" x14ac:dyDescent="0.25">
      <c r="B13" s="181"/>
      <c r="C13" s="181"/>
      <c r="D13" s="38" t="s">
        <v>1</v>
      </c>
      <c r="E13" s="17" t="s">
        <v>47</v>
      </c>
      <c r="F13" s="28">
        <v>133.355232</v>
      </c>
      <c r="G13" s="54">
        <v>184.44665999999998</v>
      </c>
      <c r="H13" s="22">
        <v>133.17264</v>
      </c>
      <c r="I13" s="54">
        <v>182.28863999999999</v>
      </c>
      <c r="J13" s="22">
        <v>137.29459199999999</v>
      </c>
      <c r="K13" s="54">
        <v>182.68866</v>
      </c>
      <c r="L13" s="22">
        <v>130.83379199999999</v>
      </c>
      <c r="M13" s="54">
        <v>190.67015999999998</v>
      </c>
      <c r="N13" s="22">
        <v>133.68739199999999</v>
      </c>
      <c r="O13" s="73">
        <v>189.39521999999999</v>
      </c>
      <c r="P13" s="35">
        <f t="shared" si="0"/>
        <v>133.355232</v>
      </c>
      <c r="Q13" s="74">
        <f t="shared" si="1"/>
        <v>184.44665999999998</v>
      </c>
      <c r="R13" s="75">
        <f t="shared" si="2"/>
        <v>-7.4757288558939905</v>
      </c>
      <c r="T13" s="13"/>
    </row>
    <row r="14" spans="2:20" ht="17" customHeight="1" thickTop="1" x14ac:dyDescent="0.2">
      <c r="B14" s="179">
        <v>120</v>
      </c>
      <c r="C14" s="179" t="s">
        <v>2</v>
      </c>
      <c r="D14" s="37" t="s">
        <v>0</v>
      </c>
      <c r="E14" s="30" t="s">
        <v>48</v>
      </c>
      <c r="F14" s="26">
        <v>132.04242688665599</v>
      </c>
      <c r="G14" s="52">
        <v>152.32560000000001</v>
      </c>
      <c r="H14" s="18">
        <v>129.76410237542402</v>
      </c>
      <c r="I14" s="52">
        <v>152.89080000000001</v>
      </c>
      <c r="J14" s="18">
        <v>136.700058350592</v>
      </c>
      <c r="K14" s="52">
        <v>156.80334000000002</v>
      </c>
      <c r="L14" s="18">
        <v>130.36686274867199</v>
      </c>
      <c r="M14" s="52">
        <v>152.3475</v>
      </c>
      <c r="N14" s="18">
        <v>129.561255977472</v>
      </c>
      <c r="O14" s="56">
        <v>152.39255999999997</v>
      </c>
      <c r="P14" s="31">
        <f t="shared" si="0"/>
        <v>130.36686274867199</v>
      </c>
      <c r="Q14" s="70">
        <f t="shared" si="1"/>
        <v>152.39255999999997</v>
      </c>
      <c r="R14" s="67">
        <f t="shared" si="2"/>
        <v>-9.5491134748685198</v>
      </c>
    </row>
    <row r="15" spans="2:20" x14ac:dyDescent="0.2">
      <c r="B15" s="180"/>
      <c r="C15" s="180"/>
      <c r="D15" s="34" t="s">
        <v>1</v>
      </c>
      <c r="E15" s="17" t="s">
        <v>49</v>
      </c>
      <c r="F15" s="27">
        <v>131.17266541209602</v>
      </c>
      <c r="G15" s="53">
        <v>292.29138</v>
      </c>
      <c r="H15" s="20">
        <v>128.45123269017597</v>
      </c>
      <c r="I15" s="53">
        <v>292.72709999999995</v>
      </c>
      <c r="J15" s="20">
        <v>135.74175359078399</v>
      </c>
      <c r="K15" s="53">
        <v>303.41165999999998</v>
      </c>
      <c r="L15" s="20">
        <v>135.34056631603201</v>
      </c>
      <c r="M15" s="53">
        <v>287.01438000000002</v>
      </c>
      <c r="N15" s="20">
        <v>133.372926872064</v>
      </c>
      <c r="O15" s="57">
        <v>300.99288000000001</v>
      </c>
      <c r="P15" s="31">
        <f t="shared" si="0"/>
        <v>133.372926872064</v>
      </c>
      <c r="Q15" s="57">
        <f t="shared" si="1"/>
        <v>292.72709999999995</v>
      </c>
      <c r="R15" s="68">
        <f t="shared" si="2"/>
        <v>-7.4634518337167748</v>
      </c>
    </row>
    <row r="16" spans="2:20" x14ac:dyDescent="0.2">
      <c r="B16" s="180"/>
      <c r="C16" s="180" t="s">
        <v>3</v>
      </c>
      <c r="D16" s="34" t="s">
        <v>0</v>
      </c>
      <c r="E16" s="17" t="s">
        <v>50</v>
      </c>
      <c r="F16" s="27">
        <v>131.537318787072</v>
      </c>
      <c r="G16" s="53">
        <v>248.39321999999999</v>
      </c>
      <c r="H16" s="20">
        <v>134.30919375667199</v>
      </c>
      <c r="I16" s="53">
        <v>248.60772</v>
      </c>
      <c r="J16" s="20">
        <v>129.69142636032001</v>
      </c>
      <c r="K16" s="53">
        <v>253.85885999999999</v>
      </c>
      <c r="L16" s="20">
        <v>135.82324475596801</v>
      </c>
      <c r="M16" s="53">
        <v>256.02191999999997</v>
      </c>
      <c r="N16" s="20">
        <v>132.85342069401597</v>
      </c>
      <c r="O16" s="57">
        <v>254.74445999999998</v>
      </c>
      <c r="P16" s="31">
        <f t="shared" si="0"/>
        <v>132.85342069401597</v>
      </c>
      <c r="Q16" s="57">
        <f t="shared" si="1"/>
        <v>253.85885999999999</v>
      </c>
      <c r="R16" s="68">
        <f t="shared" si="2"/>
        <v>-7.8238946131853453</v>
      </c>
    </row>
    <row r="17" spans="2:20" x14ac:dyDescent="0.2">
      <c r="B17" s="180"/>
      <c r="C17" s="180"/>
      <c r="D17" s="34" t="s">
        <v>1</v>
      </c>
      <c r="E17" s="17" t="s">
        <v>51</v>
      </c>
      <c r="F17" s="27">
        <v>132.89798617497601</v>
      </c>
      <c r="G17" s="53">
        <v>299.64</v>
      </c>
      <c r="H17" s="20">
        <v>135.78622112563198</v>
      </c>
      <c r="I17" s="53">
        <v>307.18835999999999</v>
      </c>
      <c r="J17" s="20">
        <v>132.97477592678399</v>
      </c>
      <c r="K17" s="53">
        <v>301.74083999999999</v>
      </c>
      <c r="L17" s="20">
        <v>137.58882137088</v>
      </c>
      <c r="M17" s="53">
        <v>308.14727999999997</v>
      </c>
      <c r="N17" s="20">
        <v>135.48297996288002</v>
      </c>
      <c r="O17" s="57">
        <v>296.97582</v>
      </c>
      <c r="P17" s="31">
        <f t="shared" si="0"/>
        <v>135.48297996288002</v>
      </c>
      <c r="Q17" s="57">
        <f t="shared" si="1"/>
        <v>301.74083999999999</v>
      </c>
      <c r="R17" s="68">
        <f t="shared" si="2"/>
        <v>-5.999458847651411</v>
      </c>
    </row>
    <row r="18" spans="2:20" x14ac:dyDescent="0.2">
      <c r="B18" s="180"/>
      <c r="C18" s="180" t="s">
        <v>4</v>
      </c>
      <c r="D18" s="34" t="s">
        <v>0</v>
      </c>
      <c r="E18" s="17" t="s">
        <v>52</v>
      </c>
      <c r="F18" s="27">
        <v>131.16404615424</v>
      </c>
      <c r="G18" s="53">
        <v>300.32279999999997</v>
      </c>
      <c r="H18" s="20">
        <v>131.06345549721598</v>
      </c>
      <c r="I18" s="53">
        <v>308.19960000000003</v>
      </c>
      <c r="J18" s="20">
        <v>135.11470258176001</v>
      </c>
      <c r="K18" s="53">
        <v>293.99621999999999</v>
      </c>
      <c r="L18" s="20">
        <v>133.90261944575997</v>
      </c>
      <c r="M18" s="53">
        <v>296.31323999999995</v>
      </c>
      <c r="N18" s="20">
        <v>132.89416627660799</v>
      </c>
      <c r="O18" s="57">
        <v>306.72809999999998</v>
      </c>
      <c r="P18" s="31">
        <f t="shared" si="0"/>
        <v>132.89416627660799</v>
      </c>
      <c r="Q18" s="57">
        <f t="shared" si="1"/>
        <v>300.32279999999997</v>
      </c>
      <c r="R18" s="68">
        <f t="shared" si="2"/>
        <v>-7.7956245912662183</v>
      </c>
    </row>
    <row r="19" spans="2:20" x14ac:dyDescent="0.2">
      <c r="B19" s="180"/>
      <c r="C19" s="180"/>
      <c r="D19" s="34" t="s">
        <v>1</v>
      </c>
      <c r="E19" s="17" t="s">
        <v>53</v>
      </c>
      <c r="F19" s="27">
        <v>134.82154986854397</v>
      </c>
      <c r="G19" s="53">
        <v>306.18239999999997</v>
      </c>
      <c r="H19" s="20">
        <v>139.65793298688001</v>
      </c>
      <c r="I19" s="53">
        <v>301.43664000000001</v>
      </c>
      <c r="J19" s="20">
        <v>134.08617045964797</v>
      </c>
      <c r="K19" s="53">
        <v>303.91842000000003</v>
      </c>
      <c r="L19" s="20">
        <v>137.05217462323196</v>
      </c>
      <c r="M19" s="53">
        <v>302.95799999999997</v>
      </c>
      <c r="N19" s="20">
        <v>135.78955129343998</v>
      </c>
      <c r="O19" s="57">
        <v>299.76414</v>
      </c>
      <c r="P19" s="31">
        <f t="shared" si="0"/>
        <v>135.78955129343998</v>
      </c>
      <c r="Q19" s="57">
        <f t="shared" si="1"/>
        <v>302.95799999999997</v>
      </c>
      <c r="R19" s="68">
        <f t="shared" si="2"/>
        <v>-5.7867541154235909</v>
      </c>
    </row>
    <row r="20" spans="2:20" x14ac:dyDescent="0.2">
      <c r="B20" s="180"/>
      <c r="C20" s="180" t="s">
        <v>5</v>
      </c>
      <c r="D20" s="34" t="s">
        <v>0</v>
      </c>
      <c r="E20" s="17" t="s">
        <v>54</v>
      </c>
      <c r="F20" s="21">
        <v>132.72193391542271</v>
      </c>
      <c r="G20" s="53">
        <v>390.15696000000003</v>
      </c>
      <c r="H20" s="20">
        <v>134.84386982854656</v>
      </c>
      <c r="I20" s="53">
        <v>403.51458000000002</v>
      </c>
      <c r="J20" s="20">
        <v>131.77243647000577</v>
      </c>
      <c r="K20" s="53">
        <v>403.73945999999995</v>
      </c>
      <c r="L20" s="20">
        <v>135.1251083766989</v>
      </c>
      <c r="M20" s="53">
        <v>382.49843999999996</v>
      </c>
      <c r="N20" s="20">
        <v>135.80051342229504</v>
      </c>
      <c r="O20" s="57">
        <v>393.54113999999998</v>
      </c>
      <c r="P20" s="31">
        <f t="shared" si="0"/>
        <v>134.84386982854656</v>
      </c>
      <c r="Q20" s="57">
        <f t="shared" si="1"/>
        <v>393.54113999999998</v>
      </c>
      <c r="R20" s="68">
        <f t="shared" si="2"/>
        <v>-6.4428850145378789</v>
      </c>
    </row>
    <row r="21" spans="2:20" x14ac:dyDescent="0.2">
      <c r="B21" s="180"/>
      <c r="C21" s="180"/>
      <c r="D21" s="34" t="s">
        <v>1</v>
      </c>
      <c r="E21" s="17" t="s">
        <v>55</v>
      </c>
      <c r="F21" s="29">
        <v>135.1438742640814</v>
      </c>
      <c r="G21" s="55">
        <v>398.08541999999994</v>
      </c>
      <c r="H21" s="24">
        <v>140.17619740412005</v>
      </c>
      <c r="I21" s="55">
        <v>413.00856000000005</v>
      </c>
      <c r="J21" s="24">
        <v>134.48195012955648</v>
      </c>
      <c r="K21" s="55">
        <v>394.47431999999998</v>
      </c>
      <c r="L21" s="24">
        <v>135.58145498388478</v>
      </c>
      <c r="M21" s="55">
        <v>406.06650000000002</v>
      </c>
      <c r="N21" s="24">
        <v>136.69650839170868</v>
      </c>
      <c r="O21" s="57">
        <v>411.36143999999996</v>
      </c>
      <c r="P21" s="31">
        <f t="shared" si="0"/>
        <v>135.58145498388478</v>
      </c>
      <c r="Q21" s="57">
        <f t="shared" si="1"/>
        <v>406.06650000000002</v>
      </c>
      <c r="R21" s="68">
        <f t="shared" si="2"/>
        <v>-5.9311350975613806</v>
      </c>
    </row>
    <row r="22" spans="2:20" x14ac:dyDescent="0.2">
      <c r="B22" s="180"/>
      <c r="C22" s="180" t="s">
        <v>12</v>
      </c>
      <c r="D22" s="34" t="s">
        <v>0</v>
      </c>
      <c r="E22" s="17" t="s">
        <v>56</v>
      </c>
      <c r="F22" s="27">
        <v>130.12071241568259</v>
      </c>
      <c r="G22" s="53">
        <v>399.12324000000001</v>
      </c>
      <c r="H22" s="20">
        <v>134.63072831476222</v>
      </c>
      <c r="I22" s="53">
        <v>409.4871</v>
      </c>
      <c r="J22" s="20">
        <v>135.14203346485249</v>
      </c>
      <c r="K22" s="53">
        <v>396.36599999999999</v>
      </c>
      <c r="L22" s="20">
        <v>132.0817659630797</v>
      </c>
      <c r="M22" s="53">
        <v>413.53841999999997</v>
      </c>
      <c r="N22" s="20">
        <v>134.32353796477437</v>
      </c>
      <c r="O22" s="57">
        <v>405.54552000000001</v>
      </c>
      <c r="P22" s="31">
        <f t="shared" si="0"/>
        <v>134.32353796477437</v>
      </c>
      <c r="Q22" s="57">
        <f t="shared" si="1"/>
        <v>405.54552000000001</v>
      </c>
      <c r="R22" s="68">
        <f t="shared" si="2"/>
        <v>-6.8039006696909894</v>
      </c>
    </row>
    <row r="23" spans="2:20" ht="17" thickBot="1" x14ac:dyDescent="0.25">
      <c r="B23" s="181"/>
      <c r="C23" s="181"/>
      <c r="D23" s="38" t="s">
        <v>1</v>
      </c>
      <c r="E23" s="10" t="s">
        <v>57</v>
      </c>
      <c r="F23" s="27">
        <v>131.43506304614402</v>
      </c>
      <c r="G23" s="54">
        <v>410.27951999999999</v>
      </c>
      <c r="H23" s="20">
        <v>135.99063466137599</v>
      </c>
      <c r="I23" s="54">
        <v>411.01218</v>
      </c>
      <c r="J23" s="20">
        <v>136.507104509952</v>
      </c>
      <c r="K23" s="54">
        <v>420.65063999999995</v>
      </c>
      <c r="L23" s="20">
        <v>133.41592521523202</v>
      </c>
      <c r="M23" s="54">
        <v>424.13010000000003</v>
      </c>
      <c r="N23" s="20">
        <v>135.68034137855997</v>
      </c>
      <c r="O23" s="58">
        <v>415.09379999999999</v>
      </c>
      <c r="P23" s="42">
        <f t="shared" si="0"/>
        <v>135.68034137855997</v>
      </c>
      <c r="Q23" s="74">
        <f t="shared" si="1"/>
        <v>415.09379999999999</v>
      </c>
      <c r="R23" s="75">
        <f t="shared" si="2"/>
        <v>-5.8625259289808014</v>
      </c>
      <c r="T23" s="13"/>
    </row>
    <row r="24" spans="2:20" ht="17" customHeight="1" thickTop="1" x14ac:dyDescent="0.2">
      <c r="B24" s="179">
        <v>180</v>
      </c>
      <c r="C24" s="179" t="s">
        <v>2</v>
      </c>
      <c r="D24" s="37" t="s">
        <v>0</v>
      </c>
      <c r="E24" s="39" t="s">
        <v>58</v>
      </c>
      <c r="F24" s="26">
        <v>134.3098</v>
      </c>
      <c r="G24" s="52">
        <v>229.94874000000002</v>
      </c>
      <c r="H24" s="18">
        <v>139.17679999999999</v>
      </c>
      <c r="I24" s="52">
        <v>226.85861999999997</v>
      </c>
      <c r="J24" s="18">
        <v>131.98169999999999</v>
      </c>
      <c r="K24" s="52">
        <v>230.60195999999996</v>
      </c>
      <c r="L24" s="18">
        <v>132.08260000000001</v>
      </c>
      <c r="M24" s="52">
        <v>236.93214</v>
      </c>
      <c r="N24" s="18">
        <v>133.58199999999999</v>
      </c>
      <c r="O24" s="56">
        <v>231.33125999999999</v>
      </c>
      <c r="P24" s="19">
        <f t="shared" si="0"/>
        <v>133.58199999999999</v>
      </c>
      <c r="Q24" s="56">
        <f t="shared" si="1"/>
        <v>230.60195999999996</v>
      </c>
      <c r="R24" s="67">
        <f t="shared" si="2"/>
        <v>-7.3183931173246464</v>
      </c>
    </row>
    <row r="25" spans="2:20" x14ac:dyDescent="0.2">
      <c r="B25" s="180"/>
      <c r="C25" s="180"/>
      <c r="D25" s="34" t="s">
        <v>1</v>
      </c>
      <c r="E25" s="17" t="s">
        <v>59</v>
      </c>
      <c r="F25" s="27">
        <v>135.74690000000001</v>
      </c>
      <c r="G25" s="53">
        <v>465.19919999999996</v>
      </c>
      <c r="H25" s="20">
        <v>140.93770000000001</v>
      </c>
      <c r="I25" s="53">
        <v>463.78823999999997</v>
      </c>
      <c r="J25" s="20">
        <v>134.62569999999999</v>
      </c>
      <c r="K25" s="53">
        <v>462.74279999999999</v>
      </c>
      <c r="L25" s="20">
        <v>136.13229999999999</v>
      </c>
      <c r="M25" s="53">
        <v>478.09829999999999</v>
      </c>
      <c r="N25" s="20">
        <v>140.2517</v>
      </c>
      <c r="O25" s="57">
        <v>478.17354</v>
      </c>
      <c r="P25" s="21">
        <f t="shared" si="0"/>
        <v>136.13229999999999</v>
      </c>
      <c r="Q25" s="57">
        <f t="shared" si="1"/>
        <v>465.19919999999996</v>
      </c>
      <c r="R25" s="68">
        <f t="shared" si="2"/>
        <v>-5.5489488656074428</v>
      </c>
    </row>
    <row r="26" spans="2:20" x14ac:dyDescent="0.2">
      <c r="B26" s="180"/>
      <c r="C26" s="180" t="s">
        <v>3</v>
      </c>
      <c r="D26" s="34" t="s">
        <v>0</v>
      </c>
      <c r="E26" s="17" t="s">
        <v>60</v>
      </c>
      <c r="F26" s="27">
        <v>134.68109999999999</v>
      </c>
      <c r="G26" s="53">
        <v>388.66128000000003</v>
      </c>
      <c r="H26" s="20">
        <v>139.541</v>
      </c>
      <c r="I26" s="53">
        <v>380.98757999999998</v>
      </c>
      <c r="J26" s="20">
        <v>135.923</v>
      </c>
      <c r="K26" s="53">
        <v>398.61240000000004</v>
      </c>
      <c r="L26" s="20">
        <v>137.56020000000001</v>
      </c>
      <c r="M26" s="53">
        <v>394.30590000000001</v>
      </c>
      <c r="N26" s="20">
        <v>132.85679999999999</v>
      </c>
      <c r="O26" s="57">
        <v>382.63938000000002</v>
      </c>
      <c r="P26" s="21">
        <f t="shared" si="0"/>
        <v>135.923</v>
      </c>
      <c r="Q26" s="57">
        <f t="shared" si="1"/>
        <v>388.66128000000003</v>
      </c>
      <c r="R26" s="68">
        <f t="shared" si="2"/>
        <v>-5.6941649899396367</v>
      </c>
    </row>
    <row r="27" spans="2:20" x14ac:dyDescent="0.2">
      <c r="B27" s="180"/>
      <c r="C27" s="180"/>
      <c r="D27" s="34" t="s">
        <v>1</v>
      </c>
      <c r="E27" s="17" t="s">
        <v>61</v>
      </c>
      <c r="F27" s="27">
        <v>137.45959999999999</v>
      </c>
      <c r="G27" s="53">
        <v>467.72039999999998</v>
      </c>
      <c r="H27" s="20">
        <v>136.53229999999999</v>
      </c>
      <c r="I27" s="53">
        <v>466.20402000000001</v>
      </c>
      <c r="J27" s="20">
        <v>135.82570000000001</v>
      </c>
      <c r="K27" s="53">
        <v>462.66300000000001</v>
      </c>
      <c r="L27" s="20">
        <v>135.82259999999999</v>
      </c>
      <c r="M27" s="53">
        <v>484.47924</v>
      </c>
      <c r="N27" s="20">
        <v>138.31809999999999</v>
      </c>
      <c r="O27" s="57">
        <v>484.3152</v>
      </c>
      <c r="P27" s="21">
        <f t="shared" si="0"/>
        <v>136.53229999999999</v>
      </c>
      <c r="Q27" s="57">
        <f t="shared" si="1"/>
        <v>467.72039999999998</v>
      </c>
      <c r="R27" s="68">
        <f t="shared" si="2"/>
        <v>-5.271421633247769</v>
      </c>
    </row>
    <row r="28" spans="2:20" x14ac:dyDescent="0.2">
      <c r="B28" s="180"/>
      <c r="C28" s="180" t="s">
        <v>4</v>
      </c>
      <c r="D28" s="34" t="s">
        <v>0</v>
      </c>
      <c r="E28" s="17" t="s">
        <v>62</v>
      </c>
      <c r="F28" s="27">
        <v>134.91149999999999</v>
      </c>
      <c r="G28" s="53">
        <v>452.84213999999997</v>
      </c>
      <c r="H28" s="20">
        <v>136.66239999999999</v>
      </c>
      <c r="I28" s="53">
        <v>447.83921999999995</v>
      </c>
      <c r="J28" s="20">
        <v>138.06059999999999</v>
      </c>
      <c r="K28" s="53">
        <v>470.07414</v>
      </c>
      <c r="L28" s="20">
        <v>138.60810000000001</v>
      </c>
      <c r="M28" s="53">
        <v>443.54237999999998</v>
      </c>
      <c r="N28" s="20">
        <v>134.5976</v>
      </c>
      <c r="O28" s="57">
        <v>457.60782</v>
      </c>
      <c r="P28" s="21">
        <f t="shared" si="0"/>
        <v>136.66239999999999</v>
      </c>
      <c r="Q28" s="57">
        <f t="shared" si="1"/>
        <v>452.84213999999997</v>
      </c>
      <c r="R28" s="68">
        <f t="shared" si="2"/>
        <v>-5.181155900922775</v>
      </c>
    </row>
    <row r="29" spans="2:20" x14ac:dyDescent="0.2">
      <c r="B29" s="180"/>
      <c r="C29" s="180"/>
      <c r="D29" s="34" t="s">
        <v>1</v>
      </c>
      <c r="E29" s="17" t="s">
        <v>63</v>
      </c>
      <c r="F29" s="27">
        <v>138.70099999999999</v>
      </c>
      <c r="G29" s="53">
        <v>467.97906</v>
      </c>
      <c r="H29" s="20">
        <v>141.0077</v>
      </c>
      <c r="I29" s="53">
        <v>480.62304</v>
      </c>
      <c r="J29" s="20">
        <v>136.65389999999999</v>
      </c>
      <c r="K29" s="53">
        <v>476.41823999999997</v>
      </c>
      <c r="L29" s="20">
        <v>139.32040000000001</v>
      </c>
      <c r="M29" s="53">
        <v>460.65983999999997</v>
      </c>
      <c r="N29" s="20">
        <v>139.1694</v>
      </c>
      <c r="O29" s="57">
        <v>466.49051999999995</v>
      </c>
      <c r="P29" s="21">
        <f t="shared" si="0"/>
        <v>139.1694</v>
      </c>
      <c r="Q29" s="57">
        <f t="shared" si="1"/>
        <v>467.97906</v>
      </c>
      <c r="R29" s="68">
        <f t="shared" si="2"/>
        <v>-3.4417539721085149</v>
      </c>
    </row>
    <row r="30" spans="2:20" x14ac:dyDescent="0.2">
      <c r="B30" s="180"/>
      <c r="C30" s="180" t="s">
        <v>5</v>
      </c>
      <c r="D30" s="34" t="s">
        <v>0</v>
      </c>
      <c r="E30" s="17" t="s">
        <v>64</v>
      </c>
      <c r="F30" s="27">
        <v>140.00470000000001</v>
      </c>
      <c r="G30" s="53">
        <v>572.93124</v>
      </c>
      <c r="H30" s="20">
        <v>138.81059999999999</v>
      </c>
      <c r="I30" s="53">
        <v>576.79469999999992</v>
      </c>
      <c r="J30" s="20">
        <v>137.4075</v>
      </c>
      <c r="K30" s="53">
        <v>585.46374000000003</v>
      </c>
      <c r="L30" s="20">
        <v>144.68639999999999</v>
      </c>
      <c r="M30" s="53">
        <v>593.29566</v>
      </c>
      <c r="N30" s="20">
        <v>138.03360000000001</v>
      </c>
      <c r="O30" s="57">
        <v>580.96007999999995</v>
      </c>
      <c r="P30" s="21">
        <f t="shared" si="0"/>
        <v>138.81059999999999</v>
      </c>
      <c r="Q30" s="57">
        <f t="shared" si="1"/>
        <v>580.96007999999995</v>
      </c>
      <c r="R30" s="68">
        <f t="shared" si="2"/>
        <v>-3.6906958995351431</v>
      </c>
    </row>
    <row r="31" spans="2:20" x14ac:dyDescent="0.2">
      <c r="B31" s="180"/>
      <c r="C31" s="180"/>
      <c r="D31" s="34" t="s">
        <v>1</v>
      </c>
      <c r="E31" s="17" t="s">
        <v>65</v>
      </c>
      <c r="F31" s="27">
        <v>140.6292</v>
      </c>
      <c r="G31" s="53">
        <v>613.44761999999992</v>
      </c>
      <c r="H31" s="20">
        <v>145.37780000000001</v>
      </c>
      <c r="I31" s="53">
        <v>603.71033999999997</v>
      </c>
      <c r="J31" s="20">
        <v>144.79660000000001</v>
      </c>
      <c r="K31" s="53">
        <v>605.29782</v>
      </c>
      <c r="L31" s="20">
        <v>142.1456</v>
      </c>
      <c r="M31" s="53">
        <v>600.40931999999998</v>
      </c>
      <c r="N31" s="20">
        <v>140.5368</v>
      </c>
      <c r="O31" s="57">
        <v>627.40715999999998</v>
      </c>
      <c r="P31" s="21">
        <f t="shared" si="0"/>
        <v>142.1456</v>
      </c>
      <c r="Q31" s="57">
        <f t="shared" si="1"/>
        <v>605.29782</v>
      </c>
      <c r="R31" s="68">
        <f t="shared" si="2"/>
        <v>-1.3768125997363541</v>
      </c>
    </row>
    <row r="32" spans="2:20" x14ac:dyDescent="0.2">
      <c r="B32" s="180"/>
      <c r="C32" s="180" t="s">
        <v>12</v>
      </c>
      <c r="D32" s="34" t="s">
        <v>0</v>
      </c>
      <c r="E32" s="17" t="s">
        <v>66</v>
      </c>
      <c r="F32" s="27">
        <v>139.4983</v>
      </c>
      <c r="G32" s="53">
        <v>601.43309999999997</v>
      </c>
      <c r="H32" s="20">
        <v>144.13890000000001</v>
      </c>
      <c r="I32" s="53">
        <v>604.16057999999998</v>
      </c>
      <c r="J32" s="20">
        <v>141.75489999999999</v>
      </c>
      <c r="K32" s="53">
        <v>596.67509999999993</v>
      </c>
      <c r="L32" s="20">
        <v>142.6799</v>
      </c>
      <c r="M32" s="53">
        <v>617.05481999999995</v>
      </c>
      <c r="N32" s="20">
        <v>138.8374</v>
      </c>
      <c r="O32" s="57">
        <v>602.26350000000002</v>
      </c>
      <c r="P32" s="21">
        <f t="shared" si="0"/>
        <v>141.75489999999999</v>
      </c>
      <c r="Q32" s="57">
        <f t="shared" si="1"/>
        <v>602.26350000000002</v>
      </c>
      <c r="R32" s="68">
        <f t="shared" si="2"/>
        <v>-1.6478873239436638</v>
      </c>
    </row>
    <row r="33" spans="2:18" ht="17" thickBot="1" x14ac:dyDescent="0.25">
      <c r="B33" s="181"/>
      <c r="C33" s="181"/>
      <c r="D33" s="38" t="s">
        <v>1</v>
      </c>
      <c r="E33" s="10" t="s">
        <v>67</v>
      </c>
      <c r="F33" s="28">
        <v>143.01173700000001</v>
      </c>
      <c r="G33" s="54">
        <v>625.94471999999996</v>
      </c>
      <c r="H33" s="22">
        <v>142.61306399999998</v>
      </c>
      <c r="I33" s="54">
        <v>638.09112000000005</v>
      </c>
      <c r="J33" s="22">
        <v>143.904618</v>
      </c>
      <c r="K33" s="54">
        <v>623.65019999999993</v>
      </c>
      <c r="L33" s="22">
        <v>142.12845899999999</v>
      </c>
      <c r="M33" s="54">
        <v>626.31281999999999</v>
      </c>
      <c r="N33" s="22">
        <v>146.16162</v>
      </c>
      <c r="O33" s="58">
        <v>624.42827999999997</v>
      </c>
      <c r="P33" s="35">
        <f t="shared" si="0"/>
        <v>143.01173700000001</v>
      </c>
      <c r="Q33" s="74">
        <f t="shared" si="1"/>
        <v>625.94471999999996</v>
      </c>
      <c r="R33" s="69">
        <f t="shared" si="2"/>
        <v>-0.77587108860055309</v>
      </c>
    </row>
    <row r="34" spans="2:18" ht="17" thickTop="1" x14ac:dyDescent="0.2"/>
    <row r="35" spans="2:18" x14ac:dyDescent="0.2">
      <c r="B35" s="11"/>
      <c r="C35" s="11"/>
      <c r="D35" s="11"/>
      <c r="E35" s="11"/>
      <c r="F35" s="11"/>
    </row>
    <row r="36" spans="2:18" x14ac:dyDescent="0.2">
      <c r="B36" s="11"/>
      <c r="C36" s="25" t="s">
        <v>6</v>
      </c>
      <c r="D36" s="51">
        <v>144.13</v>
      </c>
      <c r="E36" s="40"/>
      <c r="F36" s="11"/>
    </row>
    <row r="38" spans="2:18" x14ac:dyDescent="0.2">
      <c r="C38" s="1" t="s">
        <v>37</v>
      </c>
    </row>
    <row r="41" spans="2:18" x14ac:dyDescent="0.2">
      <c r="F41" s="5"/>
      <c r="G41" s="5"/>
      <c r="H41" s="5"/>
      <c r="I41" s="5"/>
      <c r="J41" s="5"/>
      <c r="K41" s="5"/>
      <c r="L41" s="5"/>
      <c r="M41" s="5"/>
      <c r="N41" s="5"/>
      <c r="O41" s="5"/>
      <c r="P41" s="5"/>
      <c r="Q41" s="5"/>
    </row>
  </sheetData>
  <mergeCells count="29">
    <mergeCell ref="B24:B33"/>
    <mergeCell ref="C24:C25"/>
    <mergeCell ref="C26:C27"/>
    <mergeCell ref="C28:C29"/>
    <mergeCell ref="C30:C31"/>
    <mergeCell ref="C32:C33"/>
    <mergeCell ref="B14:B23"/>
    <mergeCell ref="C14:C15"/>
    <mergeCell ref="C16:C17"/>
    <mergeCell ref="C18:C19"/>
    <mergeCell ref="C20:C21"/>
    <mergeCell ref="C22:C23"/>
    <mergeCell ref="B4:B13"/>
    <mergeCell ref="C4:C5"/>
    <mergeCell ref="C6:C7"/>
    <mergeCell ref="C8:C9"/>
    <mergeCell ref="C10:C11"/>
    <mergeCell ref="C12:C13"/>
    <mergeCell ref="R2:R3"/>
    <mergeCell ref="B2:B3"/>
    <mergeCell ref="C2:C3"/>
    <mergeCell ref="D2:D3"/>
    <mergeCell ref="F2:G2"/>
    <mergeCell ref="H2:I2"/>
    <mergeCell ref="J2:K2"/>
    <mergeCell ref="L2:M2"/>
    <mergeCell ref="N2:O2"/>
    <mergeCell ref="P2:Q2"/>
    <mergeCell ref="E2:E3"/>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B966E-C0B5-494C-8A60-2E0832F92F2E}">
  <sheetPr>
    <tabColor rgb="FF00B050"/>
  </sheetPr>
  <dimension ref="B1:T41"/>
  <sheetViews>
    <sheetView zoomScale="168" zoomScaleNormal="168" workbookViewId="0">
      <selection activeCell="K39" sqref="K39"/>
    </sheetView>
  </sheetViews>
  <sheetFormatPr baseColWidth="10" defaultRowHeight="16" x14ac:dyDescent="0.2"/>
  <cols>
    <col min="1" max="1" width="4.33203125" style="1" customWidth="1"/>
    <col min="2" max="2" width="7" style="1" customWidth="1"/>
    <col min="3" max="3" width="10.1640625" style="1" customWidth="1"/>
    <col min="4" max="4" width="10.5" style="1" customWidth="1"/>
    <col min="5" max="5" width="7.33203125" style="1" customWidth="1"/>
    <col min="6" max="6" width="8.6640625" style="1" bestFit="1" customWidth="1"/>
    <col min="7" max="7" width="8.5" style="1" bestFit="1" customWidth="1"/>
    <col min="8" max="8" width="8.6640625" style="1" bestFit="1" customWidth="1"/>
    <col min="9" max="9" width="8.5" style="1" bestFit="1" customWidth="1"/>
    <col min="10" max="10" width="8.6640625" style="1" bestFit="1" customWidth="1"/>
    <col min="11" max="11" width="8.5" style="1" bestFit="1" customWidth="1"/>
    <col min="12" max="12" width="8.6640625" style="1" bestFit="1" customWidth="1"/>
    <col min="13" max="13" width="8.5" style="1" bestFit="1" customWidth="1"/>
    <col min="14" max="14" width="8.6640625" style="1" bestFit="1" customWidth="1"/>
    <col min="15" max="15" width="8.5" style="1" bestFit="1" customWidth="1"/>
    <col min="16" max="16" width="8.6640625" style="1" bestFit="1" customWidth="1"/>
    <col min="17" max="18" width="8.5" style="1" bestFit="1" customWidth="1"/>
    <col min="19" max="16384" width="10.83203125" style="1"/>
  </cols>
  <sheetData>
    <row r="1" spans="2:20" ht="22" customHeight="1" x14ac:dyDescent="0.2"/>
    <row r="2" spans="2:20" ht="36" customHeight="1" x14ac:dyDescent="0.2">
      <c r="B2" s="182" t="s">
        <v>19</v>
      </c>
      <c r="C2" s="182" t="s">
        <v>8</v>
      </c>
      <c r="D2" s="184" t="s">
        <v>7</v>
      </c>
      <c r="E2" s="190" t="s">
        <v>68</v>
      </c>
      <c r="F2" s="188" t="s">
        <v>13</v>
      </c>
      <c r="G2" s="180"/>
      <c r="H2" s="180" t="s">
        <v>14</v>
      </c>
      <c r="I2" s="180"/>
      <c r="J2" s="180" t="s">
        <v>15</v>
      </c>
      <c r="K2" s="180"/>
      <c r="L2" s="180" t="s">
        <v>16</v>
      </c>
      <c r="M2" s="180"/>
      <c r="N2" s="180" t="s">
        <v>17</v>
      </c>
      <c r="O2" s="189"/>
      <c r="P2" s="187" t="s">
        <v>18</v>
      </c>
      <c r="Q2" s="187"/>
      <c r="R2" s="182" t="s">
        <v>86</v>
      </c>
    </row>
    <row r="3" spans="2:20" ht="37" customHeight="1" thickBot="1" x14ac:dyDescent="0.25">
      <c r="B3" s="183"/>
      <c r="C3" s="186"/>
      <c r="D3" s="185"/>
      <c r="E3" s="191"/>
      <c r="F3" s="8" t="s">
        <v>9</v>
      </c>
      <c r="G3" s="6" t="s">
        <v>11</v>
      </c>
      <c r="H3" s="6" t="s">
        <v>9</v>
      </c>
      <c r="I3" s="6" t="s">
        <v>11</v>
      </c>
      <c r="J3" s="6" t="s">
        <v>9</v>
      </c>
      <c r="K3" s="6" t="s">
        <v>11</v>
      </c>
      <c r="L3" s="6" t="s">
        <v>9</v>
      </c>
      <c r="M3" s="6" t="s">
        <v>11</v>
      </c>
      <c r="N3" s="6" t="s">
        <v>9</v>
      </c>
      <c r="O3" s="9" t="s">
        <v>11</v>
      </c>
      <c r="P3" s="8" t="s">
        <v>9</v>
      </c>
      <c r="Q3" s="7" t="s">
        <v>11</v>
      </c>
      <c r="R3" s="183"/>
    </row>
    <row r="4" spans="2:20" ht="17" thickTop="1" x14ac:dyDescent="0.2">
      <c r="B4" s="179">
        <v>60</v>
      </c>
      <c r="C4" s="179" t="s">
        <v>2</v>
      </c>
      <c r="D4" s="37" t="s">
        <v>0</v>
      </c>
      <c r="E4" s="30" t="s">
        <v>38</v>
      </c>
      <c r="F4" s="26">
        <v>802.49760000000003</v>
      </c>
      <c r="G4" s="52">
        <v>82.480559999999997</v>
      </c>
      <c r="H4" s="18">
        <v>787.78830000000005</v>
      </c>
      <c r="I4" s="52">
        <v>81.748559999999998</v>
      </c>
      <c r="J4" s="18">
        <v>824.07399999999996</v>
      </c>
      <c r="K4" s="52">
        <v>81.107039999999998</v>
      </c>
      <c r="L4" s="18">
        <v>829.06610000000001</v>
      </c>
      <c r="M4" s="52">
        <v>84.162359999999993</v>
      </c>
      <c r="N4" s="18">
        <v>820.51859999999999</v>
      </c>
      <c r="O4" s="56">
        <v>81.976680000000002</v>
      </c>
      <c r="P4" s="19">
        <f t="shared" ref="P4:P33" si="0">MEDIAN(F4,H4,J4,L4,N4)</f>
        <v>820.51859999999999</v>
      </c>
      <c r="Q4" s="56">
        <f t="shared" ref="Q4:Q33" si="1">MEDIAN(G4,I4,K4,M4,O4)</f>
        <v>81.976680000000002</v>
      </c>
      <c r="R4" s="62">
        <f>(((P4*100)/D36)-100)</f>
        <v>43.625584204169513</v>
      </c>
      <c r="T4" s="13"/>
    </row>
    <row r="5" spans="2:20" x14ac:dyDescent="0.2">
      <c r="B5" s="180"/>
      <c r="C5" s="180"/>
      <c r="D5" s="34" t="s">
        <v>1</v>
      </c>
      <c r="E5" s="17" t="s">
        <v>39</v>
      </c>
      <c r="F5" s="27">
        <v>798.61030000000005</v>
      </c>
      <c r="G5" s="53">
        <v>141.95106000000001</v>
      </c>
      <c r="H5" s="20">
        <v>792.24659999999994</v>
      </c>
      <c r="I5" s="53">
        <v>141.79404</v>
      </c>
      <c r="J5" s="20">
        <v>787.18380000000002</v>
      </c>
      <c r="K5" s="53">
        <v>142.01501999999999</v>
      </c>
      <c r="L5" s="20">
        <v>813.42939999999999</v>
      </c>
      <c r="M5" s="53">
        <v>139.30998</v>
      </c>
      <c r="N5" s="20">
        <v>814.44899999999996</v>
      </c>
      <c r="O5" s="57">
        <v>139.37663999999998</v>
      </c>
      <c r="P5" s="21">
        <f t="shared" si="0"/>
        <v>798.61030000000005</v>
      </c>
      <c r="Q5" s="57">
        <f t="shared" si="1"/>
        <v>141.79404</v>
      </c>
      <c r="R5" s="63">
        <f>(((P5*100)/D36)-100)</f>
        <v>39.790701745173209</v>
      </c>
    </row>
    <row r="6" spans="2:20" x14ac:dyDescent="0.2">
      <c r="B6" s="180"/>
      <c r="C6" s="180" t="s">
        <v>3</v>
      </c>
      <c r="D6" s="34" t="s">
        <v>0</v>
      </c>
      <c r="E6" s="17" t="s">
        <v>40</v>
      </c>
      <c r="F6" s="27">
        <v>806.45680000000004</v>
      </c>
      <c r="G6" s="53">
        <v>102.81191999999999</v>
      </c>
      <c r="H6" s="20">
        <v>800.56780000000003</v>
      </c>
      <c r="I6" s="53">
        <v>101.27526</v>
      </c>
      <c r="J6" s="20">
        <v>818.99919999999997</v>
      </c>
      <c r="K6" s="53">
        <v>105.62730000000001</v>
      </c>
      <c r="L6" s="20">
        <v>819.69389999999999</v>
      </c>
      <c r="M6" s="53">
        <v>106.67363999999999</v>
      </c>
      <c r="N6" s="20">
        <v>798.06410000000005</v>
      </c>
      <c r="O6" s="57">
        <v>102.43302</v>
      </c>
      <c r="P6" s="21">
        <f t="shared" si="0"/>
        <v>806.45680000000004</v>
      </c>
      <c r="Q6" s="57">
        <f t="shared" si="1"/>
        <v>102.81191999999999</v>
      </c>
      <c r="R6" s="63">
        <f>(((P6*100)/D36)-100)</f>
        <v>41.16417231178562</v>
      </c>
    </row>
    <row r="7" spans="2:20" x14ac:dyDescent="0.2">
      <c r="B7" s="180"/>
      <c r="C7" s="180"/>
      <c r="D7" s="34" t="s">
        <v>1</v>
      </c>
      <c r="E7" s="17" t="s">
        <v>41</v>
      </c>
      <c r="F7" s="27">
        <v>793.1549</v>
      </c>
      <c r="G7" s="53">
        <v>161.41830000000002</v>
      </c>
      <c r="H7" s="20">
        <v>810.40480000000002</v>
      </c>
      <c r="I7" s="53">
        <v>166.25951999999998</v>
      </c>
      <c r="J7" s="20">
        <v>787.91610000000003</v>
      </c>
      <c r="K7" s="53">
        <v>161.94215999999997</v>
      </c>
      <c r="L7" s="20">
        <v>781.65409999999997</v>
      </c>
      <c r="M7" s="53">
        <v>166.73981999999998</v>
      </c>
      <c r="N7" s="20">
        <v>808.04660000000001</v>
      </c>
      <c r="O7" s="57">
        <v>164.71553999999998</v>
      </c>
      <c r="P7" s="21">
        <f t="shared" si="0"/>
        <v>793.1549</v>
      </c>
      <c r="Q7" s="57">
        <f t="shared" si="1"/>
        <v>164.71553999999998</v>
      </c>
      <c r="R7" s="63">
        <f>(((P7*100)/D36)-100)</f>
        <v>38.83577517548008</v>
      </c>
    </row>
    <row r="8" spans="2:20" x14ac:dyDescent="0.2">
      <c r="B8" s="180"/>
      <c r="C8" s="180" t="s">
        <v>4</v>
      </c>
      <c r="D8" s="34" t="s">
        <v>0</v>
      </c>
      <c r="E8" s="17" t="s">
        <v>42</v>
      </c>
      <c r="F8" s="27">
        <v>794.62379999999996</v>
      </c>
      <c r="G8" s="53">
        <v>190.91304</v>
      </c>
      <c r="H8" s="20">
        <v>805.83939999999996</v>
      </c>
      <c r="I8" s="53">
        <v>187.43477999999999</v>
      </c>
      <c r="J8" s="20">
        <v>821.41750000000002</v>
      </c>
      <c r="K8" s="53">
        <v>195.37140000000002</v>
      </c>
      <c r="L8" s="20">
        <v>801.19449999999995</v>
      </c>
      <c r="M8" s="53">
        <v>197.12477999999999</v>
      </c>
      <c r="N8" s="20">
        <v>814.74749999999995</v>
      </c>
      <c r="O8" s="57">
        <v>196.24224000000001</v>
      </c>
      <c r="P8" s="21">
        <f t="shared" si="0"/>
        <v>805.83939999999996</v>
      </c>
      <c r="Q8" s="57">
        <f t="shared" si="1"/>
        <v>195.37140000000002</v>
      </c>
      <c r="R8" s="63">
        <f>(((P8*100)/D36)-100)</f>
        <v>41.056101104517865</v>
      </c>
    </row>
    <row r="9" spans="2:20" x14ac:dyDescent="0.2">
      <c r="B9" s="180"/>
      <c r="C9" s="180"/>
      <c r="D9" s="34" t="s">
        <v>1</v>
      </c>
      <c r="E9" s="17" t="s">
        <v>43</v>
      </c>
      <c r="F9" s="27">
        <v>749.52940000000001</v>
      </c>
      <c r="G9" s="53">
        <v>269.57508000000001</v>
      </c>
      <c r="H9" s="20">
        <v>773.37170000000003</v>
      </c>
      <c r="I9" s="53">
        <v>275.78298000000001</v>
      </c>
      <c r="J9" s="20">
        <v>770.17179999999996</v>
      </c>
      <c r="K9" s="53">
        <v>264.82097999999996</v>
      </c>
      <c r="L9" s="20">
        <v>754.39110000000005</v>
      </c>
      <c r="M9" s="53">
        <v>264.56952000000001</v>
      </c>
      <c r="N9" s="20">
        <v>735.40819999999997</v>
      </c>
      <c r="O9" s="57">
        <v>269.27123999999998</v>
      </c>
      <c r="P9" s="21">
        <f t="shared" si="0"/>
        <v>754.39110000000005</v>
      </c>
      <c r="Q9" s="57">
        <f t="shared" si="1"/>
        <v>269.27123999999998</v>
      </c>
      <c r="R9" s="63">
        <f>(((P9*100)/D36)-100)</f>
        <v>32.050464737698888</v>
      </c>
    </row>
    <row r="10" spans="2:20" x14ac:dyDescent="0.2">
      <c r="B10" s="180"/>
      <c r="C10" s="180" t="s">
        <v>5</v>
      </c>
      <c r="D10" s="34" t="s">
        <v>0</v>
      </c>
      <c r="E10" s="17" t="s">
        <v>44</v>
      </c>
      <c r="F10" s="27">
        <v>729.43799999999999</v>
      </c>
      <c r="G10" s="53">
        <v>206.51159999999999</v>
      </c>
      <c r="H10" s="20">
        <v>745.70860000000005</v>
      </c>
      <c r="I10" s="53">
        <v>209.72712000000001</v>
      </c>
      <c r="J10" s="20">
        <v>733.46669999999995</v>
      </c>
      <c r="K10" s="53">
        <v>205.89012</v>
      </c>
      <c r="L10" s="20">
        <v>746.43179999999995</v>
      </c>
      <c r="M10" s="53">
        <v>203.09189999999998</v>
      </c>
      <c r="N10" s="20">
        <v>739.96609999999998</v>
      </c>
      <c r="O10" s="57">
        <v>205.43886000000001</v>
      </c>
      <c r="P10" s="21">
        <f t="shared" si="0"/>
        <v>739.96609999999998</v>
      </c>
      <c r="Q10" s="57">
        <f t="shared" si="1"/>
        <v>205.89012</v>
      </c>
      <c r="R10" s="63">
        <f>(((P10*100)/D36)-100)</f>
        <v>29.525477428276361</v>
      </c>
    </row>
    <row r="11" spans="2:20" x14ac:dyDescent="0.2">
      <c r="B11" s="180"/>
      <c r="C11" s="180"/>
      <c r="D11" s="34" t="s">
        <v>1</v>
      </c>
      <c r="E11" s="17" t="s">
        <v>45</v>
      </c>
      <c r="F11" s="27">
        <v>730.07920000000001</v>
      </c>
      <c r="G11" s="53">
        <v>339.34938</v>
      </c>
      <c r="H11" s="20">
        <v>727.23389999999995</v>
      </c>
      <c r="I11" s="53">
        <v>343.52874000000003</v>
      </c>
      <c r="J11" s="20">
        <v>727.61109999999996</v>
      </c>
      <c r="K11" s="53">
        <v>337.79399999999998</v>
      </c>
      <c r="L11" s="20">
        <v>756.74540000000002</v>
      </c>
      <c r="M11" s="53">
        <v>351.51168000000001</v>
      </c>
      <c r="N11" s="20">
        <v>748.13779999999997</v>
      </c>
      <c r="O11" s="57">
        <v>336.73500000000001</v>
      </c>
      <c r="P11" s="21">
        <f t="shared" si="0"/>
        <v>730.07920000000001</v>
      </c>
      <c r="Q11" s="57">
        <f t="shared" si="1"/>
        <v>339.34938</v>
      </c>
      <c r="R11" s="63">
        <f>(((P11*100)/D36)-100)</f>
        <v>27.79485025118592</v>
      </c>
    </row>
    <row r="12" spans="2:20" x14ac:dyDescent="0.2">
      <c r="B12" s="180"/>
      <c r="C12" s="180" t="s">
        <v>12</v>
      </c>
      <c r="D12" s="34" t="s">
        <v>0</v>
      </c>
      <c r="E12" s="17" t="s">
        <v>46</v>
      </c>
      <c r="F12" s="27">
        <v>732.43799999999999</v>
      </c>
      <c r="G12" s="53">
        <v>273.90449999999998</v>
      </c>
      <c r="H12" s="20">
        <v>725.1635</v>
      </c>
      <c r="I12" s="53">
        <v>283.04442</v>
      </c>
      <c r="J12" s="20">
        <v>725.49480000000005</v>
      </c>
      <c r="K12" s="53">
        <v>283.61369999999999</v>
      </c>
      <c r="L12" s="20">
        <v>737.97670000000005</v>
      </c>
      <c r="M12" s="53">
        <v>276.62099999999998</v>
      </c>
      <c r="N12" s="20">
        <v>745.16980000000001</v>
      </c>
      <c r="O12" s="57">
        <v>277.48194000000001</v>
      </c>
      <c r="P12" s="21">
        <f t="shared" si="0"/>
        <v>732.43799999999999</v>
      </c>
      <c r="Q12" s="57">
        <f t="shared" si="1"/>
        <v>277.48194000000001</v>
      </c>
      <c r="R12" s="63">
        <f>(((P12*100)/D36)-100)</f>
        <v>28.207740377041432</v>
      </c>
    </row>
    <row r="13" spans="2:20" ht="17" thickBot="1" x14ac:dyDescent="0.25">
      <c r="B13" s="181"/>
      <c r="C13" s="181"/>
      <c r="D13" s="38" t="s">
        <v>1</v>
      </c>
      <c r="E13" s="17" t="s">
        <v>47</v>
      </c>
      <c r="F13" s="28">
        <v>723.86</v>
      </c>
      <c r="G13" s="54">
        <v>349.61874</v>
      </c>
      <c r="H13" s="22">
        <v>715.80460000000005</v>
      </c>
      <c r="I13" s="54">
        <v>359.68092000000001</v>
      </c>
      <c r="J13" s="22">
        <v>712.58420000000001</v>
      </c>
      <c r="K13" s="54">
        <v>351.59915999999998</v>
      </c>
      <c r="L13" s="22">
        <v>732.56970000000001</v>
      </c>
      <c r="M13" s="54">
        <v>352.40645999999998</v>
      </c>
      <c r="N13" s="22">
        <v>716.83029999999997</v>
      </c>
      <c r="O13" s="58">
        <v>354.60683999999998</v>
      </c>
      <c r="P13" s="35">
        <f t="shared" si="0"/>
        <v>716.83029999999997</v>
      </c>
      <c r="Q13" s="74">
        <f t="shared" si="1"/>
        <v>352.40645999999998</v>
      </c>
      <c r="R13" s="71">
        <f>(((P13*100)/D36)-100)</f>
        <v>25.475730364613426</v>
      </c>
    </row>
    <row r="14" spans="2:20" ht="17" customHeight="1" thickTop="1" x14ac:dyDescent="0.2">
      <c r="B14" s="179">
        <v>120</v>
      </c>
      <c r="C14" s="179" t="s">
        <v>2</v>
      </c>
      <c r="D14" s="37" t="s">
        <v>0</v>
      </c>
      <c r="E14" s="30" t="s">
        <v>48</v>
      </c>
      <c r="F14" s="26">
        <v>756.99011499999995</v>
      </c>
      <c r="G14" s="52">
        <v>134.5686</v>
      </c>
      <c r="H14" s="18">
        <v>771.22624499999995</v>
      </c>
      <c r="I14" s="52">
        <v>134.6079</v>
      </c>
      <c r="J14" s="18">
        <v>758.97409500000003</v>
      </c>
      <c r="K14" s="52">
        <v>133.37886</v>
      </c>
      <c r="L14" s="18">
        <v>760.79239499999994</v>
      </c>
      <c r="M14" s="52">
        <v>135.40001999999998</v>
      </c>
      <c r="N14" s="18">
        <v>747.13775999999996</v>
      </c>
      <c r="O14" s="56">
        <v>134.13234</v>
      </c>
      <c r="P14" s="19">
        <f t="shared" si="0"/>
        <v>758.97409500000003</v>
      </c>
      <c r="Q14" s="56">
        <f t="shared" si="1"/>
        <v>134.5686</v>
      </c>
      <c r="R14" s="67">
        <f>(((P14*100)/$D$36)-100)</f>
        <v>32.852683400724686</v>
      </c>
    </row>
    <row r="15" spans="2:20" x14ac:dyDescent="0.2">
      <c r="B15" s="180"/>
      <c r="C15" s="180"/>
      <c r="D15" s="34" t="s">
        <v>1</v>
      </c>
      <c r="E15" s="17" t="s">
        <v>49</v>
      </c>
      <c r="F15" s="27">
        <v>706.12455</v>
      </c>
      <c r="G15" s="53">
        <v>289.96697999999998</v>
      </c>
      <c r="H15" s="20">
        <v>705.68831</v>
      </c>
      <c r="I15" s="53">
        <v>284.93993999999998</v>
      </c>
      <c r="J15" s="20">
        <v>731.61095999999998</v>
      </c>
      <c r="K15" s="53">
        <v>299.52102000000002</v>
      </c>
      <c r="L15" s="20">
        <v>716.48154499999998</v>
      </c>
      <c r="M15" s="53">
        <v>291.93149999999997</v>
      </c>
      <c r="N15" s="20">
        <v>694.46016499999996</v>
      </c>
      <c r="O15" s="57">
        <v>295.21589999999998</v>
      </c>
      <c r="P15" s="21">
        <f t="shared" si="0"/>
        <v>706.12455</v>
      </c>
      <c r="Q15" s="57">
        <f t="shared" si="1"/>
        <v>291.93149999999997</v>
      </c>
      <c r="R15" s="68">
        <f t="shared" ref="R15:R23" si="2">(((P15*100)/$D$36)-100)</f>
        <v>23.60176967914721</v>
      </c>
    </row>
    <row r="16" spans="2:20" x14ac:dyDescent="0.2">
      <c r="B16" s="180"/>
      <c r="C16" s="180" t="s">
        <v>3</v>
      </c>
      <c r="D16" s="34" t="s">
        <v>0</v>
      </c>
      <c r="E16" s="17" t="s">
        <v>50</v>
      </c>
      <c r="F16" s="27">
        <v>740.01361499999996</v>
      </c>
      <c r="G16" s="53">
        <v>197.09322</v>
      </c>
      <c r="H16" s="20">
        <v>763.23816999999997</v>
      </c>
      <c r="I16" s="53">
        <v>198.99785999999997</v>
      </c>
      <c r="J16" s="20">
        <v>760.41486499999996</v>
      </c>
      <c r="K16" s="53">
        <v>193.77815999999999</v>
      </c>
      <c r="L16" s="20">
        <v>749.04659499999991</v>
      </c>
      <c r="M16" s="53">
        <v>197.5266</v>
      </c>
      <c r="N16" s="20">
        <v>727.23573499999998</v>
      </c>
      <c r="O16" s="57">
        <v>197.72891999999999</v>
      </c>
      <c r="P16" s="21">
        <f t="shared" si="0"/>
        <v>749.04659499999991</v>
      </c>
      <c r="Q16" s="57">
        <f t="shared" si="1"/>
        <v>197.5266</v>
      </c>
      <c r="R16" s="68">
        <f t="shared" si="2"/>
        <v>31.1149495002538</v>
      </c>
    </row>
    <row r="17" spans="2:18" x14ac:dyDescent="0.2">
      <c r="B17" s="180"/>
      <c r="C17" s="180"/>
      <c r="D17" s="34" t="s">
        <v>1</v>
      </c>
      <c r="E17" s="17" t="s">
        <v>51</v>
      </c>
      <c r="F17" s="27">
        <v>702.84078</v>
      </c>
      <c r="G17" s="53">
        <v>308.07114000000001</v>
      </c>
      <c r="H17" s="20">
        <v>726.13743999999997</v>
      </c>
      <c r="I17" s="53">
        <v>310.63079999999997</v>
      </c>
      <c r="J17" s="20">
        <v>699.28378999999995</v>
      </c>
      <c r="K17" s="53">
        <v>302.78724</v>
      </c>
      <c r="L17" s="20">
        <v>704.71930999999995</v>
      </c>
      <c r="M17" s="53">
        <v>311.02211999999997</v>
      </c>
      <c r="N17" s="20">
        <v>714.68984499999999</v>
      </c>
      <c r="O17" s="57">
        <v>307.28507999999999</v>
      </c>
      <c r="P17" s="21">
        <f t="shared" si="0"/>
        <v>704.71930999999995</v>
      </c>
      <c r="Q17" s="57">
        <f t="shared" si="1"/>
        <v>308.07114000000001</v>
      </c>
      <c r="R17" s="68">
        <f t="shared" si="2"/>
        <v>23.355793029809732</v>
      </c>
    </row>
    <row r="18" spans="2:18" x14ac:dyDescent="0.2">
      <c r="B18" s="180"/>
      <c r="C18" s="180" t="s">
        <v>4</v>
      </c>
      <c r="D18" s="34" t="s">
        <v>0</v>
      </c>
      <c r="E18" s="17" t="s">
        <v>52</v>
      </c>
      <c r="F18" s="27">
        <v>735.64000499999997</v>
      </c>
      <c r="G18" s="53">
        <v>345.22044</v>
      </c>
      <c r="H18" s="20">
        <v>740.82567499999993</v>
      </c>
      <c r="I18" s="53">
        <v>338.10210000000001</v>
      </c>
      <c r="J18" s="20">
        <v>755.22055</v>
      </c>
      <c r="K18" s="53">
        <v>344.15082000000001</v>
      </c>
      <c r="L18" s="20">
        <v>736.10844999999995</v>
      </c>
      <c r="M18" s="53">
        <v>351.53567999999996</v>
      </c>
      <c r="N18" s="20">
        <v>750.78699499999993</v>
      </c>
      <c r="O18" s="57">
        <v>345.30864000000003</v>
      </c>
      <c r="P18" s="21">
        <f t="shared" si="0"/>
        <v>740.82567499999993</v>
      </c>
      <c r="Q18" s="57">
        <f t="shared" si="1"/>
        <v>345.22044</v>
      </c>
      <c r="R18" s="68">
        <f t="shared" si="2"/>
        <v>29.675939540338533</v>
      </c>
    </row>
    <row r="19" spans="2:18" x14ac:dyDescent="0.2">
      <c r="B19" s="180"/>
      <c r="C19" s="180"/>
      <c r="D19" s="34" t="s">
        <v>1</v>
      </c>
      <c r="E19" s="17" t="s">
        <v>53</v>
      </c>
      <c r="F19" s="27">
        <v>690.08474999999999</v>
      </c>
      <c r="G19" s="53">
        <v>390.28805999999997</v>
      </c>
      <c r="H19" s="20">
        <v>696.69798500000002</v>
      </c>
      <c r="I19" s="53">
        <v>391.6431</v>
      </c>
      <c r="J19" s="20">
        <v>689.7912</v>
      </c>
      <c r="K19" s="53">
        <v>383.15465999999998</v>
      </c>
      <c r="L19" s="20">
        <v>709.49182499999995</v>
      </c>
      <c r="M19" s="53">
        <v>395.77289999999999</v>
      </c>
      <c r="N19" s="20">
        <v>712.64648999999997</v>
      </c>
      <c r="O19" s="57">
        <v>395.685</v>
      </c>
      <c r="P19" s="21">
        <f t="shared" si="0"/>
        <v>696.69798500000002</v>
      </c>
      <c r="Q19" s="57">
        <f t="shared" si="1"/>
        <v>391.6431</v>
      </c>
      <c r="R19" s="68">
        <f t="shared" si="2"/>
        <v>21.951720667261824</v>
      </c>
    </row>
    <row r="20" spans="2:18" x14ac:dyDescent="0.2">
      <c r="B20" s="180"/>
      <c r="C20" s="180" t="s">
        <v>5</v>
      </c>
      <c r="D20" s="34" t="s">
        <v>0</v>
      </c>
      <c r="E20" s="17" t="s">
        <v>54</v>
      </c>
      <c r="F20" s="27">
        <v>703.40305262399988</v>
      </c>
      <c r="G20" s="53">
        <v>344.63639999999998</v>
      </c>
      <c r="H20" s="20">
        <v>726.71834995199993</v>
      </c>
      <c r="I20" s="53">
        <v>356.01438000000002</v>
      </c>
      <c r="J20" s="20">
        <v>699.84321703199987</v>
      </c>
      <c r="K20" s="53">
        <v>352.28183999999999</v>
      </c>
      <c r="L20" s="20">
        <v>705.28308544799984</v>
      </c>
      <c r="M20" s="53">
        <v>352.96686</v>
      </c>
      <c r="N20" s="20">
        <v>715.26159687599989</v>
      </c>
      <c r="O20" s="57">
        <v>348.49446</v>
      </c>
      <c r="P20" s="21">
        <f t="shared" si="0"/>
        <v>705.28308544799984</v>
      </c>
      <c r="Q20" s="57">
        <f t="shared" si="1"/>
        <v>352.28183999999999</v>
      </c>
      <c r="R20" s="68">
        <f t="shared" si="2"/>
        <v>23.454477664233536</v>
      </c>
    </row>
    <row r="21" spans="2:18" x14ac:dyDescent="0.2">
      <c r="B21" s="180"/>
      <c r="C21" s="180"/>
      <c r="D21" s="34" t="s">
        <v>1</v>
      </c>
      <c r="E21" s="17" t="s">
        <v>55</v>
      </c>
      <c r="F21" s="27">
        <v>689.98575999999991</v>
      </c>
      <c r="G21" s="53">
        <v>479.9391</v>
      </c>
      <c r="H21" s="20">
        <v>699.94432499999994</v>
      </c>
      <c r="I21" s="53">
        <v>493.63121999999998</v>
      </c>
      <c r="J21" s="20">
        <v>687.02698499999997</v>
      </c>
      <c r="K21" s="53">
        <v>493.45206000000002</v>
      </c>
      <c r="L21" s="20">
        <v>686.15032499999995</v>
      </c>
      <c r="M21" s="53">
        <v>472.92671999999993</v>
      </c>
      <c r="N21" s="20">
        <v>705.40084000000002</v>
      </c>
      <c r="O21" s="57">
        <v>474.08933999999999</v>
      </c>
      <c r="P21" s="21">
        <f t="shared" si="0"/>
        <v>689.98575999999991</v>
      </c>
      <c r="Q21" s="57">
        <f t="shared" si="1"/>
        <v>479.9391</v>
      </c>
      <c r="R21" s="68">
        <f t="shared" si="2"/>
        <v>20.776796373120462</v>
      </c>
    </row>
    <row r="22" spans="2:18" x14ac:dyDescent="0.2">
      <c r="B22" s="180"/>
      <c r="C22" s="180" t="s">
        <v>12</v>
      </c>
      <c r="D22" s="34" t="s">
        <v>0</v>
      </c>
      <c r="E22" s="17" t="s">
        <v>56</v>
      </c>
      <c r="F22" s="27">
        <v>691.79598499999997</v>
      </c>
      <c r="G22" s="53">
        <v>452.11013999999994</v>
      </c>
      <c r="H22" s="20">
        <v>693.4514549999999</v>
      </c>
      <c r="I22" s="53">
        <v>461.10053999999997</v>
      </c>
      <c r="J22" s="20">
        <v>690.27418</v>
      </c>
      <c r="K22" s="53">
        <v>454.24992000000003</v>
      </c>
      <c r="L22" s="20">
        <v>700.45285999999999</v>
      </c>
      <c r="M22" s="53">
        <v>445.64154000000002</v>
      </c>
      <c r="N22" s="20">
        <v>679.59494500000005</v>
      </c>
      <c r="O22" s="57">
        <v>445.08552000000003</v>
      </c>
      <c r="P22" s="21">
        <f t="shared" si="0"/>
        <v>691.79598499999997</v>
      </c>
      <c r="Q22" s="57">
        <f t="shared" si="1"/>
        <v>452.11013999999994</v>
      </c>
      <c r="R22" s="68">
        <f t="shared" si="2"/>
        <v>21.093662588177622</v>
      </c>
    </row>
    <row r="23" spans="2:18" ht="17" thickBot="1" x14ac:dyDescent="0.25">
      <c r="B23" s="181"/>
      <c r="C23" s="181"/>
      <c r="D23" s="38" t="s">
        <v>1</v>
      </c>
      <c r="E23" s="10" t="s">
        <v>57</v>
      </c>
      <c r="F23" s="28">
        <v>664.05541500000004</v>
      </c>
      <c r="G23" s="54">
        <v>592.57248000000004</v>
      </c>
      <c r="H23" s="22">
        <v>671.17462</v>
      </c>
      <c r="I23" s="54">
        <v>604.41294000000005</v>
      </c>
      <c r="J23" s="22">
        <v>677.27457000000004</v>
      </c>
      <c r="K23" s="54">
        <v>600.1270199999999</v>
      </c>
      <c r="L23" s="22">
        <v>671.24567999999999</v>
      </c>
      <c r="M23" s="54">
        <v>588.38112000000001</v>
      </c>
      <c r="N23" s="22">
        <v>655.55984999999998</v>
      </c>
      <c r="O23" s="58">
        <v>613.32845999999995</v>
      </c>
      <c r="P23" s="35">
        <f t="shared" si="0"/>
        <v>671.17462</v>
      </c>
      <c r="Q23" s="61">
        <f t="shared" si="1"/>
        <v>600.1270199999999</v>
      </c>
      <c r="R23" s="75">
        <f t="shared" si="2"/>
        <v>17.484048381732578</v>
      </c>
    </row>
    <row r="24" spans="2:18" ht="17" customHeight="1" thickTop="1" x14ac:dyDescent="0.2">
      <c r="B24" s="179">
        <v>180</v>
      </c>
      <c r="C24" s="179" t="s">
        <v>2</v>
      </c>
      <c r="D24" s="37" t="s">
        <v>0</v>
      </c>
      <c r="E24" s="39" t="s">
        <v>58</v>
      </c>
      <c r="F24" s="29">
        <v>675.91529234697487</v>
      </c>
      <c r="G24" s="55">
        <v>219.76128</v>
      </c>
      <c r="H24" s="24">
        <v>666.71039234587488</v>
      </c>
      <c r="I24" s="55">
        <v>222.11478</v>
      </c>
      <c r="J24" s="24">
        <v>689.80407784502495</v>
      </c>
      <c r="K24" s="55">
        <v>223.66098</v>
      </c>
      <c r="L24" s="24">
        <v>680.22349899732501</v>
      </c>
      <c r="M24" s="55">
        <v>224.95097999999999</v>
      </c>
      <c r="N24" s="24">
        <v>676.92641774979995</v>
      </c>
      <c r="O24" s="59">
        <v>217.82592</v>
      </c>
      <c r="P24" s="19">
        <f t="shared" si="0"/>
        <v>676.92641774979995</v>
      </c>
      <c r="Q24" s="56">
        <f t="shared" si="1"/>
        <v>222.11478</v>
      </c>
      <c r="R24" s="67">
        <f>(((P24*100)/$D$36)-100)</f>
        <v>18.490857139071238</v>
      </c>
    </row>
    <row r="25" spans="2:18" x14ac:dyDescent="0.2">
      <c r="B25" s="180"/>
      <c r="C25" s="180"/>
      <c r="D25" s="34" t="s">
        <v>1</v>
      </c>
      <c r="E25" s="17" t="s">
        <v>59</v>
      </c>
      <c r="F25" s="27">
        <v>667.0174080086</v>
      </c>
      <c r="G25" s="53">
        <v>315.67439999999999</v>
      </c>
      <c r="H25" s="20">
        <v>667.98589501472497</v>
      </c>
      <c r="I25" s="53">
        <v>318.56561999999997</v>
      </c>
      <c r="J25" s="20">
        <v>656.04474312809998</v>
      </c>
      <c r="K25" s="53">
        <v>319.76615999999996</v>
      </c>
      <c r="L25" s="20">
        <v>683.35655686295001</v>
      </c>
      <c r="M25" s="53">
        <v>317.51112000000001</v>
      </c>
      <c r="N25" s="20">
        <v>673.61752451399991</v>
      </c>
      <c r="O25" s="60">
        <v>321.46799999999996</v>
      </c>
      <c r="P25" s="21">
        <f t="shared" si="0"/>
        <v>667.98589501472497</v>
      </c>
      <c r="Q25" s="57">
        <f t="shared" si="1"/>
        <v>318.56561999999997</v>
      </c>
      <c r="R25" s="68">
        <f t="shared" ref="R25:R33" si="3">(((P25*100)/$D$36)-100)</f>
        <v>16.925886154969461</v>
      </c>
    </row>
    <row r="26" spans="2:18" x14ac:dyDescent="0.2">
      <c r="B26" s="180"/>
      <c r="C26" s="180" t="s">
        <v>3</v>
      </c>
      <c r="D26" s="34" t="s">
        <v>0</v>
      </c>
      <c r="E26" s="17" t="s">
        <v>60</v>
      </c>
      <c r="F26" s="29">
        <v>677.10763093577498</v>
      </c>
      <c r="G26" s="55">
        <v>469.28093999999999</v>
      </c>
      <c r="H26" s="24">
        <v>700.90475394805003</v>
      </c>
      <c r="I26" s="55">
        <v>462.41225999999995</v>
      </c>
      <c r="J26" s="24">
        <v>668.41314327355008</v>
      </c>
      <c r="K26" s="55">
        <v>459.39864</v>
      </c>
      <c r="L26" s="24">
        <v>665.90477633254989</v>
      </c>
      <c r="M26" s="55">
        <v>465.83219999999994</v>
      </c>
      <c r="N26" s="24">
        <v>670.93409046222496</v>
      </c>
      <c r="O26" s="59">
        <v>460.19351999999998</v>
      </c>
      <c r="P26" s="21">
        <f t="shared" si="0"/>
        <v>670.93409046222496</v>
      </c>
      <c r="Q26" s="57">
        <f t="shared" si="1"/>
        <v>462.41225999999995</v>
      </c>
      <c r="R26" s="68">
        <f t="shared" si="3"/>
        <v>17.441945502673775</v>
      </c>
    </row>
    <row r="27" spans="2:18" x14ac:dyDescent="0.2">
      <c r="B27" s="180"/>
      <c r="C27" s="180"/>
      <c r="D27" s="34" t="s">
        <v>1</v>
      </c>
      <c r="E27" s="17" t="s">
        <v>61</v>
      </c>
      <c r="F27" s="27">
        <v>643.64282766632505</v>
      </c>
      <c r="G27" s="53">
        <v>493.42697999999996</v>
      </c>
      <c r="H27" s="20">
        <v>642.43502785709995</v>
      </c>
      <c r="I27" s="53">
        <v>507.40674000000001</v>
      </c>
      <c r="J27" s="20">
        <v>638.62090803337503</v>
      </c>
      <c r="K27" s="53">
        <v>506.03879999999998</v>
      </c>
      <c r="L27" s="20">
        <v>662.34293368929991</v>
      </c>
      <c r="M27" s="53">
        <v>505.31741999999997</v>
      </c>
      <c r="N27" s="20">
        <v>662.499178444775</v>
      </c>
      <c r="O27" s="60">
        <v>509.36027999999999</v>
      </c>
      <c r="P27" s="21">
        <f t="shared" si="0"/>
        <v>643.64282766632505</v>
      </c>
      <c r="Q27" s="57">
        <f t="shared" si="1"/>
        <v>506.03879999999998</v>
      </c>
      <c r="R27" s="68">
        <f t="shared" si="3"/>
        <v>12.66481605950132</v>
      </c>
    </row>
    <row r="28" spans="2:18" x14ac:dyDescent="0.2">
      <c r="B28" s="180"/>
      <c r="C28" s="180" t="s">
        <v>4</v>
      </c>
      <c r="D28" s="34" t="s">
        <v>0</v>
      </c>
      <c r="E28" s="17" t="s">
        <v>62</v>
      </c>
      <c r="F28" s="27">
        <v>672.78703610260004</v>
      </c>
      <c r="G28" s="53">
        <v>492.33701999999994</v>
      </c>
      <c r="H28" s="20">
        <v>673.89880348682493</v>
      </c>
      <c r="I28" s="53">
        <v>502.50977999999998</v>
      </c>
      <c r="J28" s="20">
        <v>661.45232897984999</v>
      </c>
      <c r="K28" s="53">
        <v>502.60937999999999</v>
      </c>
      <c r="L28" s="20">
        <v>689.50877813814998</v>
      </c>
      <c r="M28" s="53">
        <v>501.83789999999993</v>
      </c>
      <c r="N28" s="20">
        <v>665.94635837257488</v>
      </c>
      <c r="O28" s="60">
        <v>486.2568</v>
      </c>
      <c r="P28" s="21">
        <f t="shared" si="0"/>
        <v>672.78703610260004</v>
      </c>
      <c r="Q28" s="57">
        <f t="shared" si="1"/>
        <v>501.83789999999993</v>
      </c>
      <c r="R28" s="68">
        <f t="shared" si="3"/>
        <v>17.766289643193502</v>
      </c>
    </row>
    <row r="29" spans="2:18" x14ac:dyDescent="0.2">
      <c r="B29" s="180"/>
      <c r="C29" s="180"/>
      <c r="D29" s="34" t="s">
        <v>1</v>
      </c>
      <c r="E29" s="17" t="s">
        <v>63</v>
      </c>
      <c r="F29" s="27">
        <v>636.24602616312495</v>
      </c>
      <c r="G29" s="53">
        <v>572.05427999999995</v>
      </c>
      <c r="H29" s="20">
        <v>647.40777888845003</v>
      </c>
      <c r="I29" s="53">
        <v>593.63076000000001</v>
      </c>
      <c r="J29" s="20">
        <v>642.48410042627484</v>
      </c>
      <c r="K29" s="53">
        <v>572.31335999999999</v>
      </c>
      <c r="L29" s="20">
        <v>644.630425125025</v>
      </c>
      <c r="M29" s="53">
        <v>565.85670000000005</v>
      </c>
      <c r="N29" s="20">
        <v>631.37151630255005</v>
      </c>
      <c r="O29" s="60">
        <v>572.02697999999998</v>
      </c>
      <c r="P29" s="21">
        <f t="shared" si="0"/>
        <v>642.48410042627484</v>
      </c>
      <c r="Q29" s="57">
        <f t="shared" si="1"/>
        <v>572.05427999999995</v>
      </c>
      <c r="R29" s="68">
        <f t="shared" si="3"/>
        <v>12.461989607077811</v>
      </c>
    </row>
    <row r="30" spans="2:18" x14ac:dyDescent="0.2">
      <c r="B30" s="180"/>
      <c r="C30" s="180" t="s">
        <v>5</v>
      </c>
      <c r="D30" s="34" t="s">
        <v>0</v>
      </c>
      <c r="E30" s="17" t="s">
        <v>64</v>
      </c>
      <c r="F30" s="27">
        <v>671.23015842849998</v>
      </c>
      <c r="G30" s="53">
        <v>724.27764000000002</v>
      </c>
      <c r="H30" s="20">
        <v>665.16820763279986</v>
      </c>
      <c r="I30" s="53">
        <v>749.49257999999998</v>
      </c>
      <c r="J30" s="20">
        <v>658.13882618765001</v>
      </c>
      <c r="K30" s="53">
        <v>733.60451999999998</v>
      </c>
      <c r="L30" s="20">
        <v>658.25224048157497</v>
      </c>
      <c r="M30" s="53">
        <v>724.17971999999997</v>
      </c>
      <c r="N30" s="20">
        <v>695.13301314069997</v>
      </c>
      <c r="O30" s="60">
        <v>722.78063999999995</v>
      </c>
      <c r="P30" s="21">
        <f t="shared" si="0"/>
        <v>665.16820763279986</v>
      </c>
      <c r="Q30" s="57">
        <f t="shared" si="1"/>
        <v>724.27764000000002</v>
      </c>
      <c r="R30" s="68">
        <f t="shared" si="3"/>
        <v>16.432671258520173</v>
      </c>
    </row>
    <row r="31" spans="2:18" x14ac:dyDescent="0.2">
      <c r="B31" s="180"/>
      <c r="C31" s="180"/>
      <c r="D31" s="34" t="s">
        <v>1</v>
      </c>
      <c r="E31" s="17" t="s">
        <v>65</v>
      </c>
      <c r="F31" s="27">
        <v>636.63015586312497</v>
      </c>
      <c r="G31" s="53">
        <v>936.94758000000002</v>
      </c>
      <c r="H31" s="20">
        <v>652.42326434892504</v>
      </c>
      <c r="I31" s="53">
        <v>932.21993999999995</v>
      </c>
      <c r="J31" s="20">
        <v>636.86082574797501</v>
      </c>
      <c r="K31" s="53">
        <v>961.8137999999999</v>
      </c>
      <c r="L31" s="20">
        <v>636.73444707667488</v>
      </c>
      <c r="M31" s="53">
        <v>950.20572000000004</v>
      </c>
      <c r="N31" s="20">
        <v>645.72077727847488</v>
      </c>
      <c r="O31" s="60">
        <v>959.93039999999996</v>
      </c>
      <c r="P31" s="21">
        <f t="shared" si="0"/>
        <v>636.86082574797501</v>
      </c>
      <c r="Q31" s="57">
        <f t="shared" si="1"/>
        <v>950.20572000000004</v>
      </c>
      <c r="R31" s="68">
        <f t="shared" si="3"/>
        <v>11.477677842772508</v>
      </c>
    </row>
    <row r="32" spans="2:18" x14ac:dyDescent="0.2">
      <c r="B32" s="180"/>
      <c r="C32" s="180" t="s">
        <v>12</v>
      </c>
      <c r="D32" s="34" t="s">
        <v>0</v>
      </c>
      <c r="E32" s="17" t="s">
        <v>66</v>
      </c>
      <c r="F32" s="27">
        <v>647.769917163125</v>
      </c>
      <c r="G32" s="53">
        <v>734.74775999999997</v>
      </c>
      <c r="H32" s="20">
        <v>659.49403576924999</v>
      </c>
      <c r="I32" s="53">
        <v>744.06551999999999</v>
      </c>
      <c r="J32" s="20">
        <v>640.17634522109984</v>
      </c>
      <c r="K32" s="53">
        <v>737.60327999999993</v>
      </c>
      <c r="L32" s="20">
        <v>655.22241747282499</v>
      </c>
      <c r="M32" s="53">
        <v>758.35295999999994</v>
      </c>
      <c r="N32" s="20">
        <v>641.32710176987496</v>
      </c>
      <c r="O32" s="60">
        <v>735.19475999999997</v>
      </c>
      <c r="P32" s="21">
        <f t="shared" si="0"/>
        <v>647.769917163125</v>
      </c>
      <c r="Q32" s="57">
        <f t="shared" si="1"/>
        <v>737.60327999999993</v>
      </c>
      <c r="R32" s="68">
        <f t="shared" si="3"/>
        <v>13.387231907284402</v>
      </c>
    </row>
    <row r="33" spans="2:20" ht="17" thickBot="1" x14ac:dyDescent="0.25">
      <c r="B33" s="181"/>
      <c r="C33" s="181"/>
      <c r="D33" s="38" t="s">
        <v>1</v>
      </c>
      <c r="E33" s="10" t="s">
        <v>67</v>
      </c>
      <c r="F33" s="28">
        <v>633.07926091632498</v>
      </c>
      <c r="G33" s="54">
        <v>947.89445999999998</v>
      </c>
      <c r="H33" s="22">
        <v>627.96563031749997</v>
      </c>
      <c r="I33" s="54">
        <v>976.73087999999996</v>
      </c>
      <c r="J33" s="22">
        <v>624.32974667457506</v>
      </c>
      <c r="K33" s="54">
        <v>964.44581999999991</v>
      </c>
      <c r="L33" s="22">
        <v>654.64852770102493</v>
      </c>
      <c r="M33" s="54">
        <v>971.6223</v>
      </c>
      <c r="N33" s="22">
        <v>651.92687274409991</v>
      </c>
      <c r="O33" s="73">
        <v>958.51541999999995</v>
      </c>
      <c r="P33" s="35">
        <f t="shared" si="0"/>
        <v>633.07926091632498</v>
      </c>
      <c r="Q33" s="61">
        <f t="shared" si="1"/>
        <v>964.44581999999991</v>
      </c>
      <c r="R33" s="69">
        <f t="shared" si="3"/>
        <v>10.815743478150338</v>
      </c>
    </row>
    <row r="34" spans="2:20" ht="17" thickTop="1" x14ac:dyDescent="0.2">
      <c r="T34" s="14"/>
    </row>
    <row r="35" spans="2:20" x14ac:dyDescent="0.2">
      <c r="B35" s="11"/>
      <c r="C35" s="11"/>
      <c r="D35" s="11"/>
      <c r="E35" s="11"/>
      <c r="F35" s="11"/>
      <c r="T35" s="15"/>
    </row>
    <row r="36" spans="2:20" x14ac:dyDescent="0.2">
      <c r="B36" s="11"/>
      <c r="C36" s="25" t="s">
        <v>6</v>
      </c>
      <c r="D36" s="51">
        <v>571.29</v>
      </c>
      <c r="E36" s="40"/>
      <c r="F36" s="11"/>
    </row>
    <row r="38" spans="2:20" x14ac:dyDescent="0.2">
      <c r="C38" s="1" t="s">
        <v>37</v>
      </c>
    </row>
    <row r="41" spans="2:20" x14ac:dyDescent="0.2">
      <c r="F41" s="5"/>
      <c r="G41" s="5"/>
      <c r="H41" s="5"/>
      <c r="I41" s="5"/>
      <c r="J41" s="5"/>
      <c r="K41" s="5"/>
      <c r="L41" s="5"/>
      <c r="M41" s="5"/>
      <c r="N41" s="5"/>
      <c r="O41" s="5"/>
      <c r="P41" s="5"/>
      <c r="Q41" s="5"/>
    </row>
  </sheetData>
  <mergeCells count="29">
    <mergeCell ref="B24:B33"/>
    <mergeCell ref="C24:C25"/>
    <mergeCell ref="C26:C27"/>
    <mergeCell ref="C28:C29"/>
    <mergeCell ref="C30:C31"/>
    <mergeCell ref="C32:C33"/>
    <mergeCell ref="B14:B23"/>
    <mergeCell ref="C14:C15"/>
    <mergeCell ref="C16:C17"/>
    <mergeCell ref="C18:C19"/>
    <mergeCell ref="C20:C21"/>
    <mergeCell ref="C22:C23"/>
    <mergeCell ref="B4:B13"/>
    <mergeCell ref="C4:C5"/>
    <mergeCell ref="C6:C7"/>
    <mergeCell ref="C8:C9"/>
    <mergeCell ref="C10:C11"/>
    <mergeCell ref="C12:C13"/>
    <mergeCell ref="R2:R3"/>
    <mergeCell ref="B2:B3"/>
    <mergeCell ref="C2:C3"/>
    <mergeCell ref="D2:D3"/>
    <mergeCell ref="F2:G2"/>
    <mergeCell ref="H2:I2"/>
    <mergeCell ref="J2:K2"/>
    <mergeCell ref="L2:M2"/>
    <mergeCell ref="N2:O2"/>
    <mergeCell ref="P2:Q2"/>
    <mergeCell ref="E2:E3"/>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0AB7F-CB99-6F4F-83BC-A882553BEC78}">
  <sheetPr>
    <tabColor rgb="FF00B050"/>
  </sheetPr>
  <dimension ref="B1:T50"/>
  <sheetViews>
    <sheetView zoomScale="168" zoomScaleNormal="168" workbookViewId="0">
      <selection activeCell="M67" sqref="M67"/>
    </sheetView>
  </sheetViews>
  <sheetFormatPr baseColWidth="10" defaultRowHeight="16" x14ac:dyDescent="0.2"/>
  <cols>
    <col min="1" max="1" width="4.33203125" style="1" customWidth="1"/>
    <col min="2" max="2" width="7" style="1" customWidth="1"/>
    <col min="3" max="3" width="10.1640625" style="1" customWidth="1"/>
    <col min="4" max="4" width="10.5" style="1" customWidth="1"/>
    <col min="5" max="5" width="7.33203125" style="1" customWidth="1"/>
    <col min="6" max="6" width="9.6640625" style="1" bestFit="1" customWidth="1"/>
    <col min="7" max="7" width="8.5" style="1" bestFit="1" customWidth="1"/>
    <col min="8" max="8" width="9.6640625" style="1" bestFit="1" customWidth="1"/>
    <col min="9" max="9" width="8.5" style="1" bestFit="1" customWidth="1"/>
    <col min="10" max="10" width="9.6640625" style="1" bestFit="1" customWidth="1"/>
    <col min="11" max="11" width="8.5" style="1" bestFit="1" customWidth="1"/>
    <col min="12" max="12" width="9.6640625" style="1" bestFit="1" customWidth="1"/>
    <col min="13" max="13" width="8.5" style="1" bestFit="1" customWidth="1"/>
    <col min="14" max="14" width="9.6640625" style="1" bestFit="1" customWidth="1"/>
    <col min="15" max="15" width="8.5" style="1" bestFit="1" customWidth="1"/>
    <col min="16" max="16" width="9.6640625" style="1" bestFit="1" customWidth="1"/>
    <col min="17" max="18" width="8.5" style="1" bestFit="1" customWidth="1"/>
    <col min="19" max="16384" width="10.83203125" style="1"/>
  </cols>
  <sheetData>
    <row r="1" spans="2:20" ht="22" customHeight="1" x14ac:dyDescent="0.2"/>
    <row r="2" spans="2:20" ht="36" customHeight="1" x14ac:dyDescent="0.2">
      <c r="B2" s="182" t="s">
        <v>19</v>
      </c>
      <c r="C2" s="182" t="s">
        <v>8</v>
      </c>
      <c r="D2" s="184" t="s">
        <v>7</v>
      </c>
      <c r="E2" s="190" t="s">
        <v>68</v>
      </c>
      <c r="F2" s="188" t="s">
        <v>13</v>
      </c>
      <c r="G2" s="180"/>
      <c r="H2" s="192" t="s">
        <v>14</v>
      </c>
      <c r="I2" s="188"/>
      <c r="J2" s="180" t="s">
        <v>15</v>
      </c>
      <c r="K2" s="180"/>
      <c r="L2" s="180" t="s">
        <v>16</v>
      </c>
      <c r="M2" s="180"/>
      <c r="N2" s="180" t="s">
        <v>17</v>
      </c>
      <c r="O2" s="189"/>
      <c r="P2" s="187" t="s">
        <v>18</v>
      </c>
      <c r="Q2" s="187"/>
      <c r="R2" s="182" t="s">
        <v>86</v>
      </c>
    </row>
    <row r="3" spans="2:20" ht="37" customHeight="1" thickBot="1" x14ac:dyDescent="0.25">
      <c r="B3" s="183"/>
      <c r="C3" s="186"/>
      <c r="D3" s="185"/>
      <c r="E3" s="191"/>
      <c r="F3" s="8" t="s">
        <v>9</v>
      </c>
      <c r="G3" s="6" t="s">
        <v>11</v>
      </c>
      <c r="H3" s="6" t="s">
        <v>9</v>
      </c>
      <c r="I3" s="6" t="s">
        <v>11</v>
      </c>
      <c r="J3" s="6" t="s">
        <v>9</v>
      </c>
      <c r="K3" s="6" t="s">
        <v>11</v>
      </c>
      <c r="L3" s="6" t="s">
        <v>9</v>
      </c>
      <c r="M3" s="6" t="s">
        <v>11</v>
      </c>
      <c r="N3" s="6" t="s">
        <v>9</v>
      </c>
      <c r="O3" s="9" t="s">
        <v>11</v>
      </c>
      <c r="P3" s="8" t="s">
        <v>9</v>
      </c>
      <c r="Q3" s="7" t="s">
        <v>11</v>
      </c>
      <c r="R3" s="183"/>
    </row>
    <row r="4" spans="2:20" ht="17" thickTop="1" x14ac:dyDescent="0.2">
      <c r="B4" s="179">
        <v>60</v>
      </c>
      <c r="C4" s="179" t="s">
        <v>2</v>
      </c>
      <c r="D4" s="37" t="s">
        <v>0</v>
      </c>
      <c r="E4" s="30" t="s">
        <v>38</v>
      </c>
      <c r="F4" s="26">
        <v>1041.3018</v>
      </c>
      <c r="G4" s="52">
        <v>71.629319999999993</v>
      </c>
      <c r="H4" s="18">
        <v>1042.8855000000001</v>
      </c>
      <c r="I4" s="52">
        <v>73.969259999999991</v>
      </c>
      <c r="J4" s="18">
        <v>1027.0420999999999</v>
      </c>
      <c r="K4" s="52">
        <v>70.440539999999999</v>
      </c>
      <c r="L4" s="18">
        <v>1029.5096000000001</v>
      </c>
      <c r="M4" s="52">
        <v>71.944860000000006</v>
      </c>
      <c r="N4" s="18">
        <v>1073.5165999999999</v>
      </c>
      <c r="O4" s="56">
        <v>71.866680000000002</v>
      </c>
      <c r="P4" s="19">
        <f t="shared" ref="P4:P33" si="0">MEDIAN(F4,H4,J4,L4,N4)</f>
        <v>1041.3018</v>
      </c>
      <c r="Q4" s="56">
        <f t="shared" ref="Q4:Q33" si="1">MEDIAN(G4,I4,K4,M4,O4)</f>
        <v>71.866680000000002</v>
      </c>
      <c r="R4" s="62">
        <f>(((P4*100)/D36)-100)</f>
        <v>-11.257729674450331</v>
      </c>
    </row>
    <row r="5" spans="2:20" x14ac:dyDescent="0.2">
      <c r="B5" s="180"/>
      <c r="C5" s="180"/>
      <c r="D5" s="34" t="s">
        <v>1</v>
      </c>
      <c r="E5" s="17" t="s">
        <v>39</v>
      </c>
      <c r="F5" s="27">
        <v>1056.8964000000001</v>
      </c>
      <c r="G5" s="53">
        <v>225.72131999999999</v>
      </c>
      <c r="H5" s="20">
        <v>1069.2578000000001</v>
      </c>
      <c r="I5" s="53">
        <v>223.13472000000002</v>
      </c>
      <c r="J5" s="20">
        <v>1057.4358999999999</v>
      </c>
      <c r="K5" s="53">
        <v>223.86882</v>
      </c>
      <c r="L5" s="20">
        <v>1093.8933</v>
      </c>
      <c r="M5" s="53">
        <v>234.37103999999999</v>
      </c>
      <c r="N5" s="20">
        <v>1087.4407000000001</v>
      </c>
      <c r="O5" s="57">
        <v>225.07344000000001</v>
      </c>
      <c r="P5" s="21">
        <f t="shared" si="0"/>
        <v>1069.2578000000001</v>
      </c>
      <c r="Q5" s="57">
        <f t="shared" si="1"/>
        <v>225.07344000000001</v>
      </c>
      <c r="R5" s="63">
        <f>(((P5*100)/D36)-100)</f>
        <v>-8.8752514061700936</v>
      </c>
    </row>
    <row r="6" spans="2:20" x14ac:dyDescent="0.2">
      <c r="B6" s="180"/>
      <c r="C6" s="180" t="s">
        <v>3</v>
      </c>
      <c r="D6" s="34" t="s">
        <v>0</v>
      </c>
      <c r="E6" s="17" t="s">
        <v>40</v>
      </c>
      <c r="F6" s="27">
        <v>1044.9508000000001</v>
      </c>
      <c r="G6" s="53">
        <v>121.12121999999999</v>
      </c>
      <c r="H6" s="20">
        <v>1079.3353</v>
      </c>
      <c r="I6" s="53">
        <v>124.21505999999999</v>
      </c>
      <c r="J6" s="20">
        <v>1065.5694000000001</v>
      </c>
      <c r="K6" s="53">
        <v>120.15624</v>
      </c>
      <c r="L6" s="20">
        <v>1033.3398</v>
      </c>
      <c r="M6" s="53">
        <v>124.83954</v>
      </c>
      <c r="N6" s="20">
        <v>1043.3349000000001</v>
      </c>
      <c r="O6" s="57">
        <v>119.93315999999999</v>
      </c>
      <c r="P6" s="21">
        <f t="shared" si="0"/>
        <v>1044.9508000000001</v>
      </c>
      <c r="Q6" s="57">
        <f t="shared" si="1"/>
        <v>121.12121999999999</v>
      </c>
      <c r="R6" s="63">
        <f>(((P6*100)/D36)-100)</f>
        <v>-10.946753025396291</v>
      </c>
    </row>
    <row r="7" spans="2:20" x14ac:dyDescent="0.2">
      <c r="B7" s="180"/>
      <c r="C7" s="180"/>
      <c r="D7" s="34" t="s">
        <v>1</v>
      </c>
      <c r="E7" s="17" t="s">
        <v>41</v>
      </c>
      <c r="F7" s="27">
        <v>1076.0483999999999</v>
      </c>
      <c r="G7" s="53">
        <v>221.73869999999999</v>
      </c>
      <c r="H7" s="20">
        <v>1092.2171000000001</v>
      </c>
      <c r="I7" s="53">
        <v>227.90634</v>
      </c>
      <c r="J7" s="20">
        <v>1056.9114</v>
      </c>
      <c r="K7" s="53">
        <v>219.85943999999998</v>
      </c>
      <c r="L7" s="20">
        <v>1106.8987</v>
      </c>
      <c r="M7" s="53">
        <v>225.62189999999998</v>
      </c>
      <c r="N7" s="20">
        <v>1053.8878</v>
      </c>
      <c r="O7" s="57">
        <v>227.85695999999999</v>
      </c>
      <c r="P7" s="21">
        <f t="shared" si="0"/>
        <v>1076.0483999999999</v>
      </c>
      <c r="Q7" s="57">
        <f t="shared" si="1"/>
        <v>225.62189999999998</v>
      </c>
      <c r="R7" s="63">
        <f>(((P7*100)/D36)-100)</f>
        <v>-8.2965399693199373</v>
      </c>
    </row>
    <row r="8" spans="2:20" x14ac:dyDescent="0.2">
      <c r="B8" s="180"/>
      <c r="C8" s="180" t="s">
        <v>4</v>
      </c>
      <c r="D8" s="34" t="s">
        <v>0</v>
      </c>
      <c r="E8" s="17" t="s">
        <v>42</v>
      </c>
      <c r="F8" s="27">
        <v>1054.2040999999999</v>
      </c>
      <c r="G8" s="53">
        <v>221.69621999999998</v>
      </c>
      <c r="H8" s="20">
        <v>1089.9350999999999</v>
      </c>
      <c r="I8" s="53">
        <v>225.13896</v>
      </c>
      <c r="J8" s="20">
        <v>1035.6269</v>
      </c>
      <c r="K8" s="53">
        <v>228.24731999999997</v>
      </c>
      <c r="L8" s="20">
        <v>1050.9069</v>
      </c>
      <c r="M8" s="53">
        <v>229.80137999999999</v>
      </c>
      <c r="N8" s="20">
        <v>1065.7147</v>
      </c>
      <c r="O8" s="57">
        <v>221.85629999999998</v>
      </c>
      <c r="P8" s="21">
        <f t="shared" si="0"/>
        <v>1054.2040999999999</v>
      </c>
      <c r="Q8" s="57">
        <f t="shared" si="1"/>
        <v>225.13896</v>
      </c>
      <c r="R8" s="63">
        <f>(((P8*100)/D36)-100)</f>
        <v>-10.158164308846111</v>
      </c>
    </row>
    <row r="9" spans="2:20" x14ac:dyDescent="0.2">
      <c r="B9" s="180"/>
      <c r="C9" s="180"/>
      <c r="D9" s="34" t="s">
        <v>1</v>
      </c>
      <c r="E9" s="17" t="s">
        <v>43</v>
      </c>
      <c r="F9" s="27">
        <v>1092.1468</v>
      </c>
      <c r="G9" s="53">
        <v>272.68092000000001</v>
      </c>
      <c r="H9" s="20">
        <v>1087.2125000000001</v>
      </c>
      <c r="I9" s="53">
        <v>280.66577999999998</v>
      </c>
      <c r="J9" s="20">
        <v>1069.7003999999999</v>
      </c>
      <c r="K9" s="53">
        <v>277.14911999999998</v>
      </c>
      <c r="L9" s="20">
        <v>1083.7537</v>
      </c>
      <c r="M9" s="53">
        <v>270.30365999999998</v>
      </c>
      <c r="N9" s="20">
        <v>1128.7874999999999</v>
      </c>
      <c r="O9" s="57">
        <v>281.85095999999999</v>
      </c>
      <c r="P9" s="21">
        <f t="shared" si="0"/>
        <v>1087.2125000000001</v>
      </c>
      <c r="Q9" s="57">
        <f t="shared" si="1"/>
        <v>277.14911999999998</v>
      </c>
      <c r="R9" s="63">
        <f>(((P9*100)/D36)-100)</f>
        <v>-7.3451082324867798</v>
      </c>
    </row>
    <row r="10" spans="2:20" x14ac:dyDescent="0.2">
      <c r="B10" s="180"/>
      <c r="C10" s="180" t="s">
        <v>5</v>
      </c>
      <c r="D10" s="34" t="s">
        <v>0</v>
      </c>
      <c r="E10" s="17" t="s">
        <v>44</v>
      </c>
      <c r="F10" s="27">
        <v>1079.1754000000001</v>
      </c>
      <c r="G10" s="53">
        <v>252.39006000000001</v>
      </c>
      <c r="H10" s="20">
        <v>1064.2273</v>
      </c>
      <c r="I10" s="53">
        <v>252.68915999999999</v>
      </c>
      <c r="J10" s="20">
        <v>1106.4864</v>
      </c>
      <c r="K10" s="53">
        <v>249.21647999999999</v>
      </c>
      <c r="L10" s="20">
        <v>1062.3964000000001</v>
      </c>
      <c r="M10" s="53">
        <v>254.0592</v>
      </c>
      <c r="N10" s="20">
        <v>1070.6143</v>
      </c>
      <c r="O10" s="57">
        <v>260.68727999999999</v>
      </c>
      <c r="P10" s="21">
        <f t="shared" si="0"/>
        <v>1070.6143</v>
      </c>
      <c r="Q10" s="57">
        <f t="shared" si="1"/>
        <v>252.68915999999999</v>
      </c>
      <c r="R10" s="63">
        <f>(((P10*100)/D36)-100)</f>
        <v>-8.7596471791375592</v>
      </c>
    </row>
    <row r="11" spans="2:20" x14ac:dyDescent="0.2">
      <c r="B11" s="180"/>
      <c r="C11" s="180"/>
      <c r="D11" s="34" t="s">
        <v>1</v>
      </c>
      <c r="E11" s="17" t="s">
        <v>45</v>
      </c>
      <c r="F11" s="27">
        <v>1082.9945</v>
      </c>
      <c r="G11" s="53">
        <v>275.11908</v>
      </c>
      <c r="H11" s="20">
        <v>1115.1088999999999</v>
      </c>
      <c r="I11" s="53">
        <v>279.92123999999995</v>
      </c>
      <c r="J11" s="20">
        <v>1116.9459999999999</v>
      </c>
      <c r="K11" s="53">
        <v>284.21981999999997</v>
      </c>
      <c r="L11" s="20">
        <v>1066.3538000000001</v>
      </c>
      <c r="M11" s="53">
        <v>283.42122000000001</v>
      </c>
      <c r="N11" s="20">
        <v>1099.9584</v>
      </c>
      <c r="O11" s="57">
        <v>273.90371999999996</v>
      </c>
      <c r="P11" s="21">
        <f t="shared" si="0"/>
        <v>1099.9584</v>
      </c>
      <c r="Q11" s="57">
        <f t="shared" si="1"/>
        <v>279.92123999999995</v>
      </c>
      <c r="R11" s="63">
        <f>(((P11*100)/D36)-100)</f>
        <v>-6.2588716550196182</v>
      </c>
    </row>
    <row r="12" spans="2:20" x14ac:dyDescent="0.2">
      <c r="B12" s="180"/>
      <c r="C12" s="180" t="s">
        <v>12</v>
      </c>
      <c r="D12" s="34" t="s">
        <v>0</v>
      </c>
      <c r="E12" s="17" t="s">
        <v>46</v>
      </c>
      <c r="F12" s="27">
        <v>1094.6269</v>
      </c>
      <c r="G12" s="53">
        <v>278.72897999999998</v>
      </c>
      <c r="H12" s="20">
        <v>1117.4168999999999</v>
      </c>
      <c r="I12" s="53">
        <v>284.30363999999997</v>
      </c>
      <c r="J12" s="20">
        <v>1088.1026999999999</v>
      </c>
      <c r="K12" s="53">
        <v>277.55147999999997</v>
      </c>
      <c r="L12" s="20">
        <v>1076.0637999999999</v>
      </c>
      <c r="M12" s="53">
        <v>282.37121999999999</v>
      </c>
      <c r="N12" s="20">
        <v>1083.8344999999999</v>
      </c>
      <c r="O12" s="57">
        <v>281.72136</v>
      </c>
      <c r="P12" s="21">
        <f t="shared" si="0"/>
        <v>1088.1026999999999</v>
      </c>
      <c r="Q12" s="57">
        <f t="shared" si="1"/>
        <v>281.72136</v>
      </c>
      <c r="R12" s="63">
        <f>(((P12*100)/D36)-100)</f>
        <v>-7.2692432248167904</v>
      </c>
      <c r="T12" s="1" t="s">
        <v>31</v>
      </c>
    </row>
    <row r="13" spans="2:20" ht="17" thickBot="1" x14ac:dyDescent="0.25">
      <c r="B13" s="181"/>
      <c r="C13" s="181"/>
      <c r="D13" s="38" t="s">
        <v>1</v>
      </c>
      <c r="E13" s="17" t="s">
        <v>47</v>
      </c>
      <c r="F13" s="28">
        <v>1113.4521</v>
      </c>
      <c r="G13" s="54">
        <v>307.02437999999995</v>
      </c>
      <c r="H13" s="22">
        <v>1093.6269</v>
      </c>
      <c r="I13" s="54">
        <v>308.64726000000002</v>
      </c>
      <c r="J13" s="22">
        <v>1091.3878</v>
      </c>
      <c r="K13" s="54">
        <v>312.91859999999997</v>
      </c>
      <c r="L13" s="22">
        <v>1137.7668000000001</v>
      </c>
      <c r="M13" s="54">
        <v>306.26963999999998</v>
      </c>
      <c r="N13" s="22">
        <v>1134.4593</v>
      </c>
      <c r="O13" s="58">
        <v>310.20143999999999</v>
      </c>
      <c r="P13" s="35">
        <f t="shared" si="0"/>
        <v>1113.4521</v>
      </c>
      <c r="Q13" s="74">
        <f t="shared" si="1"/>
        <v>308.64726000000002</v>
      </c>
      <c r="R13" s="71">
        <f>(((P13*100)/D36)-100)</f>
        <v>-5.1089057439918264</v>
      </c>
      <c r="T13" s="1" t="s">
        <v>30</v>
      </c>
    </row>
    <row r="14" spans="2:20" ht="17" customHeight="1" thickTop="1" x14ac:dyDescent="0.2">
      <c r="B14" s="179">
        <v>120</v>
      </c>
      <c r="C14" s="179" t="s">
        <v>2</v>
      </c>
      <c r="D14" s="37" t="s">
        <v>0</v>
      </c>
      <c r="E14" s="30" t="s">
        <v>48</v>
      </c>
      <c r="F14" s="26">
        <v>1079.3408999999999</v>
      </c>
      <c r="G14" s="52">
        <v>165.19973999999999</v>
      </c>
      <c r="H14" s="18">
        <v>1063.4480000000001</v>
      </c>
      <c r="I14" s="52">
        <v>168.46968000000001</v>
      </c>
      <c r="J14" s="18">
        <v>1081.8688999999999</v>
      </c>
      <c r="K14" s="52">
        <v>166.54931999999999</v>
      </c>
      <c r="L14" s="18">
        <v>1063.9975999999999</v>
      </c>
      <c r="M14" s="52">
        <v>171.2508</v>
      </c>
      <c r="N14" s="18">
        <v>1070.825</v>
      </c>
      <c r="O14" s="56">
        <v>165.40943999999999</v>
      </c>
      <c r="P14" s="19">
        <f t="shared" si="0"/>
        <v>1070.825</v>
      </c>
      <c r="Q14" s="56">
        <f t="shared" si="1"/>
        <v>166.54931999999999</v>
      </c>
      <c r="R14" s="62">
        <f>(((P14*100)/D36)-100)</f>
        <v>-8.7416908130219895</v>
      </c>
    </row>
    <row r="15" spans="2:20" x14ac:dyDescent="0.2">
      <c r="B15" s="180"/>
      <c r="C15" s="180"/>
      <c r="D15" s="34" t="s">
        <v>1</v>
      </c>
      <c r="E15" s="17" t="s">
        <v>49</v>
      </c>
      <c r="F15" s="27">
        <v>1074.4917</v>
      </c>
      <c r="G15" s="53">
        <v>288.05394000000001</v>
      </c>
      <c r="H15" s="20">
        <v>1054.8707999999999</v>
      </c>
      <c r="I15" s="53">
        <v>297.99263999999999</v>
      </c>
      <c r="J15" s="20">
        <v>1115.1279999999999</v>
      </c>
      <c r="K15" s="53">
        <v>286.12433999999996</v>
      </c>
      <c r="L15" s="20">
        <v>1063.4086</v>
      </c>
      <c r="M15" s="53">
        <v>282.21246000000002</v>
      </c>
      <c r="N15" s="20">
        <v>1114.0355999999999</v>
      </c>
      <c r="O15" s="57">
        <v>285.80003999999997</v>
      </c>
      <c r="P15" s="21">
        <f t="shared" si="0"/>
        <v>1074.4917</v>
      </c>
      <c r="Q15" s="57">
        <f t="shared" si="1"/>
        <v>286.12433999999996</v>
      </c>
      <c r="R15" s="66">
        <f>(((P15*100)/D36)-100)</f>
        <v>-8.4292057269473446</v>
      </c>
    </row>
    <row r="16" spans="2:20" x14ac:dyDescent="0.2">
      <c r="B16" s="180"/>
      <c r="C16" s="180" t="s">
        <v>3</v>
      </c>
      <c r="D16" s="34" t="s">
        <v>0</v>
      </c>
      <c r="E16" s="17" t="s">
        <v>50</v>
      </c>
      <c r="F16" s="27">
        <v>1077.204</v>
      </c>
      <c r="G16" s="53">
        <v>503.99897999999996</v>
      </c>
      <c r="H16" s="20">
        <v>1070.9643000000001</v>
      </c>
      <c r="I16" s="53">
        <v>502.32227999999998</v>
      </c>
      <c r="J16" s="20">
        <v>1080.8498999999999</v>
      </c>
      <c r="K16" s="53">
        <v>495.37967999999995</v>
      </c>
      <c r="L16" s="20">
        <v>1069.7515000000001</v>
      </c>
      <c r="M16" s="53">
        <v>503.35019999999997</v>
      </c>
      <c r="N16" s="20">
        <v>1076.1954000000001</v>
      </c>
      <c r="O16" s="57">
        <v>514.62954000000002</v>
      </c>
      <c r="P16" s="21">
        <f t="shared" si="0"/>
        <v>1076.1954000000001</v>
      </c>
      <c r="Q16" s="57">
        <f t="shared" si="1"/>
        <v>503.35019999999997</v>
      </c>
      <c r="R16" s="63">
        <f>(((P16*100)/D36)-100)</f>
        <v>-8.2840122720299973</v>
      </c>
    </row>
    <row r="17" spans="2:20" x14ac:dyDescent="0.2">
      <c r="B17" s="180"/>
      <c r="C17" s="180"/>
      <c r="D17" s="34" t="s">
        <v>1</v>
      </c>
      <c r="E17" s="17" t="s">
        <v>51</v>
      </c>
      <c r="F17" s="27">
        <v>1084.7093</v>
      </c>
      <c r="G17" s="53">
        <v>524.56709999999998</v>
      </c>
      <c r="H17" s="20">
        <v>1093.2347</v>
      </c>
      <c r="I17" s="53">
        <v>539.52155999999991</v>
      </c>
      <c r="J17" s="20">
        <v>1106.0245</v>
      </c>
      <c r="K17" s="53">
        <v>520.12991999999997</v>
      </c>
      <c r="L17" s="20">
        <v>1068.3354999999999</v>
      </c>
      <c r="M17" s="53">
        <v>536.43557999999996</v>
      </c>
      <c r="N17" s="20">
        <v>1076.6283000000001</v>
      </c>
      <c r="O17" s="57">
        <v>533.43984</v>
      </c>
      <c r="P17" s="21">
        <f t="shared" si="0"/>
        <v>1084.7093</v>
      </c>
      <c r="Q17" s="57">
        <f t="shared" si="1"/>
        <v>533.43984</v>
      </c>
      <c r="R17" s="63">
        <f>(((P17*100)/D36)-100)</f>
        <v>-7.5584370206238418</v>
      </c>
    </row>
    <row r="18" spans="2:20" x14ac:dyDescent="0.2">
      <c r="B18" s="180"/>
      <c r="C18" s="180" t="s">
        <v>4</v>
      </c>
      <c r="D18" s="34" t="s">
        <v>0</v>
      </c>
      <c r="E18" s="17" t="s">
        <v>52</v>
      </c>
      <c r="F18" s="27">
        <v>1076.3145999999999</v>
      </c>
      <c r="G18" s="53">
        <v>507.78137999999996</v>
      </c>
      <c r="H18" s="20">
        <v>1054.3100999999999</v>
      </c>
      <c r="I18" s="53">
        <v>521.10324000000003</v>
      </c>
      <c r="J18" s="20">
        <v>1109.1569</v>
      </c>
      <c r="K18" s="53">
        <v>511.81553999999994</v>
      </c>
      <c r="L18" s="20">
        <v>1091.0033000000001</v>
      </c>
      <c r="M18" s="53">
        <v>498.37691999999998</v>
      </c>
      <c r="N18" s="20">
        <v>1072.1786999999999</v>
      </c>
      <c r="O18" s="57">
        <v>516.08783999999991</v>
      </c>
      <c r="P18" s="21">
        <f t="shared" si="0"/>
        <v>1076.3145999999999</v>
      </c>
      <c r="Q18" s="57">
        <f t="shared" si="1"/>
        <v>511.81553999999994</v>
      </c>
      <c r="R18" s="63">
        <f>(((P18*100)/D36)-100)</f>
        <v>-8.2738537583092011</v>
      </c>
    </row>
    <row r="19" spans="2:20" x14ac:dyDescent="0.2">
      <c r="B19" s="180"/>
      <c r="C19" s="180"/>
      <c r="D19" s="34" t="s">
        <v>1</v>
      </c>
      <c r="E19" s="17" t="s">
        <v>53</v>
      </c>
      <c r="F19" s="27">
        <v>1091.329</v>
      </c>
      <c r="G19" s="53">
        <v>528.12767999999994</v>
      </c>
      <c r="H19" s="20">
        <v>1121.4526000000001</v>
      </c>
      <c r="I19" s="53">
        <v>540.00839999999994</v>
      </c>
      <c r="J19" s="20">
        <v>1075.1991</v>
      </c>
      <c r="K19" s="53">
        <v>541.28417999999999</v>
      </c>
      <c r="L19" s="20">
        <v>1082.2683</v>
      </c>
      <c r="M19" s="53">
        <v>540.49331999999993</v>
      </c>
      <c r="N19" s="20">
        <v>1085.8541</v>
      </c>
      <c r="O19" s="57">
        <v>525.18305999999995</v>
      </c>
      <c r="P19" s="21">
        <f t="shared" si="0"/>
        <v>1085.8541</v>
      </c>
      <c r="Q19" s="57">
        <f t="shared" si="1"/>
        <v>540.00839999999994</v>
      </c>
      <c r="R19" s="63">
        <f>(((P19*100)/D36)-100)</f>
        <v>-7.4608743821373764</v>
      </c>
    </row>
    <row r="20" spans="2:20" x14ac:dyDescent="0.2">
      <c r="B20" s="180"/>
      <c r="C20" s="180" t="s">
        <v>5</v>
      </c>
      <c r="D20" s="34" t="s">
        <v>0</v>
      </c>
      <c r="E20" s="17" t="s">
        <v>54</v>
      </c>
      <c r="F20" s="27">
        <v>1082.97</v>
      </c>
      <c r="G20" s="53">
        <v>634.87494000000004</v>
      </c>
      <c r="H20" s="20">
        <v>1102.4294</v>
      </c>
      <c r="I20" s="53">
        <v>639.67164000000002</v>
      </c>
      <c r="J20" s="20">
        <v>1104.6484</v>
      </c>
      <c r="K20" s="53">
        <v>631.73681999999997</v>
      </c>
      <c r="L20" s="20">
        <v>1088.6491000000001</v>
      </c>
      <c r="M20" s="53">
        <v>632.14355999999998</v>
      </c>
      <c r="N20" s="20">
        <v>1099.9831999999999</v>
      </c>
      <c r="O20" s="57">
        <v>641.82582000000002</v>
      </c>
      <c r="P20" s="21">
        <f t="shared" si="0"/>
        <v>1099.9831999999999</v>
      </c>
      <c r="Q20" s="57">
        <f t="shared" si="1"/>
        <v>634.87494000000004</v>
      </c>
      <c r="R20" s="63">
        <f>(((P20*100)/D36)-100)</f>
        <v>-6.2567581387421285</v>
      </c>
    </row>
    <row r="21" spans="2:20" x14ac:dyDescent="0.2">
      <c r="B21" s="180"/>
      <c r="C21" s="180"/>
      <c r="D21" s="34" t="s">
        <v>1</v>
      </c>
      <c r="E21" s="17" t="s">
        <v>55</v>
      </c>
      <c r="F21" s="27">
        <v>1082.4659999999999</v>
      </c>
      <c r="G21" s="53">
        <v>637.96091999999999</v>
      </c>
      <c r="H21" s="20">
        <v>1115.8577</v>
      </c>
      <c r="I21" s="53">
        <v>643.10777999999993</v>
      </c>
      <c r="J21" s="20">
        <v>1120.7451000000001</v>
      </c>
      <c r="K21" s="53">
        <v>653.64839999999992</v>
      </c>
      <c r="L21" s="20">
        <v>1102.9956</v>
      </c>
      <c r="M21" s="53">
        <v>652.51776000000007</v>
      </c>
      <c r="N21" s="20">
        <v>1104.5081</v>
      </c>
      <c r="O21" s="57">
        <v>655.3234799999999</v>
      </c>
      <c r="P21" s="21">
        <f t="shared" si="0"/>
        <v>1104.5081</v>
      </c>
      <c r="Q21" s="57">
        <f t="shared" si="1"/>
        <v>652.51776000000007</v>
      </c>
      <c r="R21" s="63">
        <f>(((P21*100)/D36)-100)</f>
        <v>-5.8711351627748485</v>
      </c>
    </row>
    <row r="22" spans="2:20" x14ac:dyDescent="0.2">
      <c r="B22" s="180"/>
      <c r="C22" s="180" t="s">
        <v>12</v>
      </c>
      <c r="D22" s="34" t="s">
        <v>0</v>
      </c>
      <c r="E22" s="17" t="s">
        <v>56</v>
      </c>
      <c r="F22" s="27">
        <v>1093.2677000000001</v>
      </c>
      <c r="G22" s="53">
        <v>643.16975999999988</v>
      </c>
      <c r="H22" s="20">
        <v>1123.2969000000001</v>
      </c>
      <c r="I22" s="53">
        <v>641.25497999999993</v>
      </c>
      <c r="J22" s="20">
        <v>1105.8124</v>
      </c>
      <c r="K22" s="53">
        <v>643.46753999999999</v>
      </c>
      <c r="L22" s="20">
        <v>1086.3599999999999</v>
      </c>
      <c r="M22" s="53">
        <v>641.20817999999997</v>
      </c>
      <c r="N22" s="20">
        <v>1077.2756999999999</v>
      </c>
      <c r="O22" s="57">
        <v>660.68508000000008</v>
      </c>
      <c r="P22" s="21">
        <f t="shared" si="0"/>
        <v>1093.2677000000001</v>
      </c>
      <c r="Q22" s="57">
        <f t="shared" si="1"/>
        <v>643.16975999999988</v>
      </c>
      <c r="R22" s="63">
        <f>(((P22*100)/D36)-100)</f>
        <v>-6.8290693710584662</v>
      </c>
    </row>
    <row r="23" spans="2:20" ht="17" thickBot="1" x14ac:dyDescent="0.25">
      <c r="B23" s="181"/>
      <c r="C23" s="181"/>
      <c r="D23" s="38" t="s">
        <v>1</v>
      </c>
      <c r="E23" s="10" t="s">
        <v>57</v>
      </c>
      <c r="F23" s="28">
        <v>1127.693</v>
      </c>
      <c r="G23" s="54">
        <v>662.78358000000003</v>
      </c>
      <c r="H23" s="22">
        <v>1115.6983</v>
      </c>
      <c r="I23" s="54">
        <v>670.66608000000008</v>
      </c>
      <c r="J23" s="22">
        <v>1130.2201</v>
      </c>
      <c r="K23" s="54">
        <v>662.39508000000001</v>
      </c>
      <c r="L23" s="22">
        <v>1130.2814000000001</v>
      </c>
      <c r="M23" s="54">
        <v>660.69168000000002</v>
      </c>
      <c r="N23" s="22">
        <v>1158.1782000000001</v>
      </c>
      <c r="O23" s="58">
        <v>674.16539999999998</v>
      </c>
      <c r="P23" s="35">
        <f t="shared" si="0"/>
        <v>1130.2201</v>
      </c>
      <c r="Q23" s="74">
        <f t="shared" si="1"/>
        <v>662.78358000000003</v>
      </c>
      <c r="R23" s="71">
        <f>(((P23*100)/D36)-100)</f>
        <v>-3.6798960286347437</v>
      </c>
    </row>
    <row r="24" spans="2:20" ht="17" customHeight="1" thickTop="1" x14ac:dyDescent="0.2">
      <c r="B24" s="179">
        <v>180</v>
      </c>
      <c r="C24" s="179" t="s">
        <v>2</v>
      </c>
      <c r="D24" s="37" t="s">
        <v>0</v>
      </c>
      <c r="E24" s="39" t="s">
        <v>58</v>
      </c>
      <c r="F24" s="29">
        <v>1096.1518000000001</v>
      </c>
      <c r="G24" s="55">
        <v>278.36964</v>
      </c>
      <c r="H24" s="24">
        <v>1082.0958000000001</v>
      </c>
      <c r="I24" s="55">
        <v>286.44702000000001</v>
      </c>
      <c r="J24" s="24">
        <v>1078.9322</v>
      </c>
      <c r="K24" s="55">
        <v>279.36509999999998</v>
      </c>
      <c r="L24" s="24">
        <v>1095.2044000000001</v>
      </c>
      <c r="M24" s="55">
        <v>273.55266</v>
      </c>
      <c r="N24" s="24">
        <v>1120.1442</v>
      </c>
      <c r="O24" s="59">
        <v>274.82580000000002</v>
      </c>
      <c r="P24" s="19">
        <f t="shared" si="0"/>
        <v>1095.2044000000001</v>
      </c>
      <c r="Q24" s="56">
        <f t="shared" si="1"/>
        <v>278.36964</v>
      </c>
      <c r="R24" s="62">
        <f>(((P24*100)/D36)-100)</f>
        <v>-6.6640190898244498</v>
      </c>
    </row>
    <row r="25" spans="2:20" x14ac:dyDescent="0.2">
      <c r="B25" s="180"/>
      <c r="C25" s="180"/>
      <c r="D25" s="34" t="s">
        <v>1</v>
      </c>
      <c r="E25" s="17" t="s">
        <v>59</v>
      </c>
      <c r="F25" s="27">
        <v>1115.3361</v>
      </c>
      <c r="G25" s="53">
        <v>501.53688</v>
      </c>
      <c r="H25" s="20">
        <v>1116.0568000000001</v>
      </c>
      <c r="I25" s="53">
        <v>514.76459999999997</v>
      </c>
      <c r="J25" s="20">
        <v>1130.9863</v>
      </c>
      <c r="K25" s="53">
        <v>515.46521999999993</v>
      </c>
      <c r="L25" s="20">
        <v>1112.9487999999999</v>
      </c>
      <c r="M25" s="53">
        <v>495.11135999999999</v>
      </c>
      <c r="N25" s="20">
        <v>1121.8088</v>
      </c>
      <c r="O25" s="60">
        <v>499.54259999999999</v>
      </c>
      <c r="P25" s="21">
        <f t="shared" si="0"/>
        <v>1116.0568000000001</v>
      </c>
      <c r="Q25" s="57">
        <f t="shared" si="1"/>
        <v>501.53688</v>
      </c>
      <c r="R25" s="63">
        <f>(((P25*100)/D36)-100)</f>
        <v>-4.8869268791546006</v>
      </c>
    </row>
    <row r="26" spans="2:20" x14ac:dyDescent="0.2">
      <c r="B26" s="180"/>
      <c r="C26" s="180" t="s">
        <v>3</v>
      </c>
      <c r="D26" s="34" t="s">
        <v>0</v>
      </c>
      <c r="E26" s="17" t="s">
        <v>60</v>
      </c>
      <c r="F26" s="27">
        <v>1103.8733999999999</v>
      </c>
      <c r="G26" s="53">
        <v>738.3613049999999</v>
      </c>
      <c r="H26" s="20">
        <v>1126.1808000000001</v>
      </c>
      <c r="I26" s="53">
        <v>733.97290499999986</v>
      </c>
      <c r="J26" s="20">
        <v>1120.4021</v>
      </c>
      <c r="K26" s="53">
        <v>743.01349500000003</v>
      </c>
      <c r="L26" s="20">
        <v>1103.713</v>
      </c>
      <c r="M26" s="53">
        <v>758.90641499999992</v>
      </c>
      <c r="N26" s="20">
        <v>1087.5109</v>
      </c>
      <c r="O26" s="60">
        <v>745.33990499999993</v>
      </c>
      <c r="P26" s="21">
        <f t="shared" si="0"/>
        <v>1103.8733999999999</v>
      </c>
      <c r="Q26" s="57">
        <f t="shared" si="1"/>
        <v>743.01349500000003</v>
      </c>
      <c r="R26" s="63">
        <f>(((P26*100)/D36)-100)</f>
        <v>-5.9252258394409552</v>
      </c>
      <c r="T26" s="12"/>
    </row>
    <row r="27" spans="2:20" x14ac:dyDescent="0.2">
      <c r="B27" s="180"/>
      <c r="C27" s="180"/>
      <c r="D27" s="34" t="s">
        <v>1</v>
      </c>
      <c r="E27" s="17" t="s">
        <v>61</v>
      </c>
      <c r="F27" s="27">
        <v>1118.6351999999999</v>
      </c>
      <c r="G27" s="53">
        <v>778.61938499999997</v>
      </c>
      <c r="H27" s="20">
        <v>1125.2421999999999</v>
      </c>
      <c r="I27" s="53">
        <v>795.96494999999993</v>
      </c>
      <c r="J27" s="20">
        <v>1125.6077</v>
      </c>
      <c r="K27" s="53">
        <v>780.07909500000005</v>
      </c>
      <c r="L27" s="20">
        <v>1125.3632</v>
      </c>
      <c r="M27" s="53">
        <v>769.62658499999998</v>
      </c>
      <c r="N27" s="20">
        <v>1098.7448999999999</v>
      </c>
      <c r="O27" s="60">
        <v>771.62723999999992</v>
      </c>
      <c r="P27" s="21">
        <f t="shared" si="0"/>
        <v>1125.2421999999999</v>
      </c>
      <c r="Q27" s="57">
        <f t="shared" si="1"/>
        <v>778.61938499999997</v>
      </c>
      <c r="R27" s="63">
        <f>(((P27*100)/D36)-100)</f>
        <v>-4.104124765638332</v>
      </c>
    </row>
    <row r="28" spans="2:20" x14ac:dyDescent="0.2">
      <c r="B28" s="180"/>
      <c r="C28" s="180" t="s">
        <v>4</v>
      </c>
      <c r="D28" s="34" t="s">
        <v>0</v>
      </c>
      <c r="E28" s="17" t="s">
        <v>62</v>
      </c>
      <c r="F28" s="27">
        <v>1100.8294000000001</v>
      </c>
      <c r="G28" s="53">
        <v>766.09313999999995</v>
      </c>
      <c r="H28" s="20">
        <v>1127.7117000000001</v>
      </c>
      <c r="I28" s="53">
        <v>775.53863999999999</v>
      </c>
      <c r="J28" s="20">
        <v>1082.5181</v>
      </c>
      <c r="K28" s="53">
        <v>759.67609500000003</v>
      </c>
      <c r="L28" s="20">
        <v>1142.5108</v>
      </c>
      <c r="M28" s="53">
        <v>792.07002000000011</v>
      </c>
      <c r="N28" s="20">
        <v>1108.5802000000001</v>
      </c>
      <c r="O28" s="60">
        <v>755.01863999999989</v>
      </c>
      <c r="P28" s="21">
        <f t="shared" si="0"/>
        <v>1108.5802000000001</v>
      </c>
      <c r="Q28" s="57">
        <f t="shared" si="1"/>
        <v>766.09313999999995</v>
      </c>
      <c r="R28" s="63">
        <f>(((P28*100)/D36)-100)</f>
        <v>-5.5241009033577626</v>
      </c>
    </row>
    <row r="29" spans="2:20" x14ac:dyDescent="0.2">
      <c r="B29" s="180"/>
      <c r="C29" s="180"/>
      <c r="D29" s="34" t="s">
        <v>1</v>
      </c>
      <c r="E29" s="17" t="s">
        <v>63</v>
      </c>
      <c r="F29" s="27">
        <v>1124.3534</v>
      </c>
      <c r="G29" s="53">
        <v>781.72550999999987</v>
      </c>
      <c r="H29" s="20">
        <v>1151.172</v>
      </c>
      <c r="I29" s="53">
        <v>804.44623500000012</v>
      </c>
      <c r="J29" s="20">
        <v>1126.0093999999999</v>
      </c>
      <c r="K29" s="53">
        <v>799.09514999999999</v>
      </c>
      <c r="L29" s="20">
        <v>1155.7532000000001</v>
      </c>
      <c r="M29" s="53">
        <v>792.15821999999991</v>
      </c>
      <c r="N29" s="20">
        <v>1112.4523999999999</v>
      </c>
      <c r="O29" s="60">
        <v>810.64152000000001</v>
      </c>
      <c r="P29" s="21">
        <f t="shared" si="0"/>
        <v>1126.0093999999999</v>
      </c>
      <c r="Q29" s="57">
        <f t="shared" si="1"/>
        <v>799.09514999999999</v>
      </c>
      <c r="R29" s="63">
        <f>(((P29*100)/D36)-100)</f>
        <v>-4.0387421169251922</v>
      </c>
    </row>
    <row r="30" spans="2:20" x14ac:dyDescent="0.2">
      <c r="B30" s="180"/>
      <c r="C30" s="180" t="s">
        <v>5</v>
      </c>
      <c r="D30" s="34" t="s">
        <v>0</v>
      </c>
      <c r="E30" s="17" t="s">
        <v>64</v>
      </c>
      <c r="F30" s="27">
        <v>1100.9528</v>
      </c>
      <c r="G30" s="53">
        <v>921.1552650000001</v>
      </c>
      <c r="H30" s="20">
        <v>1119.0345</v>
      </c>
      <c r="I30" s="53">
        <v>925.43714999999997</v>
      </c>
      <c r="J30" s="20">
        <v>1107.4881</v>
      </c>
      <c r="K30" s="53">
        <v>903.63743999999997</v>
      </c>
      <c r="L30" s="20">
        <v>1135.4601</v>
      </c>
      <c r="M30" s="53">
        <v>931.70303999999999</v>
      </c>
      <c r="N30" s="20">
        <v>1135.0336</v>
      </c>
      <c r="O30" s="60">
        <v>945.32237999999984</v>
      </c>
      <c r="P30" s="21">
        <f t="shared" si="0"/>
        <v>1119.0345</v>
      </c>
      <c r="Q30" s="57">
        <f t="shared" si="1"/>
        <v>925.43714999999997</v>
      </c>
      <c r="R30" s="63">
        <f>(((P30*100)/D36)-100)</f>
        <v>-4.6331600477245729</v>
      </c>
    </row>
    <row r="31" spans="2:20" x14ac:dyDescent="0.2">
      <c r="B31" s="180"/>
      <c r="C31" s="180"/>
      <c r="D31" s="34" t="s">
        <v>1</v>
      </c>
      <c r="E31" s="17" t="s">
        <v>65</v>
      </c>
      <c r="F31" s="27">
        <v>1122.1142</v>
      </c>
      <c r="G31" s="53">
        <v>936.635175</v>
      </c>
      <c r="H31" s="20">
        <v>1119.5419999999999</v>
      </c>
      <c r="I31" s="53">
        <v>965.25886500000001</v>
      </c>
      <c r="J31" s="20">
        <v>1153.6696999999999</v>
      </c>
      <c r="K31" s="53">
        <v>920.99461499999995</v>
      </c>
      <c r="L31" s="20">
        <v>1125.3998999999999</v>
      </c>
      <c r="M31" s="53">
        <v>945.79721999999992</v>
      </c>
      <c r="N31" s="20">
        <v>1143.8451</v>
      </c>
      <c r="O31" s="60">
        <v>935.08141499999999</v>
      </c>
      <c r="P31" s="21">
        <f t="shared" si="0"/>
        <v>1125.3998999999999</v>
      </c>
      <c r="Q31" s="57">
        <f t="shared" si="1"/>
        <v>936.635175</v>
      </c>
      <c r="R31" s="63">
        <f>(((P31*100)/D36)-100)</f>
        <v>-4.0906851883415811</v>
      </c>
    </row>
    <row r="32" spans="2:20" x14ac:dyDescent="0.2">
      <c r="B32" s="180"/>
      <c r="C32" s="180" t="s">
        <v>12</v>
      </c>
      <c r="D32" s="34" t="s">
        <v>0</v>
      </c>
      <c r="E32" s="17" t="s">
        <v>66</v>
      </c>
      <c r="F32" s="27">
        <v>1129.5244</v>
      </c>
      <c r="G32" s="53">
        <v>935.29012499999999</v>
      </c>
      <c r="H32" s="20">
        <v>1172.2665</v>
      </c>
      <c r="I32" s="53">
        <v>933.6722400000001</v>
      </c>
      <c r="J32" s="20">
        <v>1164.5114000000001</v>
      </c>
      <c r="K32" s="53">
        <v>918.15318000000002</v>
      </c>
      <c r="L32" s="20">
        <v>1110.9672</v>
      </c>
      <c r="M32" s="53">
        <v>946.0640699999999</v>
      </c>
      <c r="N32" s="20">
        <v>1126.8724</v>
      </c>
      <c r="O32" s="60">
        <v>932.32300499999997</v>
      </c>
      <c r="P32" s="21">
        <f t="shared" si="0"/>
        <v>1129.5244</v>
      </c>
      <c r="Q32" s="57">
        <f t="shared" si="1"/>
        <v>933.6722400000001</v>
      </c>
      <c r="R32" s="76">
        <f>(((P32*100)/D36)-100)</f>
        <v>-3.7391852735640043</v>
      </c>
      <c r="T32" s="1" t="s">
        <v>33</v>
      </c>
    </row>
    <row r="33" spans="2:20" ht="17" thickBot="1" x14ac:dyDescent="0.25">
      <c r="B33" s="181"/>
      <c r="C33" s="181"/>
      <c r="D33" s="38" t="s">
        <v>1</v>
      </c>
      <c r="E33" s="10" t="s">
        <v>67</v>
      </c>
      <c r="F33" s="28">
        <v>1145.1131</v>
      </c>
      <c r="G33" s="54">
        <v>990.6384599999999</v>
      </c>
      <c r="H33" s="22">
        <v>1181.7402</v>
      </c>
      <c r="I33" s="54">
        <v>983.07994499999995</v>
      </c>
      <c r="J33" s="22">
        <v>1133.6418000000001</v>
      </c>
      <c r="K33" s="54">
        <v>1012.5750150000001</v>
      </c>
      <c r="L33" s="22">
        <v>1149.7157999999999</v>
      </c>
      <c r="M33" s="54">
        <v>1001.3339699999999</v>
      </c>
      <c r="N33" s="22">
        <v>1154.8625</v>
      </c>
      <c r="O33" s="73">
        <v>1023.5208599999999</v>
      </c>
      <c r="P33" s="35">
        <f t="shared" si="0"/>
        <v>1149.7157999999999</v>
      </c>
      <c r="Q33" s="74">
        <f t="shared" si="1"/>
        <v>1001.3339699999999</v>
      </c>
      <c r="R33" s="71">
        <f>(((P33*100)/D36)-100)</f>
        <v>-2.0184250894835714</v>
      </c>
      <c r="T33" s="1" t="s">
        <v>32</v>
      </c>
    </row>
    <row r="34" spans="2:20" ht="17" thickTop="1" x14ac:dyDescent="0.2"/>
    <row r="35" spans="2:20" x14ac:dyDescent="0.2">
      <c r="B35" s="11"/>
      <c r="C35" s="11"/>
      <c r="D35" s="11"/>
      <c r="E35" s="11"/>
      <c r="F35" s="11"/>
    </row>
    <row r="36" spans="2:20" x14ac:dyDescent="0.2">
      <c r="B36" s="11"/>
      <c r="C36" s="25" t="s">
        <v>6</v>
      </c>
      <c r="D36" s="51">
        <v>1173.4000000000001</v>
      </c>
      <c r="E36" s="40"/>
      <c r="F36" s="11"/>
    </row>
    <row r="38" spans="2:20" x14ac:dyDescent="0.2">
      <c r="C38" s="1" t="s">
        <v>37</v>
      </c>
    </row>
    <row r="41" spans="2:20" x14ac:dyDescent="0.2">
      <c r="C41" s="1">
        <v>1173.4000000000001</v>
      </c>
      <c r="F41" s="5"/>
      <c r="G41" s="5"/>
      <c r="H41" s="5"/>
      <c r="I41" s="5"/>
      <c r="J41" s="5"/>
      <c r="K41" s="5"/>
      <c r="L41" s="5"/>
      <c r="M41" s="5"/>
      <c r="N41" s="5"/>
      <c r="O41" s="5"/>
      <c r="P41" s="5"/>
      <c r="Q41" s="5"/>
    </row>
    <row r="42" spans="2:20" x14ac:dyDescent="0.2">
      <c r="C42" s="1">
        <v>1173.4000000000001</v>
      </c>
    </row>
    <row r="43" spans="2:20" x14ac:dyDescent="0.2">
      <c r="C43" s="1">
        <v>1173.4000000000001</v>
      </c>
    </row>
    <row r="44" spans="2:20" x14ac:dyDescent="0.2">
      <c r="C44" s="1">
        <v>1173.4000000000001</v>
      </c>
    </row>
    <row r="45" spans="2:20" x14ac:dyDescent="0.2">
      <c r="C45" s="1">
        <v>1173.4000000000001</v>
      </c>
    </row>
    <row r="46" spans="2:20" x14ac:dyDescent="0.2">
      <c r="C46" s="1">
        <v>1173.4000000000001</v>
      </c>
    </row>
    <row r="47" spans="2:20" x14ac:dyDescent="0.2">
      <c r="C47" s="1">
        <v>1173.4000000000001</v>
      </c>
    </row>
    <row r="48" spans="2:20" x14ac:dyDescent="0.2">
      <c r="C48" s="1">
        <v>1173.4000000000001</v>
      </c>
    </row>
    <row r="49" spans="3:3" x14ac:dyDescent="0.2">
      <c r="C49" s="1">
        <v>1173.4000000000001</v>
      </c>
    </row>
    <row r="50" spans="3:3" x14ac:dyDescent="0.2">
      <c r="C50" s="1">
        <v>1173.4000000000001</v>
      </c>
    </row>
  </sheetData>
  <mergeCells count="29">
    <mergeCell ref="B24:B33"/>
    <mergeCell ref="C24:C25"/>
    <mergeCell ref="C26:C27"/>
    <mergeCell ref="C28:C29"/>
    <mergeCell ref="C30:C31"/>
    <mergeCell ref="C32:C33"/>
    <mergeCell ref="B14:B23"/>
    <mergeCell ref="C14:C15"/>
    <mergeCell ref="C16:C17"/>
    <mergeCell ref="C18:C19"/>
    <mergeCell ref="C20:C21"/>
    <mergeCell ref="C22:C23"/>
    <mergeCell ref="B4:B13"/>
    <mergeCell ref="C4:C5"/>
    <mergeCell ref="C6:C7"/>
    <mergeCell ref="C8:C9"/>
    <mergeCell ref="C10:C11"/>
    <mergeCell ref="C12:C13"/>
    <mergeCell ref="R2:R3"/>
    <mergeCell ref="B2:B3"/>
    <mergeCell ref="C2:C3"/>
    <mergeCell ref="D2:D3"/>
    <mergeCell ref="F2:G2"/>
    <mergeCell ref="H2:I2"/>
    <mergeCell ref="J2:K2"/>
    <mergeCell ref="L2:M2"/>
    <mergeCell ref="N2:O2"/>
    <mergeCell ref="P2:Q2"/>
    <mergeCell ref="E2:E3"/>
  </mergeCells>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4A9EA-2825-3440-BAA9-717B73514BA9}">
  <sheetPr>
    <tabColor rgb="FF00B050"/>
  </sheetPr>
  <dimension ref="B1:W41"/>
  <sheetViews>
    <sheetView topLeftCell="A2" zoomScale="160" zoomScaleNormal="160" workbookViewId="0">
      <selection activeCell="G40" sqref="G40"/>
    </sheetView>
  </sheetViews>
  <sheetFormatPr baseColWidth="10" defaultRowHeight="16" x14ac:dyDescent="0.2"/>
  <cols>
    <col min="1" max="1" width="4.33203125" style="1" customWidth="1"/>
    <col min="2" max="2" width="7" style="1" customWidth="1"/>
    <col min="3" max="3" width="10.1640625" style="1" customWidth="1"/>
    <col min="4" max="4" width="10.5" style="1" customWidth="1"/>
    <col min="5" max="5" width="7.1640625" style="1" customWidth="1"/>
    <col min="6" max="6" width="8.83203125" style="1" bestFit="1" customWidth="1"/>
    <col min="7" max="7" width="8.5" style="1" bestFit="1" customWidth="1"/>
    <col min="8" max="8" width="8.83203125" style="1" bestFit="1" customWidth="1"/>
    <col min="9" max="9" width="8.5" style="1" bestFit="1" customWidth="1"/>
    <col min="10" max="10" width="8.83203125" style="1" bestFit="1" customWidth="1"/>
    <col min="11" max="11" width="8.5" style="1" bestFit="1" customWidth="1"/>
    <col min="12" max="12" width="8.83203125" style="1" bestFit="1" customWidth="1"/>
    <col min="13" max="13" width="8.5" style="1" bestFit="1" customWidth="1"/>
    <col min="14" max="14" width="8.83203125" style="1" bestFit="1" customWidth="1"/>
    <col min="15" max="15" width="8.5" style="1" bestFit="1" customWidth="1"/>
    <col min="16" max="16" width="8.83203125" style="1" bestFit="1" customWidth="1"/>
    <col min="17" max="18" width="8.5" style="1" bestFit="1" customWidth="1"/>
    <col min="19" max="16384" width="10.83203125" style="1"/>
  </cols>
  <sheetData>
    <row r="1" spans="2:23" ht="22" customHeight="1" x14ac:dyDescent="0.2"/>
    <row r="2" spans="2:23" ht="36" customHeight="1" x14ac:dyDescent="0.2">
      <c r="B2" s="182" t="s">
        <v>19</v>
      </c>
      <c r="C2" s="182" t="s">
        <v>8</v>
      </c>
      <c r="D2" s="184" t="s">
        <v>7</v>
      </c>
      <c r="E2" s="190" t="s">
        <v>68</v>
      </c>
      <c r="F2" s="193" t="s">
        <v>13</v>
      </c>
      <c r="G2" s="188"/>
      <c r="H2" s="192" t="s">
        <v>14</v>
      </c>
      <c r="I2" s="188"/>
      <c r="J2" s="192" t="s">
        <v>15</v>
      </c>
      <c r="K2" s="188"/>
      <c r="L2" s="192" t="s">
        <v>16</v>
      </c>
      <c r="M2" s="188"/>
      <c r="N2" s="192" t="s">
        <v>17</v>
      </c>
      <c r="O2" s="194"/>
      <c r="P2" s="187" t="s">
        <v>18</v>
      </c>
      <c r="Q2" s="187"/>
      <c r="R2" s="182" t="s">
        <v>86</v>
      </c>
    </row>
    <row r="3" spans="2:23" ht="37" customHeight="1" thickBot="1" x14ac:dyDescent="0.25">
      <c r="B3" s="183"/>
      <c r="C3" s="186"/>
      <c r="D3" s="185"/>
      <c r="E3" s="191"/>
      <c r="F3" s="8" t="s">
        <v>9</v>
      </c>
      <c r="G3" s="6" t="s">
        <v>11</v>
      </c>
      <c r="H3" s="6" t="s">
        <v>9</v>
      </c>
      <c r="I3" s="6" t="s">
        <v>11</v>
      </c>
      <c r="J3" s="6" t="s">
        <v>9</v>
      </c>
      <c r="K3" s="6" t="s">
        <v>11</v>
      </c>
      <c r="L3" s="6" t="s">
        <v>9</v>
      </c>
      <c r="M3" s="6" t="s">
        <v>11</v>
      </c>
      <c r="N3" s="6" t="s">
        <v>9</v>
      </c>
      <c r="O3" s="9" t="s">
        <v>11</v>
      </c>
      <c r="P3" s="8" t="s">
        <v>9</v>
      </c>
      <c r="Q3" s="7" t="s">
        <v>11</v>
      </c>
      <c r="R3" s="183"/>
    </row>
    <row r="4" spans="2:23" ht="17" thickTop="1" x14ac:dyDescent="0.2">
      <c r="B4" s="179">
        <v>60</v>
      </c>
      <c r="C4" s="179" t="s">
        <v>2</v>
      </c>
      <c r="D4" s="37" t="s">
        <v>0</v>
      </c>
      <c r="E4" s="30" t="s">
        <v>38</v>
      </c>
      <c r="F4" s="19">
        <v>228.627196056</v>
      </c>
      <c r="G4" s="52">
        <v>45.263232000000002</v>
      </c>
      <c r="H4" s="18">
        <v>228.496749610752</v>
      </c>
      <c r="I4" s="52">
        <v>46.758144000000009</v>
      </c>
      <c r="J4" s="18">
        <v>233.559507008016</v>
      </c>
      <c r="K4" s="52">
        <v>44.512588800000003</v>
      </c>
      <c r="L4" s="18">
        <v>231.48608853787201</v>
      </c>
      <c r="M4" s="52">
        <v>45.889919999999996</v>
      </c>
      <c r="N4" s="18">
        <v>230.27201989142401</v>
      </c>
      <c r="O4" s="56">
        <v>46.203456000000003</v>
      </c>
      <c r="P4" s="19">
        <f t="shared" ref="P4:P33" si="0">MEDIAN(F4,H4,J4,L4,N4)</f>
        <v>230.27201989142401</v>
      </c>
      <c r="Q4" s="56">
        <f t="shared" ref="Q4:Q33" si="1">MEDIAN(G4,I4,K4,M4,O4)</f>
        <v>45.889919999999996</v>
      </c>
      <c r="R4" s="67">
        <f>(((P4*100)/$D$36)-100)</f>
        <v>16.27550994315493</v>
      </c>
    </row>
    <row r="5" spans="2:23" x14ac:dyDescent="0.2">
      <c r="B5" s="180"/>
      <c r="C5" s="180"/>
      <c r="D5" s="34" t="s">
        <v>1</v>
      </c>
      <c r="E5" s="17" t="s">
        <v>39</v>
      </c>
      <c r="F5" s="21">
        <v>219.15889999999999</v>
      </c>
      <c r="G5" s="53">
        <v>60.310579199999999</v>
      </c>
      <c r="H5" s="20">
        <v>222.65639999999999</v>
      </c>
      <c r="I5" s="53">
        <v>62.215449599999999</v>
      </c>
      <c r="J5" s="20">
        <v>220.16059999999999</v>
      </c>
      <c r="K5" s="53">
        <v>62.399347200000015</v>
      </c>
      <c r="L5" s="20">
        <v>225.59899999999999</v>
      </c>
      <c r="M5" s="53">
        <v>59.378726400000005</v>
      </c>
      <c r="N5" s="20">
        <v>217.1559</v>
      </c>
      <c r="O5" s="57">
        <v>59.539852800000006</v>
      </c>
      <c r="P5" s="21">
        <f t="shared" si="0"/>
        <v>220.16059999999999</v>
      </c>
      <c r="Q5" s="57">
        <f t="shared" si="1"/>
        <v>60.310579199999999</v>
      </c>
      <c r="R5" s="68">
        <f t="shared" ref="R5:R13" si="2">(((P5*100)/$D$36)-100)</f>
        <v>11.169763684104211</v>
      </c>
    </row>
    <row r="6" spans="2:23" x14ac:dyDescent="0.2">
      <c r="B6" s="180"/>
      <c r="C6" s="180" t="s">
        <v>3</v>
      </c>
      <c r="D6" s="34" t="s">
        <v>0</v>
      </c>
      <c r="E6" s="17" t="s">
        <v>40</v>
      </c>
      <c r="F6" s="21">
        <v>219.16702082880002</v>
      </c>
      <c r="G6" s="53">
        <v>68.787056640000003</v>
      </c>
      <c r="H6" s="20">
        <v>221.83256041760001</v>
      </c>
      <c r="I6" s="53">
        <v>70.271354880000004</v>
      </c>
      <c r="J6" s="20">
        <v>221.57642200320001</v>
      </c>
      <c r="K6" s="53">
        <v>70.391255040000019</v>
      </c>
      <c r="L6" s="20">
        <v>224.87498499839998</v>
      </c>
      <c r="M6" s="53">
        <v>69.15624960000001</v>
      </c>
      <c r="N6" s="20">
        <v>217.95013292800002</v>
      </c>
      <c r="O6" s="57">
        <v>69.281310720000008</v>
      </c>
      <c r="P6" s="21">
        <f t="shared" si="0"/>
        <v>221.57642200320001</v>
      </c>
      <c r="Q6" s="57">
        <f t="shared" si="1"/>
        <v>69.281310720000008</v>
      </c>
      <c r="R6" s="68">
        <f t="shared" si="2"/>
        <v>11.884680874166847</v>
      </c>
    </row>
    <row r="7" spans="2:23" x14ac:dyDescent="0.2">
      <c r="B7" s="180"/>
      <c r="C7" s="180"/>
      <c r="D7" s="34" t="s">
        <v>1</v>
      </c>
      <c r="E7" s="17" t="s">
        <v>41</v>
      </c>
      <c r="F7" s="21">
        <v>215.6052</v>
      </c>
      <c r="G7" s="53">
        <v>94.497435648000007</v>
      </c>
      <c r="H7" s="20">
        <v>221.59209999999999</v>
      </c>
      <c r="I7" s="53">
        <v>97.149901823999997</v>
      </c>
      <c r="J7" s="20">
        <v>215.32990000000001</v>
      </c>
      <c r="K7" s="53">
        <v>93.502135296000006</v>
      </c>
      <c r="L7" s="20">
        <v>215.8184</v>
      </c>
      <c r="M7" s="53">
        <v>96.116143104000002</v>
      </c>
      <c r="N7" s="20">
        <v>220.4726</v>
      </c>
      <c r="O7" s="57">
        <v>93.115312127999999</v>
      </c>
      <c r="P7" s="21">
        <f t="shared" si="0"/>
        <v>215.8184</v>
      </c>
      <c r="Q7" s="57">
        <f t="shared" si="1"/>
        <v>94.497435648000007</v>
      </c>
      <c r="R7" s="68">
        <f t="shared" si="2"/>
        <v>8.9771763280145507</v>
      </c>
    </row>
    <row r="8" spans="2:23" x14ac:dyDescent="0.2">
      <c r="B8" s="180"/>
      <c r="C8" s="180" t="s">
        <v>4</v>
      </c>
      <c r="D8" s="34" t="s">
        <v>0</v>
      </c>
      <c r="E8" s="17" t="s">
        <v>42</v>
      </c>
      <c r="F8" s="21">
        <v>213.81970000000001</v>
      </c>
      <c r="G8" s="53">
        <v>97.816492800000006</v>
      </c>
      <c r="H8" s="20">
        <v>215.81020000000001</v>
      </c>
      <c r="I8" s="53">
        <v>95.903798400000014</v>
      </c>
      <c r="J8" s="20">
        <v>221.40479999999999</v>
      </c>
      <c r="K8" s="53">
        <v>97.812835199999995</v>
      </c>
      <c r="L8" s="20">
        <v>221.26079999999999</v>
      </c>
      <c r="M8" s="53">
        <v>96.299308799999991</v>
      </c>
      <c r="N8" s="20">
        <v>215.15360000000001</v>
      </c>
      <c r="O8" s="57">
        <v>100.13613120000001</v>
      </c>
      <c r="P8" s="21">
        <f t="shared" si="0"/>
        <v>215.81020000000001</v>
      </c>
      <c r="Q8" s="57">
        <f t="shared" si="1"/>
        <v>97.812835199999995</v>
      </c>
      <c r="R8" s="68">
        <f t="shared" si="2"/>
        <v>8.9730357503534748</v>
      </c>
    </row>
    <row r="9" spans="2:23" x14ac:dyDescent="0.2">
      <c r="B9" s="180"/>
      <c r="C9" s="180"/>
      <c r="D9" s="34" t="s">
        <v>1</v>
      </c>
      <c r="E9" s="17" t="s">
        <v>43</v>
      </c>
      <c r="F9" s="21">
        <v>212.03129999999999</v>
      </c>
      <c r="G9" s="53">
        <v>115.35404774400001</v>
      </c>
      <c r="H9" s="20">
        <v>216.29580000000001</v>
      </c>
      <c r="I9" s="53">
        <v>116.84846169600003</v>
      </c>
      <c r="J9" s="20">
        <v>212.8356</v>
      </c>
      <c r="K9" s="53">
        <v>114.60022771199999</v>
      </c>
      <c r="L9" s="20">
        <v>209.58860000000001</v>
      </c>
      <c r="M9" s="53">
        <v>119.53732684800001</v>
      </c>
      <c r="N9" s="20">
        <v>213.64109999999999</v>
      </c>
      <c r="O9" s="57">
        <v>118.76300121600001</v>
      </c>
      <c r="P9" s="21">
        <f t="shared" si="0"/>
        <v>212.8356</v>
      </c>
      <c r="Q9" s="57">
        <f t="shared" si="1"/>
        <v>116.84846169600003</v>
      </c>
      <c r="R9" s="68">
        <f t="shared" si="2"/>
        <v>7.4710159563724545</v>
      </c>
    </row>
    <row r="10" spans="2:23" x14ac:dyDescent="0.2">
      <c r="B10" s="180"/>
      <c r="C10" s="180" t="s">
        <v>5</v>
      </c>
      <c r="D10" s="34" t="s">
        <v>0</v>
      </c>
      <c r="E10" s="17" t="s">
        <v>44</v>
      </c>
      <c r="F10" s="21">
        <v>218.7528068</v>
      </c>
      <c r="G10" s="53">
        <v>121.77767424000001</v>
      </c>
      <c r="H10" s="20">
        <v>226.16935000000001</v>
      </c>
      <c r="I10" s="53">
        <v>123.47971584</v>
      </c>
      <c r="J10" s="20">
        <v>214.45980159999999</v>
      </c>
      <c r="K10" s="53">
        <v>122.33385984000002</v>
      </c>
      <c r="L10" s="20">
        <v>214.34240960000002</v>
      </c>
      <c r="M10" s="53">
        <v>123.62188800000004</v>
      </c>
      <c r="N10" s="20">
        <v>215.5101564</v>
      </c>
      <c r="O10" s="57">
        <v>126.08489472000002</v>
      </c>
      <c r="P10" s="21">
        <f t="shared" si="0"/>
        <v>215.5101564</v>
      </c>
      <c r="Q10" s="57">
        <f t="shared" si="1"/>
        <v>123.47971584</v>
      </c>
      <c r="R10" s="68">
        <f t="shared" si="2"/>
        <v>8.8215291860230423</v>
      </c>
    </row>
    <row r="11" spans="2:23" x14ac:dyDescent="0.2">
      <c r="B11" s="180"/>
      <c r="C11" s="180"/>
      <c r="D11" s="34" t="s">
        <v>1</v>
      </c>
      <c r="E11" s="17" t="s">
        <v>45</v>
      </c>
      <c r="F11" s="21">
        <v>212.7824</v>
      </c>
      <c r="G11" s="53">
        <v>137.860952064</v>
      </c>
      <c r="H11" s="20">
        <v>208.91800000000001</v>
      </c>
      <c r="I11" s="53">
        <v>142.32670003200002</v>
      </c>
      <c r="J11" s="20">
        <v>210.16200000000001</v>
      </c>
      <c r="K11" s="53">
        <v>142.58939903999999</v>
      </c>
      <c r="L11" s="20">
        <v>212.75</v>
      </c>
      <c r="M11" s="53">
        <v>138.89748787200003</v>
      </c>
      <c r="N11" s="20">
        <v>217.4811</v>
      </c>
      <c r="O11" s="57">
        <v>136.820868096</v>
      </c>
      <c r="P11" s="21">
        <f t="shared" si="0"/>
        <v>212.75</v>
      </c>
      <c r="Q11" s="57">
        <f t="shared" si="1"/>
        <v>138.89748787200003</v>
      </c>
      <c r="R11" s="68">
        <f t="shared" si="2"/>
        <v>7.4277923651787603</v>
      </c>
    </row>
    <row r="12" spans="2:23" x14ac:dyDescent="0.2">
      <c r="B12" s="180"/>
      <c r="C12" s="180" t="s">
        <v>12</v>
      </c>
      <c r="D12" s="34" t="s">
        <v>0</v>
      </c>
      <c r="E12" s="17" t="s">
        <v>46</v>
      </c>
      <c r="F12" s="21">
        <v>216.36666470400002</v>
      </c>
      <c r="G12" s="53">
        <v>156.62173440000001</v>
      </c>
      <c r="H12" s="20">
        <v>215.29263398399999</v>
      </c>
      <c r="I12" s="53">
        <v>154.01740800000002</v>
      </c>
      <c r="J12" s="20">
        <v>213.98366515200001</v>
      </c>
      <c r="K12" s="53">
        <v>160.722624</v>
      </c>
      <c r="L12" s="20">
        <v>215.231651712</v>
      </c>
      <c r="M12" s="53">
        <v>156.80117760000005</v>
      </c>
      <c r="N12" s="20">
        <v>214.07894995200002</v>
      </c>
      <c r="O12" s="57">
        <v>155.48824320000003</v>
      </c>
      <c r="P12" s="21">
        <f t="shared" si="0"/>
        <v>215.231651712</v>
      </c>
      <c r="Q12" s="57">
        <f t="shared" si="1"/>
        <v>156.62173440000001</v>
      </c>
      <c r="R12" s="68">
        <f t="shared" si="2"/>
        <v>8.6808986628963822</v>
      </c>
    </row>
    <row r="13" spans="2:23" ht="17" thickBot="1" x14ac:dyDescent="0.25">
      <c r="B13" s="181"/>
      <c r="C13" s="181"/>
      <c r="D13" s="38" t="s">
        <v>1</v>
      </c>
      <c r="E13" s="17" t="s">
        <v>47</v>
      </c>
      <c r="F13" s="23">
        <v>206.32169999999999</v>
      </c>
      <c r="G13" s="54">
        <v>189.380340864</v>
      </c>
      <c r="H13" s="22">
        <v>210.50579999999999</v>
      </c>
      <c r="I13" s="54">
        <v>195.00262425599999</v>
      </c>
      <c r="J13" s="22">
        <v>204.9537</v>
      </c>
      <c r="K13" s="54">
        <v>194.25975782399999</v>
      </c>
      <c r="L13" s="22">
        <v>211.26429999999999</v>
      </c>
      <c r="M13" s="54">
        <v>191.67733516800001</v>
      </c>
      <c r="N13" s="22">
        <v>210.30860000000001</v>
      </c>
      <c r="O13" s="58">
        <v>186.38364518399999</v>
      </c>
      <c r="P13" s="35">
        <f t="shared" si="0"/>
        <v>210.30860000000001</v>
      </c>
      <c r="Q13" s="61">
        <f t="shared" si="1"/>
        <v>191.67733516800001</v>
      </c>
      <c r="R13" s="69">
        <f t="shared" si="2"/>
        <v>6.1950111088669075</v>
      </c>
      <c r="T13" s="13"/>
    </row>
    <row r="14" spans="2:23" ht="17" customHeight="1" thickTop="1" x14ac:dyDescent="0.2">
      <c r="B14" s="179">
        <v>120</v>
      </c>
      <c r="C14" s="179" t="s">
        <v>2</v>
      </c>
      <c r="D14" s="37" t="s">
        <v>0</v>
      </c>
      <c r="E14" s="30" t="s">
        <v>48</v>
      </c>
      <c r="F14" s="19">
        <v>214.97755416000001</v>
      </c>
      <c r="G14" s="52">
        <v>99.865560000000002</v>
      </c>
      <c r="H14" s="18">
        <v>221.96099742000001</v>
      </c>
      <c r="I14" s="52">
        <v>102.75678000000001</v>
      </c>
      <c r="J14" s="18">
        <v>221.31057096000001</v>
      </c>
      <c r="K14" s="52">
        <v>103.47450000000001</v>
      </c>
      <c r="L14" s="18">
        <v>211.43892324000004</v>
      </c>
      <c r="M14" s="52">
        <v>100.88759999999999</v>
      </c>
      <c r="N14" s="18">
        <v>222.66857652000002</v>
      </c>
      <c r="O14" s="56">
        <v>99.180659999999989</v>
      </c>
      <c r="P14" s="19">
        <f t="shared" si="0"/>
        <v>221.31057096000001</v>
      </c>
      <c r="Q14" s="56">
        <f t="shared" si="1"/>
        <v>100.88759999999999</v>
      </c>
      <c r="R14" s="67">
        <f t="shared" ref="R14:R33" si="3">(((P14*100)/$D$36)-100)</f>
        <v>11.750439789941439</v>
      </c>
    </row>
    <row r="15" spans="2:23" x14ac:dyDescent="0.2">
      <c r="B15" s="180"/>
      <c r="C15" s="180"/>
      <c r="D15" s="34" t="s">
        <v>1</v>
      </c>
      <c r="E15" s="17" t="s">
        <v>49</v>
      </c>
      <c r="F15" s="21">
        <v>213.79622819645891</v>
      </c>
      <c r="G15" s="53">
        <v>197.18178</v>
      </c>
      <c r="H15" s="20">
        <v>217.15624635378978</v>
      </c>
      <c r="I15" s="53">
        <v>197.75789999999998</v>
      </c>
      <c r="J15" s="20">
        <v>216.54766238506116</v>
      </c>
      <c r="K15" s="53">
        <v>199.96835999999999</v>
      </c>
      <c r="L15" s="20">
        <v>218.52032782126233</v>
      </c>
      <c r="M15" s="53">
        <v>197.39189999999999</v>
      </c>
      <c r="N15" s="20">
        <v>213.01549542912721</v>
      </c>
      <c r="O15" s="57">
        <v>196.57097999999999</v>
      </c>
      <c r="P15" s="21">
        <f t="shared" si="0"/>
        <v>216.54766238506116</v>
      </c>
      <c r="Q15" s="57">
        <f t="shared" si="1"/>
        <v>197.39189999999999</v>
      </c>
      <c r="R15" s="68">
        <f t="shared" si="3"/>
        <v>9.3454162719961431</v>
      </c>
    </row>
    <row r="16" spans="2:23" x14ac:dyDescent="0.2">
      <c r="B16" s="180"/>
      <c r="C16" s="180" t="s">
        <v>3</v>
      </c>
      <c r="D16" s="34" t="s">
        <v>0</v>
      </c>
      <c r="E16" s="17" t="s">
        <v>50</v>
      </c>
      <c r="F16" s="21">
        <v>214.49553888000003</v>
      </c>
      <c r="G16" s="53">
        <v>136.49225999999999</v>
      </c>
      <c r="H16" s="20">
        <v>218.27948490000003</v>
      </c>
      <c r="I16" s="53">
        <v>134.37090000000001</v>
      </c>
      <c r="J16" s="20">
        <v>219.49198236000001</v>
      </c>
      <c r="K16" s="53">
        <v>140.58611999999999</v>
      </c>
      <c r="L16" s="20">
        <v>221.27401008000004</v>
      </c>
      <c r="M16" s="53">
        <v>134.75963999999999</v>
      </c>
      <c r="N16" s="20">
        <v>220.75900596</v>
      </c>
      <c r="O16" s="57">
        <v>134.21766</v>
      </c>
      <c r="P16" s="21">
        <f t="shared" si="0"/>
        <v>219.49198236000001</v>
      </c>
      <c r="Q16" s="57">
        <f t="shared" si="1"/>
        <v>134.75963999999999</v>
      </c>
      <c r="R16" s="68">
        <f t="shared" si="3"/>
        <v>10.832146212886286</v>
      </c>
      <c r="T16" s="5"/>
      <c r="U16" s="5"/>
      <c r="V16" s="5"/>
      <c r="W16" s="5"/>
    </row>
    <row r="17" spans="2:23" x14ac:dyDescent="0.2">
      <c r="B17" s="180"/>
      <c r="C17" s="180"/>
      <c r="D17" s="34" t="s">
        <v>1</v>
      </c>
      <c r="E17" s="17" t="s">
        <v>51</v>
      </c>
      <c r="F17" s="21">
        <v>214.14114546096309</v>
      </c>
      <c r="G17" s="53">
        <v>219.111684</v>
      </c>
      <c r="H17" s="20">
        <v>219.42354563307484</v>
      </c>
      <c r="I17" s="53">
        <v>215.82798600000001</v>
      </c>
      <c r="J17" s="20">
        <v>212.87245703368251</v>
      </c>
      <c r="K17" s="53">
        <v>220.65575400000003</v>
      </c>
      <c r="L17" s="20">
        <v>219.6269223094877</v>
      </c>
      <c r="M17" s="53">
        <v>222.06267600000001</v>
      </c>
      <c r="N17" s="20">
        <v>210.84576912624652</v>
      </c>
      <c r="O17" s="57">
        <v>221.712084</v>
      </c>
      <c r="P17" s="21">
        <f t="shared" si="0"/>
        <v>214.14114546096309</v>
      </c>
      <c r="Q17" s="57">
        <f t="shared" si="1"/>
        <v>220.65575400000003</v>
      </c>
      <c r="R17" s="68">
        <f t="shared" si="3"/>
        <v>8.1302491723707817</v>
      </c>
      <c r="T17" s="5"/>
      <c r="U17" s="5"/>
      <c r="V17" s="5"/>
      <c r="W17" s="5"/>
    </row>
    <row r="18" spans="2:23" x14ac:dyDescent="0.2">
      <c r="B18" s="180"/>
      <c r="C18" s="180" t="s">
        <v>4</v>
      </c>
      <c r="D18" s="34" t="s">
        <v>0</v>
      </c>
      <c r="E18" s="17" t="s">
        <v>52</v>
      </c>
      <c r="F18" s="21">
        <v>212.77382218200898</v>
      </c>
      <c r="G18" s="53">
        <v>230.02545719999998</v>
      </c>
      <c r="H18" s="20">
        <v>216.39087273418559</v>
      </c>
      <c r="I18" s="53">
        <v>238.4084934</v>
      </c>
      <c r="J18" s="20">
        <v>213.63249632992742</v>
      </c>
      <c r="K18" s="53">
        <v>230.317395</v>
      </c>
      <c r="L18" s="20">
        <v>219.2422444630308</v>
      </c>
      <c r="M18" s="53">
        <v>233.0145048</v>
      </c>
      <c r="N18" s="20">
        <v>218.62151365958641</v>
      </c>
      <c r="O18" s="57">
        <v>233.072532</v>
      </c>
      <c r="P18" s="21">
        <f t="shared" si="0"/>
        <v>216.39087273418559</v>
      </c>
      <c r="Q18" s="57">
        <f t="shared" si="1"/>
        <v>233.0145048</v>
      </c>
      <c r="R18" s="68">
        <f t="shared" si="3"/>
        <v>9.2662455737151959</v>
      </c>
      <c r="T18" s="5"/>
      <c r="U18" s="5"/>
      <c r="V18" s="5"/>
      <c r="W18" s="5"/>
    </row>
    <row r="19" spans="2:23" x14ac:dyDescent="0.2">
      <c r="B19" s="180"/>
      <c r="C19" s="180"/>
      <c r="D19" s="34" t="s">
        <v>1</v>
      </c>
      <c r="E19" s="17" t="s">
        <v>53</v>
      </c>
      <c r="F19" s="21">
        <v>211.44730009614122</v>
      </c>
      <c r="G19" s="53">
        <v>303.13824</v>
      </c>
      <c r="H19" s="20">
        <v>210.6849955783332</v>
      </c>
      <c r="I19" s="53">
        <v>299.68272000000002</v>
      </c>
      <c r="J19" s="20">
        <v>212.64715859440204</v>
      </c>
      <c r="K19" s="53">
        <v>309.63414</v>
      </c>
      <c r="L19" s="20">
        <v>209.89239716711523</v>
      </c>
      <c r="M19" s="53">
        <v>305.68662</v>
      </c>
      <c r="N19" s="20">
        <v>208.2086074915812</v>
      </c>
      <c r="O19" s="57">
        <v>304.77977999999996</v>
      </c>
      <c r="P19" s="21">
        <f t="shared" si="0"/>
        <v>210.6849955783332</v>
      </c>
      <c r="Q19" s="57">
        <f t="shared" si="1"/>
        <v>304.77977999999996</v>
      </c>
      <c r="R19" s="68">
        <f t="shared" si="3"/>
        <v>6.3850714897663039</v>
      </c>
      <c r="T19" s="5"/>
      <c r="U19" s="5"/>
      <c r="V19" s="5"/>
      <c r="W19" s="5"/>
    </row>
    <row r="20" spans="2:23" x14ac:dyDescent="0.2">
      <c r="B20" s="180"/>
      <c r="C20" s="180" t="s">
        <v>5</v>
      </c>
      <c r="D20" s="34" t="s">
        <v>0</v>
      </c>
      <c r="E20" s="17" t="s">
        <v>54</v>
      </c>
      <c r="F20" s="21">
        <v>214.10177399999998</v>
      </c>
      <c r="G20" s="53">
        <v>309.50706599999995</v>
      </c>
      <c r="H20" s="20">
        <v>214.03432548000001</v>
      </c>
      <c r="I20" s="53">
        <v>310.39165080000004</v>
      </c>
      <c r="J20" s="20">
        <v>221.86266126000001</v>
      </c>
      <c r="K20" s="53">
        <v>309.65706719999997</v>
      </c>
      <c r="L20" s="20">
        <v>211.95014520000001</v>
      </c>
      <c r="M20" s="53">
        <v>320.02655040000002</v>
      </c>
      <c r="N20" s="20">
        <v>214.80483552000001</v>
      </c>
      <c r="O20" s="57">
        <v>320.29950239999999</v>
      </c>
      <c r="P20" s="21">
        <f t="shared" si="0"/>
        <v>214.10177399999998</v>
      </c>
      <c r="Q20" s="57">
        <f t="shared" si="1"/>
        <v>310.39165080000004</v>
      </c>
      <c r="R20" s="68">
        <f t="shared" si="3"/>
        <v>8.1103686124015297</v>
      </c>
      <c r="T20" s="5"/>
      <c r="U20" s="5"/>
      <c r="V20" s="5"/>
      <c r="W20" s="5"/>
    </row>
    <row r="21" spans="2:23" x14ac:dyDescent="0.2">
      <c r="B21" s="180"/>
      <c r="C21" s="180"/>
      <c r="D21" s="34" t="s">
        <v>1</v>
      </c>
      <c r="E21" s="17" t="s">
        <v>55</v>
      </c>
      <c r="F21" s="21">
        <v>207.72932292900001</v>
      </c>
      <c r="G21" s="53">
        <v>359.77415999999999</v>
      </c>
      <c r="H21" s="20">
        <v>203.59909494660002</v>
      </c>
      <c r="I21" s="53">
        <v>364.57272</v>
      </c>
      <c r="J21" s="20">
        <v>208.22872038599999</v>
      </c>
      <c r="K21" s="53">
        <v>353.63574</v>
      </c>
      <c r="L21" s="20">
        <v>213.02066352540001</v>
      </c>
      <c r="M21" s="53">
        <v>366.95729999999998</v>
      </c>
      <c r="N21" s="20">
        <v>209.40433338120002</v>
      </c>
      <c r="O21" s="57">
        <v>359.48675999999995</v>
      </c>
      <c r="P21" s="21">
        <f t="shared" si="0"/>
        <v>208.22872038599999</v>
      </c>
      <c r="Q21" s="57">
        <f t="shared" si="1"/>
        <v>359.77415999999999</v>
      </c>
      <c r="R21" s="68">
        <f t="shared" si="3"/>
        <v>5.1447790274691982</v>
      </c>
      <c r="T21" s="5"/>
      <c r="U21" s="5"/>
      <c r="V21" s="5"/>
      <c r="W21" s="5"/>
    </row>
    <row r="22" spans="2:23" x14ac:dyDescent="0.2">
      <c r="B22" s="180"/>
      <c r="C22" s="180" t="s">
        <v>12</v>
      </c>
      <c r="D22" s="34" t="s">
        <v>0</v>
      </c>
      <c r="E22" s="17" t="s">
        <v>56</v>
      </c>
      <c r="F22" s="21">
        <v>215.54162130000003</v>
      </c>
      <c r="G22" s="53">
        <v>360.45511919999996</v>
      </c>
      <c r="H22" s="20">
        <v>212.12370432</v>
      </c>
      <c r="I22" s="53">
        <v>368.73808199999996</v>
      </c>
      <c r="J22" s="20">
        <v>212.40904728000001</v>
      </c>
      <c r="K22" s="53">
        <v>364.45298279999997</v>
      </c>
      <c r="L22" s="20">
        <v>220.75207200000003</v>
      </c>
      <c r="M22" s="53">
        <v>354.9669864</v>
      </c>
      <c r="N22" s="20">
        <v>212.96586528</v>
      </c>
      <c r="O22" s="57">
        <v>371.5632852</v>
      </c>
      <c r="P22" s="21">
        <f t="shared" si="0"/>
        <v>212.96586528</v>
      </c>
      <c r="Q22" s="57">
        <f t="shared" si="1"/>
        <v>364.45298279999997</v>
      </c>
      <c r="R22" s="68">
        <f t="shared" si="3"/>
        <v>7.5367932134922313</v>
      </c>
      <c r="T22" s="5"/>
      <c r="U22" s="5"/>
      <c r="V22" s="5"/>
      <c r="W22" s="5"/>
    </row>
    <row r="23" spans="2:23" ht="17" thickBot="1" x14ac:dyDescent="0.25">
      <c r="B23" s="181"/>
      <c r="C23" s="181"/>
      <c r="D23" s="38" t="s">
        <v>1</v>
      </c>
      <c r="E23" s="10" t="s">
        <v>57</v>
      </c>
      <c r="F23" s="23">
        <v>202.48024691999998</v>
      </c>
      <c r="G23" s="54">
        <v>406.36693440000005</v>
      </c>
      <c r="H23" s="22">
        <v>208.15075536000001</v>
      </c>
      <c r="I23" s="54">
        <v>405.77302079999998</v>
      </c>
      <c r="J23" s="22">
        <v>207.18577926</v>
      </c>
      <c r="K23" s="54">
        <v>405.67920960000004</v>
      </c>
      <c r="L23" s="22">
        <v>206.31997980000003</v>
      </c>
      <c r="M23" s="54">
        <v>406.10216640000004</v>
      </c>
      <c r="N23" s="22">
        <v>201.19525806000001</v>
      </c>
      <c r="O23" s="58">
        <v>403.03273919999998</v>
      </c>
      <c r="P23" s="35">
        <f t="shared" si="0"/>
        <v>206.31997980000003</v>
      </c>
      <c r="Q23" s="61">
        <f t="shared" si="1"/>
        <v>405.77302079999998</v>
      </c>
      <c r="R23" s="69">
        <f t="shared" si="3"/>
        <v>4.1809633407392681</v>
      </c>
      <c r="T23" s="13"/>
      <c r="V23" s="5"/>
      <c r="W23" s="5"/>
    </row>
    <row r="24" spans="2:23" ht="17" customHeight="1" thickTop="1" x14ac:dyDescent="0.2">
      <c r="B24" s="179">
        <v>180</v>
      </c>
      <c r="C24" s="179" t="s">
        <v>2</v>
      </c>
      <c r="D24" s="37" t="s">
        <v>0</v>
      </c>
      <c r="E24" s="39" t="s">
        <v>58</v>
      </c>
      <c r="F24" s="19">
        <v>189.9648621</v>
      </c>
      <c r="G24" s="52">
        <v>176.18470056000001</v>
      </c>
      <c r="H24" s="18">
        <v>194.54573970000001</v>
      </c>
      <c r="I24" s="52">
        <v>179.68511879999997</v>
      </c>
      <c r="J24" s="18">
        <v>187.0507035</v>
      </c>
      <c r="K24" s="52">
        <v>178.40236391999997</v>
      </c>
      <c r="L24" s="18">
        <v>196.4812527</v>
      </c>
      <c r="M24" s="52">
        <v>178.16913576000002</v>
      </c>
      <c r="N24" s="18">
        <v>189.89756550000001</v>
      </c>
      <c r="O24" s="56">
        <v>182.8264284</v>
      </c>
      <c r="P24" s="19">
        <f t="shared" si="0"/>
        <v>189.9648621</v>
      </c>
      <c r="Q24" s="56">
        <f t="shared" si="1"/>
        <v>178.40236391999997</v>
      </c>
      <c r="R24" s="67">
        <f t="shared" si="3"/>
        <v>-4.0775287315693873</v>
      </c>
      <c r="T24" s="13"/>
      <c r="V24" s="5"/>
      <c r="W24" s="5"/>
    </row>
    <row r="25" spans="2:23" x14ac:dyDescent="0.2">
      <c r="B25" s="180"/>
      <c r="C25" s="180"/>
      <c r="D25" s="34" t="s">
        <v>1</v>
      </c>
      <c r="E25" s="17" t="s">
        <v>59</v>
      </c>
      <c r="F25" s="21">
        <v>190.45369440000002</v>
      </c>
      <c r="G25" s="53">
        <v>205.55580600000002</v>
      </c>
      <c r="H25" s="20">
        <v>192.49407629999999</v>
      </c>
      <c r="I25" s="53">
        <v>209.16759600000003</v>
      </c>
      <c r="J25" s="20">
        <v>187.31518109999999</v>
      </c>
      <c r="K25" s="53">
        <v>204.48838800000001</v>
      </c>
      <c r="L25" s="20">
        <v>190.8609075</v>
      </c>
      <c r="M25" s="53">
        <v>208.61145000000005</v>
      </c>
      <c r="N25" s="20">
        <v>187.06061160000002</v>
      </c>
      <c r="O25" s="57">
        <v>211.54559399999999</v>
      </c>
      <c r="P25" s="21">
        <f t="shared" si="0"/>
        <v>190.45369440000002</v>
      </c>
      <c r="Q25" s="57">
        <f t="shared" si="1"/>
        <v>208.61145000000005</v>
      </c>
      <c r="R25" s="68">
        <f t="shared" si="3"/>
        <v>-3.8306935972530596</v>
      </c>
      <c r="T25" s="5"/>
      <c r="U25" s="5"/>
      <c r="V25" s="5"/>
      <c r="W25" s="5"/>
    </row>
    <row r="26" spans="2:23" x14ac:dyDescent="0.2">
      <c r="B26" s="180"/>
      <c r="C26" s="180" t="s">
        <v>3</v>
      </c>
      <c r="D26" s="34" t="s">
        <v>0</v>
      </c>
      <c r="E26" s="17" t="s">
        <v>60</v>
      </c>
      <c r="F26" s="21">
        <v>190.2029508</v>
      </c>
      <c r="G26" s="53">
        <v>211.83627546000002</v>
      </c>
      <c r="H26" s="20">
        <v>189.99537119999999</v>
      </c>
      <c r="I26" s="53">
        <v>211.00520088000002</v>
      </c>
      <c r="J26" s="20">
        <v>186.91189199999999</v>
      </c>
      <c r="K26" s="53">
        <v>214.22192795999999</v>
      </c>
      <c r="L26" s="20">
        <v>193.583673</v>
      </c>
      <c r="M26" s="53">
        <v>215.74040094</v>
      </c>
      <c r="N26" s="20">
        <v>187.28535869999999</v>
      </c>
      <c r="O26" s="57">
        <v>210.89746439999999</v>
      </c>
      <c r="P26" s="21">
        <f t="shared" si="0"/>
        <v>189.99537119999999</v>
      </c>
      <c r="Q26" s="57">
        <f t="shared" si="1"/>
        <v>211.83627546000002</v>
      </c>
      <c r="R26" s="68">
        <f t="shared" si="3"/>
        <v>-4.0621232074328333</v>
      </c>
      <c r="T26" s="5"/>
      <c r="U26" s="5"/>
      <c r="V26" s="5"/>
      <c r="W26" s="5"/>
    </row>
    <row r="27" spans="2:23" x14ac:dyDescent="0.2">
      <c r="B27" s="180"/>
      <c r="C27" s="180"/>
      <c r="D27" s="34" t="s">
        <v>1</v>
      </c>
      <c r="E27" s="17" t="s">
        <v>61</v>
      </c>
      <c r="F27" s="21">
        <v>190.94507730000001</v>
      </c>
      <c r="G27" s="53">
        <v>243.49069799999998</v>
      </c>
      <c r="H27" s="20">
        <v>187.45212869999997</v>
      </c>
      <c r="I27" s="53">
        <v>241.09277399999999</v>
      </c>
      <c r="J27" s="20">
        <v>188.433423</v>
      </c>
      <c r="K27" s="53">
        <v>247.74862500000003</v>
      </c>
      <c r="L27" s="20">
        <v>191.5673256</v>
      </c>
      <c r="M27" s="53">
        <v>241.80751800000002</v>
      </c>
      <c r="N27" s="20">
        <v>191.28028500000002</v>
      </c>
      <c r="O27" s="57">
        <v>242.788185</v>
      </c>
      <c r="P27" s="21">
        <f t="shared" si="0"/>
        <v>190.94507730000001</v>
      </c>
      <c r="Q27" s="57">
        <f t="shared" si="1"/>
        <v>242.788185</v>
      </c>
      <c r="R27" s="68">
        <f t="shared" si="3"/>
        <v>-3.5825705413047757</v>
      </c>
      <c r="T27" s="5"/>
      <c r="U27" s="5"/>
      <c r="V27" s="5"/>
      <c r="W27" s="5"/>
    </row>
    <row r="28" spans="2:23" x14ac:dyDescent="0.2">
      <c r="B28" s="180"/>
      <c r="C28" s="180" t="s">
        <v>4</v>
      </c>
      <c r="D28" s="34" t="s">
        <v>0</v>
      </c>
      <c r="E28" s="17" t="s">
        <v>62</v>
      </c>
      <c r="F28" s="21">
        <v>191.77892729999999</v>
      </c>
      <c r="G28" s="53">
        <v>248.89255559999998</v>
      </c>
      <c r="H28" s="20">
        <v>197.93617380000001</v>
      </c>
      <c r="I28" s="53">
        <v>244.0690056</v>
      </c>
      <c r="J28" s="20">
        <v>198.6729048</v>
      </c>
      <c r="K28" s="53">
        <v>256.77878039999996</v>
      </c>
      <c r="L28" s="20">
        <v>189.28012409999999</v>
      </c>
      <c r="M28" s="53">
        <v>250.41636</v>
      </c>
      <c r="N28" s="20">
        <v>191.52622170000001</v>
      </c>
      <c r="O28" s="57">
        <v>256.3462404</v>
      </c>
      <c r="P28" s="21">
        <f t="shared" si="0"/>
        <v>191.77892729999999</v>
      </c>
      <c r="Q28" s="57">
        <f t="shared" si="1"/>
        <v>250.41636</v>
      </c>
      <c r="R28" s="68">
        <f t="shared" si="3"/>
        <v>-3.1615192385376645</v>
      </c>
      <c r="T28" s="5"/>
      <c r="U28" s="5"/>
      <c r="V28" s="5"/>
      <c r="W28" s="5"/>
    </row>
    <row r="29" spans="2:23" x14ac:dyDescent="0.2">
      <c r="B29" s="180"/>
      <c r="C29" s="180"/>
      <c r="D29" s="34" t="s">
        <v>1</v>
      </c>
      <c r="E29" s="17" t="s">
        <v>63</v>
      </c>
      <c r="F29" s="21">
        <v>191.9317671</v>
      </c>
      <c r="G29" s="53">
        <v>289.83674016000003</v>
      </c>
      <c r="H29" s="20">
        <v>192.2548104</v>
      </c>
      <c r="I29" s="53">
        <v>297.44172809999998</v>
      </c>
      <c r="J29" s="20">
        <v>199.35018719999999</v>
      </c>
      <c r="K29" s="53">
        <v>292.51868580000001</v>
      </c>
      <c r="L29" s="20">
        <v>189.64790099999999</v>
      </c>
      <c r="M29" s="53">
        <v>293.26650210000003</v>
      </c>
      <c r="N29" s="20">
        <v>188.8583922</v>
      </c>
      <c r="O29" s="57">
        <v>288.43813746000001</v>
      </c>
      <c r="P29" s="21">
        <f t="shared" si="0"/>
        <v>191.9317671</v>
      </c>
      <c r="Q29" s="57">
        <f t="shared" si="1"/>
        <v>292.51868580000001</v>
      </c>
      <c r="R29" s="68">
        <f t="shared" si="3"/>
        <v>-3.0843430115128285</v>
      </c>
      <c r="T29" s="5"/>
      <c r="U29" s="5"/>
      <c r="V29" s="5"/>
      <c r="W29" s="5"/>
    </row>
    <row r="30" spans="2:23" x14ac:dyDescent="0.2">
      <c r="B30" s="180"/>
      <c r="C30" s="180" t="s">
        <v>5</v>
      </c>
      <c r="D30" s="34" t="s">
        <v>0</v>
      </c>
      <c r="E30" s="17" t="s">
        <v>64</v>
      </c>
      <c r="F30" s="21">
        <v>191.5386804</v>
      </c>
      <c r="G30" s="53">
        <v>305.70195096000003</v>
      </c>
      <c r="H30" s="20">
        <v>193.2017697</v>
      </c>
      <c r="I30" s="53">
        <v>313.44626376000002</v>
      </c>
      <c r="J30" s="20">
        <v>191.90469149999998</v>
      </c>
      <c r="K30" s="53">
        <v>307.09782557999995</v>
      </c>
      <c r="L30" s="20">
        <v>188.6876001</v>
      </c>
      <c r="M30" s="53">
        <v>309.80017026000002</v>
      </c>
      <c r="N30" s="20">
        <v>191.81659769999999</v>
      </c>
      <c r="O30" s="57">
        <v>302.41612925999999</v>
      </c>
      <c r="P30" s="21">
        <f t="shared" si="0"/>
        <v>191.81659769999999</v>
      </c>
      <c r="Q30" s="57">
        <f t="shared" si="1"/>
        <v>307.09782557999995</v>
      </c>
      <c r="R30" s="68">
        <f t="shared" si="3"/>
        <v>-3.1424976267420703</v>
      </c>
      <c r="T30" s="5"/>
      <c r="U30" s="5"/>
      <c r="V30" s="5"/>
      <c r="W30" s="5"/>
    </row>
    <row r="31" spans="2:23" x14ac:dyDescent="0.2">
      <c r="B31" s="180"/>
      <c r="C31" s="180"/>
      <c r="D31" s="34" t="s">
        <v>1</v>
      </c>
      <c r="E31" s="17" t="s">
        <v>65</v>
      </c>
      <c r="F31" s="21">
        <v>192.10628700000001</v>
      </c>
      <c r="G31" s="53">
        <v>419.40536399999996</v>
      </c>
      <c r="H31" s="20">
        <v>189.54097199999998</v>
      </c>
      <c r="I31" s="53">
        <v>423.03897215999996</v>
      </c>
      <c r="J31" s="20">
        <v>194.9703165</v>
      </c>
      <c r="K31" s="53">
        <v>434.93882796000008</v>
      </c>
      <c r="L31" s="20">
        <v>195.9769206</v>
      </c>
      <c r="M31" s="53">
        <v>434.67251939999994</v>
      </c>
      <c r="N31" s="20">
        <v>191.57429069999998</v>
      </c>
      <c r="O31" s="57">
        <v>425.66490791999996</v>
      </c>
      <c r="P31" s="21">
        <f t="shared" si="0"/>
        <v>192.10628700000001</v>
      </c>
      <c r="Q31" s="57">
        <f t="shared" si="1"/>
        <v>425.66490791999996</v>
      </c>
      <c r="R31" s="68">
        <f t="shared" si="3"/>
        <v>-2.9962194506160245</v>
      </c>
      <c r="T31" s="5"/>
      <c r="U31" s="5"/>
      <c r="V31" s="5"/>
      <c r="W31" s="5"/>
    </row>
    <row r="32" spans="2:23" x14ac:dyDescent="0.2">
      <c r="B32" s="180"/>
      <c r="C32" s="180" t="s">
        <v>12</v>
      </c>
      <c r="D32" s="34" t="s">
        <v>0</v>
      </c>
      <c r="E32" s="17" t="s">
        <v>66</v>
      </c>
      <c r="F32" s="21">
        <v>192.00426300000001</v>
      </c>
      <c r="G32" s="53">
        <v>468.63981269999999</v>
      </c>
      <c r="H32" s="20">
        <v>193.52697120000002</v>
      </c>
      <c r="I32" s="53">
        <v>468.53562239999997</v>
      </c>
      <c r="J32" s="20">
        <v>197.4717684</v>
      </c>
      <c r="K32" s="53">
        <v>461.21952419999991</v>
      </c>
      <c r="L32" s="20">
        <v>191.9465802</v>
      </c>
      <c r="M32" s="53">
        <v>469.56075030000011</v>
      </c>
      <c r="N32" s="20">
        <v>190.62203399999999</v>
      </c>
      <c r="O32" s="57">
        <v>480.26972789999996</v>
      </c>
      <c r="P32" s="21">
        <f t="shared" si="0"/>
        <v>192.00426300000001</v>
      </c>
      <c r="Q32" s="57">
        <f t="shared" si="1"/>
        <v>468.63981269999999</v>
      </c>
      <c r="R32" s="68">
        <f t="shared" si="3"/>
        <v>-3.0477363158957758</v>
      </c>
      <c r="T32" s="5"/>
      <c r="U32" s="5"/>
      <c r="V32" s="5"/>
      <c r="W32" s="5"/>
    </row>
    <row r="33" spans="2:23" ht="17" thickBot="1" x14ac:dyDescent="0.25">
      <c r="B33" s="181"/>
      <c r="C33" s="181"/>
      <c r="D33" s="38" t="s">
        <v>1</v>
      </c>
      <c r="E33" s="10" t="s">
        <v>67</v>
      </c>
      <c r="F33" s="23">
        <v>193.3804098</v>
      </c>
      <c r="G33" s="54">
        <v>605.75266719000001</v>
      </c>
      <c r="H33" s="22">
        <v>189.3397689</v>
      </c>
      <c r="I33" s="54">
        <v>627.63016535999998</v>
      </c>
      <c r="J33" s="22">
        <v>190.326753</v>
      </c>
      <c r="K33" s="54">
        <v>616.63040505000004</v>
      </c>
      <c r="L33" s="22">
        <v>194.78951819999997</v>
      </c>
      <c r="M33" s="54">
        <v>611.48987856000008</v>
      </c>
      <c r="N33" s="22">
        <v>194.44499100000002</v>
      </c>
      <c r="O33" s="58">
        <v>616.72802301000002</v>
      </c>
      <c r="P33" s="35">
        <f t="shared" si="0"/>
        <v>193.3804098</v>
      </c>
      <c r="Q33" s="61">
        <f t="shared" si="1"/>
        <v>616.63040505000004</v>
      </c>
      <c r="R33" s="69">
        <f t="shared" si="3"/>
        <v>-2.3528530599878934</v>
      </c>
      <c r="T33" s="5"/>
      <c r="U33" s="5"/>
      <c r="V33" s="5"/>
      <c r="W33" s="5"/>
    </row>
    <row r="34" spans="2:23" ht="17" thickTop="1" x14ac:dyDescent="0.2">
      <c r="T34" s="5"/>
      <c r="U34" s="5"/>
      <c r="V34" s="5"/>
      <c r="W34" s="5"/>
    </row>
    <row r="35" spans="2:23" x14ac:dyDescent="0.2">
      <c r="B35" s="11"/>
      <c r="C35" s="11"/>
      <c r="D35" s="11"/>
      <c r="E35" s="11"/>
      <c r="F35" s="11"/>
      <c r="T35" s="5"/>
      <c r="U35" s="5"/>
      <c r="V35" s="5"/>
      <c r="W35" s="5"/>
    </row>
    <row r="36" spans="2:23" x14ac:dyDescent="0.2">
      <c r="B36" s="11"/>
      <c r="C36" s="25" t="s">
        <v>6</v>
      </c>
      <c r="D36" s="51">
        <v>198.04</v>
      </c>
      <c r="E36" s="40"/>
      <c r="F36" s="11"/>
    </row>
    <row r="38" spans="2:23" x14ac:dyDescent="0.2">
      <c r="C38" s="1" t="s">
        <v>37</v>
      </c>
    </row>
    <row r="41" spans="2:23" x14ac:dyDescent="0.2">
      <c r="F41" s="5"/>
      <c r="G41" s="5"/>
      <c r="H41" s="5"/>
      <c r="I41" s="5"/>
      <c r="J41" s="5"/>
      <c r="K41" s="5"/>
      <c r="L41" s="5"/>
      <c r="M41" s="5"/>
      <c r="N41" s="5"/>
      <c r="O41" s="5"/>
      <c r="P41" s="5"/>
      <c r="Q41" s="5"/>
    </row>
  </sheetData>
  <mergeCells count="29">
    <mergeCell ref="B24:B33"/>
    <mergeCell ref="C24:C25"/>
    <mergeCell ref="C26:C27"/>
    <mergeCell ref="C28:C29"/>
    <mergeCell ref="C30:C31"/>
    <mergeCell ref="C32:C33"/>
    <mergeCell ref="B14:B23"/>
    <mergeCell ref="C14:C15"/>
    <mergeCell ref="C16:C17"/>
    <mergeCell ref="C18:C19"/>
    <mergeCell ref="C20:C21"/>
    <mergeCell ref="C22:C23"/>
    <mergeCell ref="B4:B13"/>
    <mergeCell ref="C4:C5"/>
    <mergeCell ref="C6:C7"/>
    <mergeCell ref="C8:C9"/>
    <mergeCell ref="C10:C11"/>
    <mergeCell ref="C12:C13"/>
    <mergeCell ref="R2:R3"/>
    <mergeCell ref="B2:B3"/>
    <mergeCell ref="C2:C3"/>
    <mergeCell ref="D2:D3"/>
    <mergeCell ref="F2:G2"/>
    <mergeCell ref="H2:I2"/>
    <mergeCell ref="J2:K2"/>
    <mergeCell ref="L2:M2"/>
    <mergeCell ref="N2:O2"/>
    <mergeCell ref="P2:Q2"/>
    <mergeCell ref="E2:E3"/>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9797A-7FCA-014F-A5FC-CA051005E49D}">
  <sheetPr>
    <tabColor rgb="FF00B0F0"/>
  </sheetPr>
  <dimension ref="B1:AN231"/>
  <sheetViews>
    <sheetView tabSelected="1" topLeftCell="A6" zoomScale="140" zoomScaleNormal="140" workbookViewId="0">
      <selection activeCell="U27" sqref="U27"/>
    </sheetView>
  </sheetViews>
  <sheetFormatPr baseColWidth="10" defaultRowHeight="16" x14ac:dyDescent="0.2"/>
  <cols>
    <col min="1" max="1" width="3.33203125" style="77" customWidth="1"/>
    <col min="2" max="2" width="6.83203125" style="77" customWidth="1"/>
    <col min="3" max="3" width="8.5" style="77" customWidth="1"/>
    <col min="4" max="4" width="10" style="77" customWidth="1"/>
    <col min="5" max="5" width="6.83203125" style="77" bestFit="1" customWidth="1"/>
    <col min="6" max="6" width="6.6640625" style="77" bestFit="1" customWidth="1"/>
    <col min="7" max="7" width="5.83203125" style="77" bestFit="1" customWidth="1"/>
    <col min="8" max="8" width="6.6640625" style="77" bestFit="1" customWidth="1"/>
    <col min="9" max="9" width="5.83203125" style="77" bestFit="1" customWidth="1"/>
    <col min="10" max="10" width="6.6640625" style="77" bestFit="1" customWidth="1"/>
    <col min="11" max="11" width="5.83203125" style="77" bestFit="1" customWidth="1"/>
    <col min="12" max="12" width="6.6640625" style="77" bestFit="1" customWidth="1"/>
    <col min="13" max="13" width="5.83203125" style="77" bestFit="1" customWidth="1"/>
    <col min="14" max="14" width="6.83203125" style="77" bestFit="1" customWidth="1"/>
    <col min="15" max="15" width="6.33203125" style="77" customWidth="1"/>
    <col min="16" max="16" width="6.6640625" style="77" bestFit="1" customWidth="1"/>
    <col min="17" max="17" width="5.83203125" style="77" bestFit="1" customWidth="1"/>
    <col min="18" max="19" width="2.33203125" style="77" customWidth="1"/>
    <col min="20" max="20" width="12.1640625" style="77" customWidth="1"/>
    <col min="21" max="21" width="22.1640625" style="77" customWidth="1"/>
    <col min="22" max="22" width="5.1640625" style="77" customWidth="1"/>
    <col min="23" max="28" width="10" style="77" customWidth="1"/>
    <col min="29" max="29" width="18.33203125" style="77" customWidth="1"/>
    <col min="30" max="30" width="9.1640625" style="77" customWidth="1"/>
    <col min="31" max="31" width="10.83203125" style="77"/>
    <col min="32" max="32" width="18" style="77" customWidth="1"/>
    <col min="33" max="33" width="21.1640625" style="77" bestFit="1" customWidth="1"/>
    <col min="34" max="35" width="18" style="77" customWidth="1"/>
    <col min="36" max="36" width="10.83203125" style="77"/>
    <col min="37" max="38" width="10" style="77" customWidth="1"/>
    <col min="39" max="40" width="18" style="77" customWidth="1"/>
    <col min="41" max="16384" width="10.83203125" style="77"/>
  </cols>
  <sheetData>
    <row r="1" spans="2:32" ht="18" customHeight="1" x14ac:dyDescent="0.2"/>
    <row r="2" spans="2:32" ht="18" customHeight="1" x14ac:dyDescent="0.2">
      <c r="B2" s="214" t="s">
        <v>19</v>
      </c>
      <c r="C2" s="214" t="s">
        <v>8</v>
      </c>
      <c r="D2" s="214" t="s">
        <v>7</v>
      </c>
      <c r="E2" s="207" t="s">
        <v>68</v>
      </c>
      <c r="F2" s="205" t="s">
        <v>69</v>
      </c>
      <c r="G2" s="206"/>
      <c r="H2" s="205" t="s">
        <v>70</v>
      </c>
      <c r="I2" s="206"/>
      <c r="J2" s="205" t="s">
        <v>71</v>
      </c>
      <c r="K2" s="206"/>
      <c r="L2" s="205" t="s">
        <v>72</v>
      </c>
      <c r="M2" s="206"/>
      <c r="N2" s="205" t="s">
        <v>78</v>
      </c>
      <c r="O2" s="206"/>
      <c r="P2" s="205" t="s">
        <v>73</v>
      </c>
      <c r="Q2" s="206"/>
    </row>
    <row r="3" spans="2:32" ht="38" customHeight="1" thickBot="1" x14ac:dyDescent="0.25">
      <c r="B3" s="211"/>
      <c r="C3" s="215"/>
      <c r="D3" s="215"/>
      <c r="E3" s="208"/>
      <c r="F3" s="78" t="s">
        <v>87</v>
      </c>
      <c r="G3" s="79" t="s">
        <v>74</v>
      </c>
      <c r="H3" s="78" t="s">
        <v>87</v>
      </c>
      <c r="I3" s="79" t="s">
        <v>74</v>
      </c>
      <c r="J3" s="78" t="s">
        <v>87</v>
      </c>
      <c r="K3" s="79" t="s">
        <v>74</v>
      </c>
      <c r="L3" s="78" t="s">
        <v>87</v>
      </c>
      <c r="M3" s="79" t="s">
        <v>74</v>
      </c>
      <c r="N3" s="78" t="s">
        <v>87</v>
      </c>
      <c r="O3" s="79" t="s">
        <v>74</v>
      </c>
      <c r="P3" s="78" t="s">
        <v>87</v>
      </c>
      <c r="Q3" s="79" t="s">
        <v>74</v>
      </c>
    </row>
    <row r="4" spans="2:32" ht="17" thickTop="1" x14ac:dyDescent="0.2">
      <c r="B4" s="209">
        <v>60</v>
      </c>
      <c r="C4" s="209" t="s">
        <v>2</v>
      </c>
      <c r="D4" s="44" t="s">
        <v>0</v>
      </c>
      <c r="E4" s="80" t="s">
        <v>38</v>
      </c>
      <c r="F4" s="81">
        <v>82.352099999999993</v>
      </c>
      <c r="G4" s="82">
        <v>10.523002300230001</v>
      </c>
      <c r="H4" s="81">
        <v>71.04804</v>
      </c>
      <c r="I4" s="82">
        <v>12.709669672131156</v>
      </c>
      <c r="J4" s="81">
        <v>70.33578</v>
      </c>
      <c r="K4" s="82">
        <v>-9.9174578505515711</v>
      </c>
      <c r="L4" s="81">
        <v>81.976680000000002</v>
      </c>
      <c r="M4" s="82">
        <v>43.625584204169513</v>
      </c>
      <c r="N4" s="81">
        <v>71.866680000000002</v>
      </c>
      <c r="O4" s="82">
        <v>-11.257729674450331</v>
      </c>
      <c r="P4" s="81">
        <v>45.889919999999996</v>
      </c>
      <c r="Q4" s="82">
        <v>16.27550994315493</v>
      </c>
      <c r="AF4" s="103" t="s">
        <v>95</v>
      </c>
    </row>
    <row r="5" spans="2:32" ht="25" customHeight="1" thickBot="1" x14ac:dyDescent="0.25">
      <c r="B5" s="210"/>
      <c r="C5" s="212"/>
      <c r="D5" s="45" t="s">
        <v>1</v>
      </c>
      <c r="E5" s="83" t="s">
        <v>39</v>
      </c>
      <c r="F5" s="84">
        <v>116.544</v>
      </c>
      <c r="G5" s="85">
        <v>8.8732678082334608</v>
      </c>
      <c r="H5" s="84">
        <v>165.23622</v>
      </c>
      <c r="I5" s="85">
        <v>10.627378688524587</v>
      </c>
      <c r="J5" s="84">
        <v>97.810559999999995</v>
      </c>
      <c r="K5" s="85">
        <v>-8.4342635121071368</v>
      </c>
      <c r="L5" s="84">
        <v>141.79404</v>
      </c>
      <c r="M5" s="85">
        <v>39.790701745173209</v>
      </c>
      <c r="N5" s="84">
        <v>225.07344000000001</v>
      </c>
      <c r="O5" s="85">
        <v>-8.8752514061700936</v>
      </c>
      <c r="P5" s="84">
        <v>60.310579199999999</v>
      </c>
      <c r="Q5" s="85">
        <v>11.169763684104211</v>
      </c>
      <c r="T5" s="203" t="s">
        <v>85</v>
      </c>
      <c r="U5" s="225"/>
      <c r="V5" s="203" t="s">
        <v>159</v>
      </c>
      <c r="W5" s="225"/>
      <c r="X5" s="225"/>
      <c r="Y5" s="225"/>
      <c r="Z5" s="225"/>
      <c r="AA5" s="225"/>
      <c r="AB5" s="225"/>
      <c r="AC5" s="204"/>
      <c r="AD5" s="104"/>
      <c r="AF5" s="103" t="s">
        <v>94</v>
      </c>
    </row>
    <row r="6" spans="2:32" ht="18" thickTop="1" thickBot="1" x14ac:dyDescent="0.25">
      <c r="B6" s="210"/>
      <c r="C6" s="209" t="s">
        <v>3</v>
      </c>
      <c r="D6" s="44" t="s">
        <v>0</v>
      </c>
      <c r="E6" s="80" t="s">
        <v>40</v>
      </c>
      <c r="F6" s="81">
        <v>210.90534</v>
      </c>
      <c r="G6" s="82">
        <v>9.2133213321332192</v>
      </c>
      <c r="H6" s="81">
        <v>105.27042</v>
      </c>
      <c r="I6" s="82">
        <v>11.433336065573783</v>
      </c>
      <c r="J6" s="81">
        <v>146.55462</v>
      </c>
      <c r="K6" s="82">
        <v>-9.7522070353153367</v>
      </c>
      <c r="L6" s="81">
        <v>102.81191999999999</v>
      </c>
      <c r="M6" s="82">
        <v>41.16417231178562</v>
      </c>
      <c r="N6" s="81">
        <v>121.12121999999999</v>
      </c>
      <c r="O6" s="82">
        <v>-10.946753025396291</v>
      </c>
      <c r="P6" s="81">
        <v>69.281310720000008</v>
      </c>
      <c r="Q6" s="82">
        <v>11.884680874166847</v>
      </c>
      <c r="T6" s="154" t="s">
        <v>83</v>
      </c>
      <c r="U6" s="154" t="s">
        <v>84</v>
      </c>
      <c r="V6" s="154"/>
      <c r="W6" s="46" t="s">
        <v>69</v>
      </c>
      <c r="X6" s="46" t="s">
        <v>70</v>
      </c>
      <c r="Y6" s="46" t="s">
        <v>71</v>
      </c>
      <c r="Z6" s="46" t="s">
        <v>72</v>
      </c>
      <c r="AA6" s="46" t="s">
        <v>78</v>
      </c>
      <c r="AB6" s="46" t="s">
        <v>73</v>
      </c>
      <c r="AC6" s="46" t="s">
        <v>146</v>
      </c>
      <c r="AD6" s="104"/>
      <c r="AF6" s="103" t="s">
        <v>96</v>
      </c>
    </row>
    <row r="7" spans="2:32" ht="20" customHeight="1" thickTop="1" thickBot="1" x14ac:dyDescent="0.25">
      <c r="B7" s="210"/>
      <c r="C7" s="212"/>
      <c r="D7" s="45" t="s">
        <v>1</v>
      </c>
      <c r="E7" s="83" t="s">
        <v>41</v>
      </c>
      <c r="F7" s="84">
        <v>214.22394</v>
      </c>
      <c r="G7" s="85">
        <v>7.8833168316831603</v>
      </c>
      <c r="H7" s="84">
        <v>172.30517999999998</v>
      </c>
      <c r="I7" s="85">
        <v>9.4571815573770692</v>
      </c>
      <c r="J7" s="84">
        <v>153.16361999999998</v>
      </c>
      <c r="K7" s="85">
        <v>-8.7200721570804092</v>
      </c>
      <c r="L7" s="84">
        <v>164.71553999999998</v>
      </c>
      <c r="M7" s="85">
        <v>38.83577517548008</v>
      </c>
      <c r="N7" s="84">
        <v>225.62189999999998</v>
      </c>
      <c r="O7" s="85">
        <v>-8.2965399693199373</v>
      </c>
      <c r="P7" s="84">
        <v>94.497435648000007</v>
      </c>
      <c r="Q7" s="85">
        <v>8.9771763280145507</v>
      </c>
      <c r="T7" s="213" t="s">
        <v>79</v>
      </c>
      <c r="U7" s="219" t="s">
        <v>164</v>
      </c>
      <c r="V7" s="134" t="s">
        <v>160</v>
      </c>
      <c r="W7" s="137">
        <v>-0.6791999481166725</v>
      </c>
      <c r="X7" s="137">
        <v>-0.88201659929040122</v>
      </c>
      <c r="Y7" s="137">
        <v>-0.86786660037130403</v>
      </c>
      <c r="Z7" s="137">
        <v>-0.87258326667766961</v>
      </c>
      <c r="AA7" s="137">
        <v>-0.70749994595486698</v>
      </c>
      <c r="AB7" s="137">
        <v>-0.75938327532489081</v>
      </c>
      <c r="AC7" s="133" t="s">
        <v>151</v>
      </c>
      <c r="AD7" s="222"/>
      <c r="AF7" s="103" t="s">
        <v>105</v>
      </c>
    </row>
    <row r="8" spans="2:32" ht="20" customHeight="1" thickTop="1" thickBot="1" x14ac:dyDescent="0.25">
      <c r="B8" s="210"/>
      <c r="C8" s="142"/>
      <c r="D8" s="142"/>
      <c r="E8" s="143"/>
      <c r="F8" s="144"/>
      <c r="G8" s="145"/>
      <c r="H8" s="144"/>
      <c r="I8" s="145"/>
      <c r="J8" s="144"/>
      <c r="K8" s="145"/>
      <c r="L8" s="144"/>
      <c r="M8" s="145"/>
      <c r="N8" s="144"/>
      <c r="O8" s="145"/>
      <c r="P8" s="144"/>
      <c r="Q8" s="145"/>
      <c r="T8" s="224"/>
      <c r="U8" s="220"/>
      <c r="V8" s="89" t="s">
        <v>158</v>
      </c>
      <c r="W8" s="127">
        <v>3.6779939570289635E-5</v>
      </c>
      <c r="X8" s="127">
        <v>1.1890057792832866E-10</v>
      </c>
      <c r="Y8" s="127">
        <v>5.3017669748317395E-10</v>
      </c>
      <c r="Z8" s="127">
        <v>3.285430733138075E-10</v>
      </c>
      <c r="AA8" s="127">
        <v>1.2305637990733605E-5</v>
      </c>
      <c r="AB8" s="127">
        <v>1.141693585085582E-6</v>
      </c>
      <c r="AC8" s="133" t="s">
        <v>170</v>
      </c>
      <c r="AD8" s="222"/>
      <c r="AF8" s="103"/>
    </row>
    <row r="9" spans="2:32" ht="20" customHeight="1" thickTop="1" x14ac:dyDescent="0.2">
      <c r="B9" s="210"/>
      <c r="C9" s="209" t="s">
        <v>4</v>
      </c>
      <c r="D9" s="44" t="s">
        <v>0</v>
      </c>
      <c r="E9" s="80" t="s">
        <v>42</v>
      </c>
      <c r="F9" s="81">
        <v>219.62616</v>
      </c>
      <c r="G9" s="82">
        <v>8.9278427842784307</v>
      </c>
      <c r="H9" s="81">
        <v>175.31117999999998</v>
      </c>
      <c r="I9" s="82">
        <v>11.642327049180352</v>
      </c>
      <c r="J9" s="81">
        <v>146.19221999999999</v>
      </c>
      <c r="K9" s="82">
        <v>-9.0018178033719636</v>
      </c>
      <c r="L9" s="81">
        <v>195.37140000000002</v>
      </c>
      <c r="M9" s="82">
        <v>41.056101104517865</v>
      </c>
      <c r="N9" s="81">
        <v>225.13896</v>
      </c>
      <c r="O9" s="82">
        <v>-10.158164308846111</v>
      </c>
      <c r="P9" s="81">
        <v>97.812835199999995</v>
      </c>
      <c r="Q9" s="82">
        <v>8.9730357503534748</v>
      </c>
      <c r="T9" s="211" t="s">
        <v>79</v>
      </c>
      <c r="U9" s="215" t="s">
        <v>163</v>
      </c>
      <c r="V9" s="89" t="s">
        <v>160</v>
      </c>
      <c r="W9" s="146">
        <v>-0.6187771296048894</v>
      </c>
      <c r="X9" s="137">
        <v>-0.36804836852988548</v>
      </c>
      <c r="Y9" s="137">
        <v>-0.39352348329151687</v>
      </c>
      <c r="Z9" s="137">
        <v>-0.39754586983282714</v>
      </c>
      <c r="AA9" s="137">
        <v>-0.58659803727440762</v>
      </c>
      <c r="AB9" s="137">
        <v>-0.49274235131050242</v>
      </c>
      <c r="AC9" s="131" t="s">
        <v>161</v>
      </c>
      <c r="AD9" s="223"/>
      <c r="AF9" s="103" t="s">
        <v>106</v>
      </c>
    </row>
    <row r="10" spans="2:32" ht="20" customHeight="1" x14ac:dyDescent="0.2">
      <c r="B10" s="210"/>
      <c r="C10" s="213"/>
      <c r="D10" s="142"/>
      <c r="E10" s="143"/>
      <c r="F10" s="144"/>
      <c r="G10" s="145"/>
      <c r="H10" s="144"/>
      <c r="I10" s="145"/>
      <c r="J10" s="144"/>
      <c r="K10" s="145"/>
      <c r="L10" s="144"/>
      <c r="M10" s="145"/>
      <c r="N10" s="144"/>
      <c r="O10" s="145"/>
      <c r="P10" s="144"/>
      <c r="Q10" s="145"/>
      <c r="T10" s="224"/>
      <c r="U10" s="220"/>
      <c r="V10" s="89" t="s">
        <v>158</v>
      </c>
      <c r="W10" s="127">
        <v>2.6737831673914639E-4</v>
      </c>
      <c r="X10" s="127">
        <v>4.5382529673775693E-2</v>
      </c>
      <c r="Y10" s="127">
        <v>3.1437286241855898E-2</v>
      </c>
      <c r="Z10" s="127">
        <v>2.9593911945752227E-2</v>
      </c>
      <c r="AA10" s="127">
        <v>6.5695897092077511E-4</v>
      </c>
      <c r="AB10" s="127">
        <v>5.6683775509806609E-3</v>
      </c>
      <c r="AC10" s="131" t="s">
        <v>171</v>
      </c>
      <c r="AD10" s="223"/>
      <c r="AF10" s="103"/>
    </row>
    <row r="11" spans="2:32" ht="20" customHeight="1" thickBot="1" x14ac:dyDescent="0.25">
      <c r="B11" s="210"/>
      <c r="C11" s="212"/>
      <c r="D11" s="45" t="s">
        <v>1</v>
      </c>
      <c r="E11" s="83" t="s">
        <v>43</v>
      </c>
      <c r="F11" s="84">
        <v>224.49095999999997</v>
      </c>
      <c r="G11" s="85">
        <v>7.6200495049505204</v>
      </c>
      <c r="H11" s="84">
        <v>178.93487999999999</v>
      </c>
      <c r="I11" s="85">
        <v>7.7497381147541233</v>
      </c>
      <c r="J11" s="84">
        <v>156.98064000000002</v>
      </c>
      <c r="K11" s="85">
        <v>-8.2050704225352007</v>
      </c>
      <c r="L11" s="84">
        <v>269.27123999999998</v>
      </c>
      <c r="M11" s="85">
        <v>32.050464737698888</v>
      </c>
      <c r="N11" s="84">
        <v>277.14911999999998</v>
      </c>
      <c r="O11" s="85">
        <v>-7.3451082324867798</v>
      </c>
      <c r="P11" s="84">
        <v>116.84846169600003</v>
      </c>
      <c r="Q11" s="85">
        <v>7.4710159563724545</v>
      </c>
      <c r="T11" s="211" t="s">
        <v>79</v>
      </c>
      <c r="U11" s="215" t="s">
        <v>165</v>
      </c>
      <c r="V11" s="89" t="s">
        <v>160</v>
      </c>
      <c r="W11" s="146">
        <v>-0.86459882415974121</v>
      </c>
      <c r="X11" s="137">
        <v>-0.94860216729116598</v>
      </c>
      <c r="Y11" s="137">
        <v>-0.94403660519683752</v>
      </c>
      <c r="Z11" s="137">
        <v>-0.95095912873451749</v>
      </c>
      <c r="AA11" s="137">
        <v>-0.87358805597631073</v>
      </c>
      <c r="AB11" s="137">
        <v>-0.8726785444138877</v>
      </c>
      <c r="AC11" s="131" t="s">
        <v>151</v>
      </c>
      <c r="AD11" s="223"/>
      <c r="AF11" s="103" t="s">
        <v>97</v>
      </c>
    </row>
    <row r="12" spans="2:32" ht="20" customHeight="1" thickTop="1" thickBot="1" x14ac:dyDescent="0.25">
      <c r="B12" s="210"/>
      <c r="C12" s="142"/>
      <c r="D12" s="142"/>
      <c r="E12" s="143"/>
      <c r="F12" s="144"/>
      <c r="G12" s="145"/>
      <c r="H12" s="144"/>
      <c r="I12" s="145"/>
      <c r="J12" s="144"/>
      <c r="K12" s="145"/>
      <c r="L12" s="144"/>
      <c r="M12" s="145"/>
      <c r="N12" s="144"/>
      <c r="O12" s="145"/>
      <c r="P12" s="144"/>
      <c r="Q12" s="145"/>
      <c r="T12" s="224"/>
      <c r="U12" s="220"/>
      <c r="V12" s="89" t="s">
        <v>158</v>
      </c>
      <c r="W12" s="127">
        <v>7.308220689875304E-10</v>
      </c>
      <c r="X12" s="127">
        <v>1.6038151589281865E-15</v>
      </c>
      <c r="Y12" s="127">
        <v>0</v>
      </c>
      <c r="Z12" s="127">
        <v>0</v>
      </c>
      <c r="AA12" s="127">
        <v>0</v>
      </c>
      <c r="AB12" s="127">
        <v>0</v>
      </c>
      <c r="AC12" s="133" t="s">
        <v>170</v>
      </c>
      <c r="AD12" s="223"/>
      <c r="AF12" s="103"/>
    </row>
    <row r="13" spans="2:32" ht="20" customHeight="1" thickTop="1" x14ac:dyDescent="0.2">
      <c r="B13" s="210"/>
      <c r="C13" s="209" t="s">
        <v>5</v>
      </c>
      <c r="D13" s="44" t="s">
        <v>0</v>
      </c>
      <c r="E13" s="80" t="s">
        <v>44</v>
      </c>
      <c r="F13" s="81">
        <v>241.59263999999999</v>
      </c>
      <c r="G13" s="82">
        <v>8.7430243024302605</v>
      </c>
      <c r="H13" s="81">
        <v>202.2174</v>
      </c>
      <c r="I13" s="82">
        <v>10.665765983606576</v>
      </c>
      <c r="J13" s="81">
        <v>172.38672</v>
      </c>
      <c r="K13" s="82">
        <v>-8.9562589329078008</v>
      </c>
      <c r="L13" s="81">
        <v>205.89012</v>
      </c>
      <c r="M13" s="82">
        <v>29.525477428276361</v>
      </c>
      <c r="N13" s="81">
        <v>252.68915999999999</v>
      </c>
      <c r="O13" s="82">
        <v>-8.7596471791375592</v>
      </c>
      <c r="P13" s="81">
        <v>123.47971584</v>
      </c>
      <c r="Q13" s="82">
        <v>8.8215291860230423</v>
      </c>
      <c r="T13" s="211" t="s">
        <v>79</v>
      </c>
      <c r="U13" s="215" t="s">
        <v>166</v>
      </c>
      <c r="V13" s="89" t="s">
        <v>160</v>
      </c>
      <c r="W13" s="136">
        <v>-0.84307426487926462</v>
      </c>
      <c r="X13" s="112">
        <v>-0.78105697877856295</v>
      </c>
      <c r="Y13" s="112">
        <v>-0.79212080655809824</v>
      </c>
      <c r="Z13" s="112">
        <v>-0.81386700757302455</v>
      </c>
      <c r="AA13" s="112">
        <v>-0.830036672846721</v>
      </c>
      <c r="AB13" s="112">
        <v>-0.7573153446717098</v>
      </c>
      <c r="AC13" s="131" t="s">
        <v>151</v>
      </c>
      <c r="AD13" s="223"/>
      <c r="AF13" s="103" t="s">
        <v>98</v>
      </c>
    </row>
    <row r="14" spans="2:32" ht="20" customHeight="1" thickBot="1" x14ac:dyDescent="0.25">
      <c r="B14" s="210"/>
      <c r="C14" s="213"/>
      <c r="D14" s="142"/>
      <c r="E14" s="143"/>
      <c r="F14" s="144"/>
      <c r="G14" s="145"/>
      <c r="H14" s="144"/>
      <c r="I14" s="145"/>
      <c r="J14" s="144"/>
      <c r="K14" s="145"/>
      <c r="L14" s="144"/>
      <c r="M14" s="145"/>
      <c r="N14" s="144"/>
      <c r="O14" s="145"/>
      <c r="P14" s="144"/>
      <c r="Q14" s="145"/>
      <c r="T14" s="226"/>
      <c r="U14" s="227"/>
      <c r="V14" s="149" t="s">
        <v>158</v>
      </c>
      <c r="W14" s="135">
        <v>5.0144185106819322E-9</v>
      </c>
      <c r="X14" s="135">
        <v>3.5244526436108123E-7</v>
      </c>
      <c r="Y14" s="135">
        <v>0</v>
      </c>
      <c r="Z14" s="135">
        <v>0</v>
      </c>
      <c r="AA14" s="135">
        <v>0</v>
      </c>
      <c r="AB14" s="135">
        <v>1.2690846103034304E-6</v>
      </c>
      <c r="AC14" s="155" t="s">
        <v>170</v>
      </c>
      <c r="AD14" s="223"/>
      <c r="AF14" s="103"/>
    </row>
    <row r="15" spans="2:32" ht="20" customHeight="1" thickTop="1" thickBot="1" x14ac:dyDescent="0.25">
      <c r="B15" s="210"/>
      <c r="C15" s="212"/>
      <c r="D15" s="45" t="s">
        <v>1</v>
      </c>
      <c r="E15" s="83" t="s">
        <v>45</v>
      </c>
      <c r="F15" s="84">
        <v>250.48955999999998</v>
      </c>
      <c r="G15" s="85">
        <v>8.6014601460146007</v>
      </c>
      <c r="H15" s="84">
        <v>207.39168000000001</v>
      </c>
      <c r="I15" s="85">
        <v>8.0046180327868939</v>
      </c>
      <c r="J15" s="84">
        <v>183.54372000000001</v>
      </c>
      <c r="K15" s="85">
        <v>-8.2945896066051432</v>
      </c>
      <c r="L15" s="84">
        <v>339.34938</v>
      </c>
      <c r="M15" s="85">
        <v>27.79485025118592</v>
      </c>
      <c r="N15" s="84">
        <v>279.92123999999995</v>
      </c>
      <c r="O15" s="85">
        <v>-6.2588716550196182</v>
      </c>
      <c r="P15" s="84">
        <v>138.89748787200003</v>
      </c>
      <c r="Q15" s="85">
        <v>7.4277923651787603</v>
      </c>
      <c r="T15" s="217" t="s">
        <v>111</v>
      </c>
      <c r="U15" s="219" t="s">
        <v>164</v>
      </c>
      <c r="V15" s="134" t="s">
        <v>160</v>
      </c>
      <c r="W15" s="137">
        <v>0.68863328072940411</v>
      </c>
      <c r="X15" s="137">
        <v>0.84899993514584071</v>
      </c>
      <c r="Y15" s="137">
        <v>0.85371660145220651</v>
      </c>
      <c r="Z15" s="137">
        <v>0.7074999459548672</v>
      </c>
      <c r="AA15" s="137">
        <v>0.79239993946945131</v>
      </c>
      <c r="AB15" s="137">
        <v>0.70278327964850151</v>
      </c>
      <c r="AC15" s="133" t="s">
        <v>153</v>
      </c>
      <c r="AD15" s="223"/>
      <c r="AF15" s="103" t="s">
        <v>99</v>
      </c>
    </row>
    <row r="16" spans="2:32" ht="20" customHeight="1" thickTop="1" thickBot="1" x14ac:dyDescent="0.25">
      <c r="B16" s="210"/>
      <c r="C16" s="142"/>
      <c r="D16" s="142"/>
      <c r="E16" s="143"/>
      <c r="F16" s="144"/>
      <c r="G16" s="145"/>
      <c r="H16" s="144"/>
      <c r="I16" s="145"/>
      <c r="J16" s="144"/>
      <c r="K16" s="145"/>
      <c r="L16" s="144"/>
      <c r="M16" s="145"/>
      <c r="N16" s="144"/>
      <c r="O16" s="145"/>
      <c r="P16" s="144"/>
      <c r="Q16" s="145"/>
      <c r="T16" s="218"/>
      <c r="U16" s="220"/>
      <c r="V16" s="89" t="s">
        <v>158</v>
      </c>
      <c r="W16" s="127">
        <v>0</v>
      </c>
      <c r="X16" s="127">
        <v>0</v>
      </c>
      <c r="Y16" s="127">
        <v>0</v>
      </c>
      <c r="Z16" s="127">
        <v>0</v>
      </c>
      <c r="AA16" s="127">
        <v>0</v>
      </c>
      <c r="AB16" s="127">
        <v>1.4897499288657771E-5</v>
      </c>
      <c r="AC16" s="130" t="s">
        <v>170</v>
      </c>
      <c r="AD16" s="138"/>
      <c r="AF16" s="103"/>
    </row>
    <row r="17" spans="2:32" ht="20" customHeight="1" thickTop="1" x14ac:dyDescent="0.2">
      <c r="B17" s="210"/>
      <c r="C17" s="209" t="s">
        <v>12</v>
      </c>
      <c r="D17" s="44" t="s">
        <v>0</v>
      </c>
      <c r="E17" s="80" t="s">
        <v>46</v>
      </c>
      <c r="F17" s="81">
        <v>254.73678000000001</v>
      </c>
      <c r="G17" s="82">
        <v>6.6934693469347097</v>
      </c>
      <c r="H17" s="81">
        <v>202.83575999999999</v>
      </c>
      <c r="I17" s="82">
        <v>6.0620450819672413</v>
      </c>
      <c r="J17" s="81">
        <v>177.18899999999999</v>
      </c>
      <c r="K17" s="82">
        <v>-7.9488350794421621</v>
      </c>
      <c r="L17" s="81">
        <v>277.48194000000001</v>
      </c>
      <c r="M17" s="82">
        <v>28.207740377041432</v>
      </c>
      <c r="N17" s="81">
        <v>281.72136</v>
      </c>
      <c r="O17" s="82">
        <v>-7.2692432248167904</v>
      </c>
      <c r="P17" s="81">
        <v>156.62173440000001</v>
      </c>
      <c r="Q17" s="82">
        <v>8.6808986628963822</v>
      </c>
      <c r="T17" s="221" t="s">
        <v>111</v>
      </c>
      <c r="U17" s="215" t="s">
        <v>163</v>
      </c>
      <c r="V17" s="89" t="s">
        <v>160</v>
      </c>
      <c r="W17" s="112">
        <v>0.63352588025636025</v>
      </c>
      <c r="X17" s="112">
        <v>0.47799360065903157</v>
      </c>
      <c r="Y17" s="112">
        <v>0.4552000769249403</v>
      </c>
      <c r="Z17" s="112">
        <v>0.65095622193537117</v>
      </c>
      <c r="AA17" s="112">
        <v>0.53162542120983458</v>
      </c>
      <c r="AB17" s="112">
        <v>0.62414031165996975</v>
      </c>
      <c r="AC17" s="89" t="s">
        <v>162</v>
      </c>
      <c r="AD17" s="139"/>
      <c r="AF17" s="103" t="s">
        <v>107</v>
      </c>
    </row>
    <row r="18" spans="2:32" ht="20" customHeight="1" x14ac:dyDescent="0.2">
      <c r="B18" s="211"/>
      <c r="C18" s="213"/>
      <c r="D18" s="142"/>
      <c r="E18" s="143"/>
      <c r="F18" s="144"/>
      <c r="G18" s="145"/>
      <c r="H18" s="144"/>
      <c r="I18" s="145"/>
      <c r="J18" s="144"/>
      <c r="K18" s="145"/>
      <c r="L18" s="144"/>
      <c r="M18" s="145"/>
      <c r="N18" s="144"/>
      <c r="O18" s="145"/>
      <c r="P18" s="144"/>
      <c r="Q18" s="145"/>
      <c r="T18" s="218"/>
      <c r="U18" s="220"/>
      <c r="V18" s="89" t="s">
        <v>158</v>
      </c>
      <c r="W18" s="127">
        <v>0</v>
      </c>
      <c r="X18" s="127">
        <v>7.5500945810552051E-3</v>
      </c>
      <c r="Y18" s="127">
        <v>1.1485477623574346E-2</v>
      </c>
      <c r="Z18" s="127">
        <v>0</v>
      </c>
      <c r="AA18" s="127">
        <v>2.5002320198641275E-3</v>
      </c>
      <c r="AB18" s="127">
        <v>0</v>
      </c>
      <c r="AC18" s="131" t="s">
        <v>171</v>
      </c>
      <c r="AD18" s="139"/>
      <c r="AF18" s="103"/>
    </row>
    <row r="19" spans="2:32" ht="20" customHeight="1" thickBot="1" x14ac:dyDescent="0.25">
      <c r="B19" s="212"/>
      <c r="C19" s="212"/>
      <c r="D19" s="45" t="s">
        <v>1</v>
      </c>
      <c r="E19" s="100" t="s">
        <v>47</v>
      </c>
      <c r="F19" s="92">
        <v>257.65026</v>
      </c>
      <c r="G19" s="93">
        <v>5.8158815881588302</v>
      </c>
      <c r="H19" s="84">
        <v>214.19268</v>
      </c>
      <c r="I19" s="85">
        <v>6.4229442622950899</v>
      </c>
      <c r="J19" s="84">
        <v>184.44665999999998</v>
      </c>
      <c r="K19" s="85">
        <v>-7.4757288558939905</v>
      </c>
      <c r="L19" s="101">
        <v>352.40645999999998</v>
      </c>
      <c r="M19" s="85">
        <v>25.475730364613426</v>
      </c>
      <c r="N19" s="101">
        <v>308.64726000000002</v>
      </c>
      <c r="O19" s="85">
        <v>-5.1089057439918264</v>
      </c>
      <c r="P19" s="84">
        <v>191.67733516800001</v>
      </c>
      <c r="Q19" s="85">
        <v>6.1950111088669075</v>
      </c>
      <c r="T19" s="221" t="s">
        <v>111</v>
      </c>
      <c r="U19" s="215" t="s">
        <v>165</v>
      </c>
      <c r="V19" s="89" t="s">
        <v>160</v>
      </c>
      <c r="W19" s="112">
        <v>0.8900273302818561</v>
      </c>
      <c r="X19" s="112">
        <v>0.96657034523316598</v>
      </c>
      <c r="Y19" s="112">
        <v>0.9588128670563304</v>
      </c>
      <c r="Z19" s="112">
        <v>0.93200594359512123</v>
      </c>
      <c r="AA19" s="112">
        <v>0.9355596719828293</v>
      </c>
      <c r="AB19" s="112">
        <v>0.89949089751406608</v>
      </c>
      <c r="AC19" s="130" t="s">
        <v>153</v>
      </c>
      <c r="AD19" s="140"/>
      <c r="AF19" s="103" t="s">
        <v>108</v>
      </c>
    </row>
    <row r="20" spans="2:32" ht="20" customHeight="1" thickTop="1" x14ac:dyDescent="0.2">
      <c r="B20" s="86"/>
      <c r="C20" s="86"/>
      <c r="D20" s="132"/>
      <c r="E20" s="132"/>
      <c r="F20" s="157"/>
      <c r="G20" s="158"/>
      <c r="H20" s="157"/>
      <c r="I20" s="158"/>
      <c r="J20" s="157"/>
      <c r="K20" s="158"/>
      <c r="L20" s="157"/>
      <c r="M20" s="158"/>
      <c r="N20" s="157"/>
      <c r="O20" s="158"/>
      <c r="P20" s="157"/>
      <c r="Q20" s="88"/>
      <c r="T20" s="218"/>
      <c r="U20" s="220"/>
      <c r="V20" s="89" t="s">
        <v>158</v>
      </c>
      <c r="W20" s="127">
        <v>4.6762361886920741E-11</v>
      </c>
      <c r="X20" s="127">
        <v>0</v>
      </c>
      <c r="Y20" s="127">
        <v>0</v>
      </c>
      <c r="Z20" s="127">
        <v>0</v>
      </c>
      <c r="AA20" s="127">
        <v>0</v>
      </c>
      <c r="AB20" s="127">
        <v>0</v>
      </c>
      <c r="AC20" s="130" t="s">
        <v>170</v>
      </c>
      <c r="AD20" s="140"/>
      <c r="AF20" s="103"/>
    </row>
    <row r="21" spans="2:32" ht="20" customHeight="1" x14ac:dyDescent="0.2">
      <c r="B21" s="86"/>
      <c r="C21" s="86"/>
      <c r="D21" s="86"/>
      <c r="E21" s="86"/>
      <c r="F21" s="87"/>
      <c r="G21" s="88"/>
      <c r="H21" s="87"/>
      <c r="I21" s="88"/>
      <c r="J21" s="87"/>
      <c r="K21" s="88"/>
      <c r="L21" s="87"/>
      <c r="M21" s="88"/>
      <c r="N21" s="87"/>
      <c r="O21" s="88"/>
      <c r="P21" s="87"/>
      <c r="Q21" s="88"/>
      <c r="T21" s="221" t="s">
        <v>111</v>
      </c>
      <c r="U21" s="215" t="s">
        <v>166</v>
      </c>
      <c r="V21" s="89" t="s">
        <v>160</v>
      </c>
      <c r="W21" s="112">
        <v>0.8736964949716598</v>
      </c>
      <c r="X21" s="112">
        <v>0.90461767179178654</v>
      </c>
      <c r="Y21" s="112">
        <v>0.87414431260797987</v>
      </c>
      <c r="Z21" s="112">
        <v>0.92110355352476148</v>
      </c>
      <c r="AA21" s="112">
        <v>0.87151434840596409</v>
      </c>
      <c r="AB21" s="112">
        <v>0.87733595130890851</v>
      </c>
      <c r="AC21" s="130" t="s">
        <v>153</v>
      </c>
      <c r="AD21" s="140"/>
      <c r="AF21" s="103" t="s">
        <v>100</v>
      </c>
    </row>
    <row r="22" spans="2:32" ht="20" customHeight="1" thickBot="1" x14ac:dyDescent="0.25">
      <c r="B22" s="86"/>
      <c r="C22" s="86"/>
      <c r="D22" s="86"/>
      <c r="E22" s="86"/>
      <c r="F22" s="87"/>
      <c r="G22" s="88"/>
      <c r="H22" s="87"/>
      <c r="I22" s="88"/>
      <c r="J22" s="87"/>
      <c r="K22" s="88"/>
      <c r="L22" s="87"/>
      <c r="M22" s="88"/>
      <c r="N22" s="87"/>
      <c r="O22" s="88"/>
      <c r="P22" s="87"/>
      <c r="Q22" s="88"/>
      <c r="T22" s="228"/>
      <c r="U22" s="227"/>
      <c r="V22" s="149" t="s">
        <v>158</v>
      </c>
      <c r="W22" s="135">
        <v>2.9264656621790854E-10</v>
      </c>
      <c r="X22" s="135">
        <v>0</v>
      </c>
      <c r="Y22" s="135">
        <v>0</v>
      </c>
      <c r="Z22" s="135">
        <v>0</v>
      </c>
      <c r="AA22" s="135">
        <v>0</v>
      </c>
      <c r="AB22" s="135">
        <v>0</v>
      </c>
      <c r="AC22" s="155" t="s">
        <v>170</v>
      </c>
      <c r="AD22" s="140"/>
      <c r="AF22" s="103"/>
    </row>
    <row r="23" spans="2:32" ht="20" customHeight="1" thickTop="1" x14ac:dyDescent="0.2">
      <c r="B23" s="214" t="s">
        <v>19</v>
      </c>
      <c r="C23" s="214" t="s">
        <v>8</v>
      </c>
      <c r="D23" s="214" t="s">
        <v>7</v>
      </c>
      <c r="E23" s="207" t="s">
        <v>68</v>
      </c>
      <c r="F23" s="205" t="s">
        <v>69</v>
      </c>
      <c r="G23" s="206"/>
      <c r="H23" s="205" t="s">
        <v>70</v>
      </c>
      <c r="I23" s="206"/>
      <c r="J23" s="205" t="s">
        <v>71</v>
      </c>
      <c r="K23" s="206"/>
      <c r="L23" s="205" t="s">
        <v>72</v>
      </c>
      <c r="M23" s="206"/>
      <c r="N23" s="205" t="s">
        <v>78</v>
      </c>
      <c r="O23" s="206"/>
      <c r="P23" s="205" t="s">
        <v>73</v>
      </c>
      <c r="Q23" s="206"/>
      <c r="AD23" s="147"/>
      <c r="AF23" s="103" t="s">
        <v>101</v>
      </c>
    </row>
    <row r="24" spans="2:32" ht="20" customHeight="1" thickBot="1" x14ac:dyDescent="0.25">
      <c r="B24" s="212"/>
      <c r="C24" s="215"/>
      <c r="D24" s="215"/>
      <c r="E24" s="208"/>
      <c r="F24" s="78" t="s">
        <v>87</v>
      </c>
      <c r="G24" s="79" t="s">
        <v>74</v>
      </c>
      <c r="H24" s="78" t="s">
        <v>87</v>
      </c>
      <c r="I24" s="79" t="s">
        <v>74</v>
      </c>
      <c r="J24" s="78" t="s">
        <v>87</v>
      </c>
      <c r="K24" s="79" t="s">
        <v>74</v>
      </c>
      <c r="L24" s="78" t="s">
        <v>87</v>
      </c>
      <c r="M24" s="79" t="s">
        <v>74</v>
      </c>
      <c r="N24" s="78" t="s">
        <v>87</v>
      </c>
      <c r="O24" s="79" t="s">
        <v>74</v>
      </c>
      <c r="P24" s="78" t="s">
        <v>87</v>
      </c>
      <c r="Q24" s="79" t="s">
        <v>74</v>
      </c>
      <c r="W24" s="176" t="s">
        <v>172</v>
      </c>
      <c r="X24" s="176"/>
      <c r="Y24" s="176"/>
      <c r="Z24" s="176"/>
      <c r="AD24" s="147"/>
      <c r="AF24" s="103" t="s">
        <v>102</v>
      </c>
    </row>
    <row r="25" spans="2:32" ht="20" customHeight="1" thickTop="1" x14ac:dyDescent="0.2">
      <c r="B25" s="209">
        <v>120</v>
      </c>
      <c r="C25" s="209" t="s">
        <v>2</v>
      </c>
      <c r="D25" s="44" t="s">
        <v>0</v>
      </c>
      <c r="E25" s="80" t="s">
        <v>48</v>
      </c>
      <c r="F25" s="81">
        <v>119.47583999999999</v>
      </c>
      <c r="G25" s="82">
        <v>8.8971119111911197</v>
      </c>
      <c r="H25" s="81">
        <v>160.02516</v>
      </c>
      <c r="I25" s="82">
        <v>10.005123780563935</v>
      </c>
      <c r="J25" s="81">
        <v>152.39255999999997</v>
      </c>
      <c r="K25" s="82">
        <v>-9.5491134748685198</v>
      </c>
      <c r="L25" s="81">
        <v>134.5686</v>
      </c>
      <c r="M25" s="82">
        <v>32.852683400724686</v>
      </c>
      <c r="N25" s="81">
        <v>166.54931999999999</v>
      </c>
      <c r="O25" s="82">
        <v>-8.7416908130219895</v>
      </c>
      <c r="P25" s="81">
        <v>100.88759999999999</v>
      </c>
      <c r="Q25" s="82">
        <v>11.750439789941439</v>
      </c>
      <c r="W25" s="176" t="s">
        <v>173</v>
      </c>
      <c r="X25" s="176"/>
      <c r="Y25" s="176"/>
      <c r="Z25" s="176"/>
      <c r="AF25" s="103" t="s">
        <v>109</v>
      </c>
    </row>
    <row r="26" spans="2:32" ht="17" thickBot="1" x14ac:dyDescent="0.25">
      <c r="B26" s="210"/>
      <c r="C26" s="212"/>
      <c r="D26" s="45" t="s">
        <v>1</v>
      </c>
      <c r="E26" s="83" t="s">
        <v>49</v>
      </c>
      <c r="F26" s="84">
        <v>159.52997999999999</v>
      </c>
      <c r="G26" s="85">
        <v>7.6049652965296701</v>
      </c>
      <c r="H26" s="84">
        <v>243.72102000000001</v>
      </c>
      <c r="I26" s="85">
        <v>6.6600792986492081</v>
      </c>
      <c r="J26" s="84">
        <v>292.72709999999995</v>
      </c>
      <c r="K26" s="85">
        <v>-7.4634518337167748</v>
      </c>
      <c r="L26" s="84">
        <v>291.93149999999997</v>
      </c>
      <c r="M26" s="85">
        <v>23.60176967914721</v>
      </c>
      <c r="N26" s="84">
        <v>286.12433999999996</v>
      </c>
      <c r="O26" s="85">
        <v>-8.4292057269473446</v>
      </c>
      <c r="P26" s="84">
        <v>197.39189999999999</v>
      </c>
      <c r="Q26" s="85">
        <v>9.3454162719961431</v>
      </c>
      <c r="W26" s="132"/>
      <c r="X26" s="106"/>
      <c r="Y26" s="105"/>
      <c r="Z26" s="5"/>
      <c r="AA26" s="105"/>
      <c r="AF26" s="103" t="s">
        <v>110</v>
      </c>
    </row>
    <row r="27" spans="2:32" ht="17" thickTop="1" x14ac:dyDescent="0.2">
      <c r="B27" s="210"/>
      <c r="C27" s="209" t="s">
        <v>3</v>
      </c>
      <c r="D27" s="44" t="s">
        <v>0</v>
      </c>
      <c r="E27" s="80" t="s">
        <v>50</v>
      </c>
      <c r="F27" s="81">
        <v>284.82126</v>
      </c>
      <c r="G27" s="82">
        <v>7.6087954795479602</v>
      </c>
      <c r="H27" s="81">
        <v>356.61156</v>
      </c>
      <c r="I27" s="82">
        <v>8.1180386182290079</v>
      </c>
      <c r="J27" s="81">
        <v>253.85885999999999</v>
      </c>
      <c r="K27" s="82">
        <v>-7.8238946131853453</v>
      </c>
      <c r="L27" s="81">
        <v>197.5266</v>
      </c>
      <c r="M27" s="82">
        <v>31.1149495002538</v>
      </c>
      <c r="N27" s="81">
        <v>503.35019999999997</v>
      </c>
      <c r="O27" s="82">
        <v>-8.2840122720299973</v>
      </c>
      <c r="P27" s="81">
        <v>134.75963999999999</v>
      </c>
      <c r="Q27" s="82">
        <v>10.832146212886286</v>
      </c>
      <c r="W27"/>
      <c r="X27" s="106"/>
      <c r="Y27" s="162" t="s">
        <v>155</v>
      </c>
      <c r="Z27" s="159">
        <v>30</v>
      </c>
      <c r="AA27" s="105"/>
      <c r="AF27" s="103" t="s">
        <v>103</v>
      </c>
    </row>
    <row r="28" spans="2:32" ht="17" thickBot="1" x14ac:dyDescent="0.25">
      <c r="B28" s="210"/>
      <c r="C28" s="212"/>
      <c r="D28" s="45" t="s">
        <v>1</v>
      </c>
      <c r="E28" s="83" t="s">
        <v>51</v>
      </c>
      <c r="F28" s="84">
        <v>288.64823999999999</v>
      </c>
      <c r="G28" s="85">
        <v>6.3924668466846697</v>
      </c>
      <c r="H28" s="84">
        <v>360.45954</v>
      </c>
      <c r="I28" s="85">
        <v>5.8645144406924743</v>
      </c>
      <c r="J28" s="84">
        <v>301.74083999999999</v>
      </c>
      <c r="K28" s="85">
        <v>-5.999458847651411</v>
      </c>
      <c r="L28" s="84">
        <v>308.07114000000001</v>
      </c>
      <c r="M28" s="85">
        <v>23.355793029809732</v>
      </c>
      <c r="N28" s="84">
        <v>533.43984</v>
      </c>
      <c r="O28" s="85">
        <v>-7.5584370206238418</v>
      </c>
      <c r="P28" s="84">
        <v>220.65575400000003</v>
      </c>
      <c r="Q28" s="85">
        <v>8.1302491723707817</v>
      </c>
      <c r="W28" s="132"/>
      <c r="X28" s="106"/>
      <c r="Y28" s="162" t="s">
        <v>156</v>
      </c>
      <c r="Z28" s="159">
        <v>28</v>
      </c>
      <c r="AA28" s="105"/>
      <c r="AF28" s="103" t="s">
        <v>104</v>
      </c>
    </row>
    <row r="29" spans="2:32" ht="17" thickTop="1" x14ac:dyDescent="0.2">
      <c r="B29" s="210"/>
      <c r="C29" s="209" t="s">
        <v>4</v>
      </c>
      <c r="D29" s="44" t="s">
        <v>0</v>
      </c>
      <c r="E29" s="80" t="s">
        <v>52</v>
      </c>
      <c r="F29" s="81">
        <v>293.08655999999996</v>
      </c>
      <c r="G29" s="82">
        <v>7.9000858085808696</v>
      </c>
      <c r="H29" s="81">
        <v>363.92375999999996</v>
      </c>
      <c r="I29" s="82">
        <v>6.2624756683803469</v>
      </c>
      <c r="J29" s="81">
        <v>300.32279999999997</v>
      </c>
      <c r="K29" s="82">
        <v>-7.7956245912662183</v>
      </c>
      <c r="L29" s="81">
        <v>345.22044</v>
      </c>
      <c r="M29" s="82">
        <v>29.675939540338533</v>
      </c>
      <c r="N29" s="81">
        <v>511.81553999999994</v>
      </c>
      <c r="O29" s="82">
        <v>-8.2738537583092011</v>
      </c>
      <c r="P29" s="81">
        <v>233.0145048</v>
      </c>
      <c r="Q29" s="82">
        <v>9.2662455737151959</v>
      </c>
      <c r="Y29" s="130" t="s">
        <v>157</v>
      </c>
      <c r="Z29" s="20">
        <f>(ABS(X9)*SQRT(Z27-2))/(SQRT(1-ABS(X9)^2))</f>
        <v>2.0945525783385786</v>
      </c>
      <c r="AA29" s="105"/>
    </row>
    <row r="30" spans="2:32" ht="17" thickBot="1" x14ac:dyDescent="0.25">
      <c r="B30" s="210"/>
      <c r="C30" s="212"/>
      <c r="D30" s="45" t="s">
        <v>1</v>
      </c>
      <c r="E30" s="83" t="s">
        <v>53</v>
      </c>
      <c r="F30" s="84">
        <v>304.17635999999999</v>
      </c>
      <c r="G30" s="85">
        <v>6.0093994399439898</v>
      </c>
      <c r="H30" s="84">
        <v>370.24811999999997</v>
      </c>
      <c r="I30" s="85">
        <v>3.9527315891147765</v>
      </c>
      <c r="J30" s="84">
        <v>302.95799999999997</v>
      </c>
      <c r="K30" s="85">
        <v>-5.7867541154235909</v>
      </c>
      <c r="L30" s="84">
        <v>391.6431</v>
      </c>
      <c r="M30" s="85">
        <v>21.951720667261824</v>
      </c>
      <c r="N30" s="84">
        <v>540.00839999999994</v>
      </c>
      <c r="O30" s="85">
        <v>-7.4608743821373764</v>
      </c>
      <c r="P30" s="84">
        <v>304.77977999999996</v>
      </c>
      <c r="Q30" s="85">
        <v>6.3850714897663039</v>
      </c>
      <c r="Y30" s="163" t="s">
        <v>158</v>
      </c>
      <c r="Z30" s="160">
        <f>_xlfn.T.DIST.2T(Z29,Z28)</f>
        <v>4.5382529673775693E-2</v>
      </c>
      <c r="AA30" s="105"/>
    </row>
    <row r="31" spans="2:32" ht="17" thickTop="1" x14ac:dyDescent="0.2">
      <c r="B31" s="210"/>
      <c r="C31" s="209" t="s">
        <v>5</v>
      </c>
      <c r="D31" s="44" t="s">
        <v>0</v>
      </c>
      <c r="E31" s="80" t="s">
        <v>54</v>
      </c>
      <c r="F31" s="81">
        <v>329.61599999999999</v>
      </c>
      <c r="G31" s="82">
        <v>6.9689734757935797</v>
      </c>
      <c r="H31" s="81">
        <v>438.09426000000002</v>
      </c>
      <c r="I31" s="82">
        <v>6.2101211712524673</v>
      </c>
      <c r="J31" s="81">
        <v>393.54113999999998</v>
      </c>
      <c r="K31" s="82">
        <v>-6.4428850145378789</v>
      </c>
      <c r="L31" s="81">
        <v>352.28183999999999</v>
      </c>
      <c r="M31" s="82">
        <v>23.454477664233536</v>
      </c>
      <c r="N31" s="81">
        <v>634.87494000000004</v>
      </c>
      <c r="O31" s="82">
        <v>-6.2567581387421285</v>
      </c>
      <c r="P31" s="81">
        <v>310.39165080000004</v>
      </c>
      <c r="Q31" s="82">
        <v>8.1103686124015297</v>
      </c>
      <c r="Z31" s="5"/>
      <c r="AA31" s="105"/>
    </row>
    <row r="32" spans="2:32" ht="17" thickBot="1" x14ac:dyDescent="0.25">
      <c r="B32" s="210"/>
      <c r="C32" s="212"/>
      <c r="D32" s="45" t="s">
        <v>1</v>
      </c>
      <c r="E32" s="100" t="s">
        <v>55</v>
      </c>
      <c r="F32" s="92">
        <v>345.04595999999998</v>
      </c>
      <c r="G32" s="93">
        <v>5.7082390239023804</v>
      </c>
      <c r="H32" s="84">
        <v>443.24268000000001</v>
      </c>
      <c r="I32" s="85">
        <v>4.592942718347544</v>
      </c>
      <c r="J32" s="84">
        <v>406.06650000000002</v>
      </c>
      <c r="K32" s="85">
        <v>-5.9311350975613806</v>
      </c>
      <c r="L32" s="84">
        <v>479.9391</v>
      </c>
      <c r="M32" s="85">
        <v>20.776796373120462</v>
      </c>
      <c r="N32" s="84">
        <v>652.51776000000007</v>
      </c>
      <c r="O32" s="85">
        <v>-5.8711351627748485</v>
      </c>
      <c r="P32" s="84">
        <v>359.77415999999999</v>
      </c>
      <c r="Q32" s="85">
        <v>5.1447790274691982</v>
      </c>
      <c r="Z32" s="5"/>
      <c r="AA32" s="105"/>
      <c r="AC32" s="105"/>
      <c r="AD32" s="105"/>
      <c r="AE32" s="156"/>
    </row>
    <row r="33" spans="2:31" ht="17" thickTop="1" x14ac:dyDescent="0.2">
      <c r="B33" s="210"/>
      <c r="C33" s="209" t="s">
        <v>12</v>
      </c>
      <c r="D33" s="44" t="s">
        <v>0</v>
      </c>
      <c r="E33" s="80" t="s">
        <v>56</v>
      </c>
      <c r="F33" s="81">
        <v>348.35033999999996</v>
      </c>
      <c r="G33" s="82">
        <v>4.9398453845384598</v>
      </c>
      <c r="H33" s="81">
        <v>445.69271999999995</v>
      </c>
      <c r="I33" s="82">
        <v>4.8978503926557408</v>
      </c>
      <c r="J33" s="81">
        <v>405.54552000000001</v>
      </c>
      <c r="K33" s="82">
        <v>-6.8039006696909894</v>
      </c>
      <c r="L33" s="81">
        <v>452.11013999999994</v>
      </c>
      <c r="M33" s="82">
        <v>21.093662588177622</v>
      </c>
      <c r="N33" s="81">
        <v>643.16975999999988</v>
      </c>
      <c r="O33" s="82">
        <v>-6.8290693710584662</v>
      </c>
      <c r="P33" s="81">
        <v>364.45298279999997</v>
      </c>
      <c r="Q33" s="82">
        <v>7.5367932134922313</v>
      </c>
      <c r="U33" s="232" t="s">
        <v>147</v>
      </c>
      <c r="V33" s="233"/>
      <c r="W33" s="230" t="s">
        <v>111</v>
      </c>
      <c r="X33" s="231"/>
      <c r="Y33" s="128" t="s">
        <v>150</v>
      </c>
      <c r="Z33" s="20">
        <v>0.62414031165996975</v>
      </c>
      <c r="AA33" s="105"/>
      <c r="AC33" s="105"/>
      <c r="AD33" s="105"/>
      <c r="AE33" s="156"/>
    </row>
    <row r="34" spans="2:31" ht="17" thickBot="1" x14ac:dyDescent="0.25">
      <c r="B34" s="212"/>
      <c r="C34" s="212"/>
      <c r="D34" s="45" t="s">
        <v>1</v>
      </c>
      <c r="E34" s="98" t="s">
        <v>57</v>
      </c>
      <c r="F34" s="96">
        <v>350.90057999999999</v>
      </c>
      <c r="G34" s="97">
        <v>3.92995379537955</v>
      </c>
      <c r="H34" s="84">
        <v>452.18621999999999</v>
      </c>
      <c r="I34" s="85">
        <v>2.3893044982557541</v>
      </c>
      <c r="J34" s="84">
        <v>415.09379999999999</v>
      </c>
      <c r="K34" s="85">
        <v>-5.8625259289808014</v>
      </c>
      <c r="L34" s="101">
        <v>600.1270199999999</v>
      </c>
      <c r="M34" s="85">
        <v>17.484048381732578</v>
      </c>
      <c r="N34" s="101">
        <v>662.78358000000003</v>
      </c>
      <c r="O34" s="85">
        <v>-3.6798960286347437</v>
      </c>
      <c r="P34" s="84">
        <v>405.77302079999998</v>
      </c>
      <c r="Q34" s="85">
        <v>4.1809633407392681</v>
      </c>
      <c r="U34" s="232" t="s">
        <v>148</v>
      </c>
      <c r="V34" s="233"/>
      <c r="W34" s="230" t="s">
        <v>167</v>
      </c>
      <c r="X34" s="231"/>
      <c r="Y34" s="128" t="s">
        <v>169</v>
      </c>
      <c r="Z34" s="20">
        <v>0</v>
      </c>
      <c r="AA34" s="105"/>
      <c r="AC34" s="105"/>
      <c r="AD34" s="105"/>
      <c r="AE34" s="156"/>
    </row>
    <row r="35" spans="2:31" ht="17" thickTop="1" x14ac:dyDescent="0.2">
      <c r="B35" s="86"/>
      <c r="C35" s="86"/>
      <c r="D35" s="86"/>
      <c r="E35" s="86"/>
      <c r="F35" s="87"/>
      <c r="G35" s="88"/>
      <c r="H35" s="87"/>
      <c r="I35" s="88"/>
      <c r="J35" s="87"/>
      <c r="K35" s="88"/>
      <c r="L35" s="87"/>
      <c r="M35" s="88"/>
      <c r="N35" s="87"/>
      <c r="O35" s="88"/>
      <c r="P35" s="87"/>
      <c r="Q35" s="88"/>
      <c r="U35" s="232" t="s">
        <v>149</v>
      </c>
      <c r="V35" s="233"/>
      <c r="W35" s="230" t="s">
        <v>75</v>
      </c>
      <c r="X35" s="231"/>
      <c r="Y35" s="128" t="s">
        <v>168</v>
      </c>
      <c r="Z35" s="20">
        <v>0.70278327964850151</v>
      </c>
      <c r="AA35" s="105"/>
    </row>
    <row r="36" spans="2:31" ht="16" customHeight="1" x14ac:dyDescent="0.2">
      <c r="B36" s="214" t="s">
        <v>19</v>
      </c>
      <c r="C36" s="214" t="s">
        <v>8</v>
      </c>
      <c r="D36" s="214" t="s">
        <v>7</v>
      </c>
      <c r="E36" s="207" t="s">
        <v>68</v>
      </c>
      <c r="F36" s="205" t="s">
        <v>69</v>
      </c>
      <c r="G36" s="206"/>
      <c r="H36" s="205" t="s">
        <v>70</v>
      </c>
      <c r="I36" s="206"/>
      <c r="J36" s="205" t="s">
        <v>71</v>
      </c>
      <c r="K36" s="206"/>
      <c r="L36" s="205" t="s">
        <v>72</v>
      </c>
      <c r="M36" s="206"/>
      <c r="N36" s="205" t="s">
        <v>78</v>
      </c>
      <c r="O36" s="206"/>
      <c r="P36" s="205" t="s">
        <v>73</v>
      </c>
      <c r="Q36" s="206"/>
      <c r="U36" s="229" t="s">
        <v>174</v>
      </c>
      <c r="V36" s="229"/>
      <c r="W36" s="229"/>
      <c r="X36" s="229"/>
      <c r="Y36" s="229"/>
      <c r="Z36" s="161">
        <f>(Z33-Z35*Z34)/(SQRT((1-Z35^2)*(1-Z34^2)))</f>
        <v>0.87733595130890851</v>
      </c>
      <c r="AA36" s="105"/>
    </row>
    <row r="37" spans="2:31" ht="39" customHeight="1" thickBot="1" x14ac:dyDescent="0.25">
      <c r="B37" s="212"/>
      <c r="C37" s="215"/>
      <c r="D37" s="215"/>
      <c r="E37" s="208"/>
      <c r="F37" s="78" t="s">
        <v>87</v>
      </c>
      <c r="G37" s="79" t="s">
        <v>74</v>
      </c>
      <c r="H37" s="78" t="s">
        <v>87</v>
      </c>
      <c r="I37" s="79" t="s">
        <v>74</v>
      </c>
      <c r="J37" s="78" t="s">
        <v>87</v>
      </c>
      <c r="K37" s="79" t="s">
        <v>74</v>
      </c>
      <c r="L37" s="78" t="s">
        <v>87</v>
      </c>
      <c r="M37" s="79" t="s">
        <v>74</v>
      </c>
      <c r="N37" s="78" t="s">
        <v>87</v>
      </c>
      <c r="O37" s="79" t="s">
        <v>74</v>
      </c>
      <c r="P37" s="78" t="s">
        <v>87</v>
      </c>
      <c r="Q37" s="79" t="s">
        <v>74</v>
      </c>
      <c r="X37" s="106"/>
      <c r="Y37" s="105"/>
      <c r="Z37" s="5"/>
      <c r="AA37" s="105"/>
    </row>
    <row r="38" spans="2:31" ht="17" thickTop="1" x14ac:dyDescent="0.2">
      <c r="B38" s="209">
        <v>180</v>
      </c>
      <c r="C38" s="209" t="s">
        <v>2</v>
      </c>
      <c r="D38" s="44" t="s">
        <v>0</v>
      </c>
      <c r="E38" s="80" t="s">
        <v>58</v>
      </c>
      <c r="F38" s="81">
        <v>184.32978</v>
      </c>
      <c r="G38" s="82">
        <v>7.1960101010101001</v>
      </c>
      <c r="H38" s="81">
        <v>251.55246</v>
      </c>
      <c r="I38" s="82">
        <v>-3.3873191311475352</v>
      </c>
      <c r="J38" s="81">
        <v>230.60195999999996</v>
      </c>
      <c r="K38" s="82">
        <v>-7.3183931173246464</v>
      </c>
      <c r="L38" s="81">
        <v>222.11478</v>
      </c>
      <c r="M38" s="82">
        <v>18.490857139071238</v>
      </c>
      <c r="N38" s="81">
        <v>278.36964</v>
      </c>
      <c r="O38" s="82">
        <v>-6.6640190898244498</v>
      </c>
      <c r="P38" s="81">
        <v>178.40236391999997</v>
      </c>
      <c r="Q38" s="82">
        <v>-4.0775287315693873</v>
      </c>
      <c r="W38" s="132"/>
      <c r="X38" s="106"/>
      <c r="Y38" s="105"/>
      <c r="Z38" s="5"/>
      <c r="AA38" s="105"/>
    </row>
    <row r="39" spans="2:31" ht="17" thickBot="1" x14ac:dyDescent="0.25">
      <c r="B39" s="210"/>
      <c r="C39" s="212"/>
      <c r="D39" s="45" t="s">
        <v>1</v>
      </c>
      <c r="E39" s="83" t="s">
        <v>59</v>
      </c>
      <c r="F39" s="84">
        <v>247.05017999999998</v>
      </c>
      <c r="G39" s="85">
        <v>6.2391642424242502</v>
      </c>
      <c r="H39" s="84">
        <v>409.46333999999996</v>
      </c>
      <c r="I39" s="85">
        <v>-1.8903480450819359</v>
      </c>
      <c r="J39" s="84">
        <v>465.19919999999996</v>
      </c>
      <c r="K39" s="85">
        <v>-5.5489488656074428</v>
      </c>
      <c r="L39" s="84">
        <v>318.56561999999997</v>
      </c>
      <c r="M39" s="85">
        <v>16.925886154969461</v>
      </c>
      <c r="N39" s="84">
        <v>501.53688</v>
      </c>
      <c r="O39" s="85">
        <v>-4.8869268791546006</v>
      </c>
      <c r="P39" s="84">
        <v>208.61145000000005</v>
      </c>
      <c r="Q39" s="85">
        <v>-3.8306935972530596</v>
      </c>
      <c r="W39" s="132"/>
      <c r="X39" s="106"/>
      <c r="Y39" s="105"/>
      <c r="Z39" s="5"/>
      <c r="AA39" s="105"/>
    </row>
    <row r="40" spans="2:31" ht="17" thickTop="1" x14ac:dyDescent="0.2">
      <c r="B40" s="210"/>
      <c r="C40" s="209" t="s">
        <v>3</v>
      </c>
      <c r="D40" s="44" t="s">
        <v>0</v>
      </c>
      <c r="E40" s="80" t="s">
        <v>60</v>
      </c>
      <c r="F40" s="81">
        <v>358.12516800000003</v>
      </c>
      <c r="G40" s="82">
        <v>7.1121717171717203</v>
      </c>
      <c r="H40" s="81">
        <v>539.06813999999997</v>
      </c>
      <c r="I40" s="82">
        <v>-2.9029367909836026</v>
      </c>
      <c r="J40" s="81">
        <v>388.66128000000003</v>
      </c>
      <c r="K40" s="82">
        <v>-5.6941649899396367</v>
      </c>
      <c r="L40" s="81">
        <v>462.41225999999995</v>
      </c>
      <c r="M40" s="82">
        <v>17.441945502673775</v>
      </c>
      <c r="N40" s="81">
        <v>743.01349500000003</v>
      </c>
      <c r="O40" s="82">
        <v>-5.9252258394409552</v>
      </c>
      <c r="P40" s="81">
        <v>211.83627546000002</v>
      </c>
      <c r="Q40" s="82">
        <v>-4.0621232074328333</v>
      </c>
      <c r="W40" s="132"/>
      <c r="X40" s="105"/>
      <c r="Y40" s="105"/>
      <c r="Z40" s="105"/>
      <c r="AA40" s="105"/>
    </row>
    <row r="41" spans="2:31" ht="17" thickBot="1" x14ac:dyDescent="0.25">
      <c r="B41" s="210"/>
      <c r="C41" s="212"/>
      <c r="D41" s="45" t="s">
        <v>1</v>
      </c>
      <c r="E41" s="83" t="s">
        <v>61</v>
      </c>
      <c r="F41" s="84">
        <v>436.78122239999999</v>
      </c>
      <c r="G41" s="85">
        <v>4.4304040404040403</v>
      </c>
      <c r="H41" s="84">
        <v>540.84582</v>
      </c>
      <c r="I41" s="85">
        <v>-1.111328927131126</v>
      </c>
      <c r="J41" s="84">
        <v>467.72039999999998</v>
      </c>
      <c r="K41" s="85">
        <v>-5.271421633247769</v>
      </c>
      <c r="L41" s="84">
        <v>506.03879999999998</v>
      </c>
      <c r="M41" s="85">
        <v>12.66481605950132</v>
      </c>
      <c r="N41" s="84">
        <v>778.61938499999997</v>
      </c>
      <c r="O41" s="85">
        <v>-4.104124765638332</v>
      </c>
      <c r="P41" s="84">
        <v>242.788185</v>
      </c>
      <c r="Q41" s="85">
        <v>-3.5825705413047757</v>
      </c>
      <c r="W41" s="132"/>
      <c r="X41" s="129"/>
      <c r="Y41" s="107"/>
      <c r="Z41" s="105"/>
      <c r="AA41" s="105"/>
    </row>
    <row r="42" spans="2:31" ht="17" thickTop="1" x14ac:dyDescent="0.2">
      <c r="B42" s="210"/>
      <c r="C42" s="209" t="s">
        <v>4</v>
      </c>
      <c r="D42" s="44" t="s">
        <v>0</v>
      </c>
      <c r="E42" s="80" t="s">
        <v>62</v>
      </c>
      <c r="F42" s="81">
        <v>444.24628919999992</v>
      </c>
      <c r="G42" s="82">
        <v>5.9397979797979703</v>
      </c>
      <c r="H42" s="81">
        <v>545.57352000000003</v>
      </c>
      <c r="I42" s="82">
        <v>-2.2030685706967148</v>
      </c>
      <c r="J42" s="81">
        <v>452.84213999999997</v>
      </c>
      <c r="K42" s="82">
        <v>-5.181155900922775</v>
      </c>
      <c r="L42" s="81">
        <v>501.83789999999993</v>
      </c>
      <c r="M42" s="82">
        <v>17.766289643193502</v>
      </c>
      <c r="N42" s="81">
        <v>766.09313999999995</v>
      </c>
      <c r="O42" s="82">
        <v>-5.5241009033577626</v>
      </c>
      <c r="P42" s="81">
        <v>250.41636</v>
      </c>
      <c r="Q42" s="82">
        <v>-3.1615192385376645</v>
      </c>
    </row>
    <row r="43" spans="2:31" ht="17" thickBot="1" x14ac:dyDescent="0.25">
      <c r="B43" s="210"/>
      <c r="C43" s="212"/>
      <c r="D43" s="45" t="s">
        <v>1</v>
      </c>
      <c r="E43" s="83" t="s">
        <v>63</v>
      </c>
      <c r="F43" s="84">
        <v>456.38934</v>
      </c>
      <c r="G43" s="85">
        <v>3.84868686868688</v>
      </c>
      <c r="H43" s="84">
        <v>543.89483999999993</v>
      </c>
      <c r="I43" s="85">
        <v>1.2034624303278747</v>
      </c>
      <c r="J43" s="84">
        <v>467.97906</v>
      </c>
      <c r="K43" s="85">
        <v>-3.4417539721085149</v>
      </c>
      <c r="L43" s="84">
        <v>572.05427999999995</v>
      </c>
      <c r="M43" s="85">
        <v>12.461989607077811</v>
      </c>
      <c r="N43" s="84">
        <v>799.09514999999999</v>
      </c>
      <c r="O43" s="85">
        <v>-4.0387421169251922</v>
      </c>
      <c r="P43" s="84">
        <v>292.51868580000001</v>
      </c>
      <c r="Q43" s="85">
        <v>-3.0843430115128285</v>
      </c>
    </row>
    <row r="44" spans="2:31" ht="17" thickTop="1" x14ac:dyDescent="0.2">
      <c r="B44" s="210"/>
      <c r="C44" s="209" t="s">
        <v>5</v>
      </c>
      <c r="D44" s="44" t="s">
        <v>0</v>
      </c>
      <c r="E44" s="80" t="s">
        <v>64</v>
      </c>
      <c r="F44" s="81">
        <v>458.06952000000001</v>
      </c>
      <c r="G44" s="82">
        <v>5.8916666666666799</v>
      </c>
      <c r="H44" s="81">
        <v>673.41575999999998</v>
      </c>
      <c r="I44" s="82">
        <v>2.1891878668032945</v>
      </c>
      <c r="J44" s="81">
        <v>580.96007999999995</v>
      </c>
      <c r="K44" s="82">
        <v>-3.6906958995351431</v>
      </c>
      <c r="L44" s="81">
        <v>724.27764000000002</v>
      </c>
      <c r="M44" s="82">
        <v>16.432671258520173</v>
      </c>
      <c r="N44" s="81">
        <v>925.43714999999997</v>
      </c>
      <c r="O44" s="82">
        <v>-4.6331600477245729</v>
      </c>
      <c r="P44" s="81">
        <v>307.09782557999995</v>
      </c>
      <c r="Q44" s="82">
        <v>-3.1424976267420703</v>
      </c>
    </row>
    <row r="45" spans="2:31" ht="17" thickBot="1" x14ac:dyDescent="0.25">
      <c r="B45" s="210"/>
      <c r="C45" s="212"/>
      <c r="D45" s="45" t="s">
        <v>1</v>
      </c>
      <c r="E45" s="83" t="s">
        <v>65</v>
      </c>
      <c r="F45" s="84">
        <v>459.49259999999998</v>
      </c>
      <c r="G45" s="85">
        <v>3.5687373737373802</v>
      </c>
      <c r="H45" s="84">
        <v>682.44335999999998</v>
      </c>
      <c r="I45" s="85">
        <v>-0.76777774999997916</v>
      </c>
      <c r="J45" s="84">
        <v>605.29782</v>
      </c>
      <c r="K45" s="85">
        <v>-1.3768125997363541</v>
      </c>
      <c r="L45" s="84">
        <v>950.20572000000004</v>
      </c>
      <c r="M45" s="85">
        <v>11.477677842772508</v>
      </c>
      <c r="N45" s="84">
        <v>936.635175</v>
      </c>
      <c r="O45" s="85">
        <v>-4.0906851883415811</v>
      </c>
      <c r="P45" s="84">
        <v>425.66490791999996</v>
      </c>
      <c r="Q45" s="85">
        <v>-2.9962194506160245</v>
      </c>
    </row>
    <row r="46" spans="2:31" ht="17" thickTop="1" x14ac:dyDescent="0.2">
      <c r="B46" s="210"/>
      <c r="C46" s="209" t="s">
        <v>12</v>
      </c>
      <c r="D46" s="44" t="s">
        <v>0</v>
      </c>
      <c r="E46" s="99" t="s">
        <v>66</v>
      </c>
      <c r="F46" s="94">
        <v>514.33230000000003</v>
      </c>
      <c r="G46" s="95">
        <v>3.91712121212122</v>
      </c>
      <c r="H46" s="81">
        <v>681.12599999999998</v>
      </c>
      <c r="I46" s="82">
        <v>2.0095226991341093</v>
      </c>
      <c r="J46" s="81">
        <v>602.26350000000002</v>
      </c>
      <c r="K46" s="82">
        <v>-1.6478873239436638</v>
      </c>
      <c r="L46" s="81">
        <v>737.60327999999993</v>
      </c>
      <c r="M46" s="82">
        <v>13.387231907284402</v>
      </c>
      <c r="N46" s="81">
        <v>933.6722400000001</v>
      </c>
      <c r="O46" s="82">
        <v>-3.7391852735640043</v>
      </c>
      <c r="P46" s="81">
        <v>468.63981269999999</v>
      </c>
      <c r="Q46" s="82">
        <v>-3.0477363158957758</v>
      </c>
    </row>
    <row r="47" spans="2:31" ht="17" thickBot="1" x14ac:dyDescent="0.25">
      <c r="B47" s="212"/>
      <c r="C47" s="212"/>
      <c r="D47" s="45" t="s">
        <v>1</v>
      </c>
      <c r="E47" s="83" t="s">
        <v>67</v>
      </c>
      <c r="F47" s="84">
        <v>541.60079999999994</v>
      </c>
      <c r="G47" s="85">
        <v>2.2205186868686901</v>
      </c>
      <c r="H47" s="84">
        <v>714.63138000000004</v>
      </c>
      <c r="I47" s="85">
        <v>-0.64715622336065337</v>
      </c>
      <c r="J47" s="84">
        <v>625.94471999999996</v>
      </c>
      <c r="K47" s="85">
        <v>-0.77587108860055309</v>
      </c>
      <c r="L47" s="101">
        <v>964.44581999999991</v>
      </c>
      <c r="M47" s="85">
        <v>10.815743478150338</v>
      </c>
      <c r="N47" s="101">
        <v>1001.3339699999999</v>
      </c>
      <c r="O47" s="85">
        <v>-2.0184250894835714</v>
      </c>
      <c r="P47" s="84">
        <v>616.63040505000004</v>
      </c>
      <c r="Q47" s="85">
        <v>-2.3528530599878934</v>
      </c>
    </row>
    <row r="48" spans="2:31" ht="17" thickTop="1" x14ac:dyDescent="0.2"/>
    <row r="66" spans="32:40" x14ac:dyDescent="0.2">
      <c r="AF66" s="199" t="s">
        <v>92</v>
      </c>
      <c r="AG66" s="200"/>
      <c r="AH66" s="200"/>
      <c r="AI66" s="201"/>
      <c r="AK66" s="199" t="s">
        <v>93</v>
      </c>
      <c r="AL66" s="200"/>
      <c r="AM66" s="200"/>
      <c r="AN66" s="201"/>
    </row>
    <row r="67" spans="32:40" x14ac:dyDescent="0.2">
      <c r="AF67" s="199" t="s">
        <v>90</v>
      </c>
      <c r="AG67" s="200"/>
      <c r="AH67" s="200"/>
      <c r="AI67" s="201"/>
      <c r="AK67" s="199" t="s">
        <v>91</v>
      </c>
      <c r="AL67" s="200"/>
      <c r="AM67" s="200"/>
      <c r="AN67" s="201"/>
    </row>
    <row r="68" spans="32:40" x14ac:dyDescent="0.2">
      <c r="AF68" s="91"/>
      <c r="AG68" s="91"/>
      <c r="AH68" s="202"/>
      <c r="AI68" s="202"/>
      <c r="AK68" s="91"/>
      <c r="AL68" s="91"/>
      <c r="AM68" s="202"/>
      <c r="AN68" s="202"/>
    </row>
    <row r="69" spans="32:40" x14ac:dyDescent="0.2">
      <c r="AF69" s="197" t="s">
        <v>75</v>
      </c>
      <c r="AG69" s="198"/>
      <c r="AH69" s="47">
        <v>120</v>
      </c>
      <c r="AI69" s="47">
        <v>180</v>
      </c>
      <c r="AK69" s="197" t="s">
        <v>75</v>
      </c>
      <c r="AL69" s="198"/>
      <c r="AM69" s="47">
        <v>120</v>
      </c>
      <c r="AN69" s="47">
        <v>180</v>
      </c>
    </row>
    <row r="70" spans="32:40" ht="34" x14ac:dyDescent="0.2">
      <c r="AF70" s="203" t="s">
        <v>37</v>
      </c>
      <c r="AG70" s="204"/>
      <c r="AH70" s="48" t="s">
        <v>80</v>
      </c>
      <c r="AI70" s="48" t="s">
        <v>81</v>
      </c>
      <c r="AK70" s="203" t="s">
        <v>37</v>
      </c>
      <c r="AL70" s="204"/>
      <c r="AM70" s="48" t="s">
        <v>80</v>
      </c>
      <c r="AN70" s="48" t="s">
        <v>81</v>
      </c>
    </row>
    <row r="71" spans="32:40" x14ac:dyDescent="0.2">
      <c r="AF71" s="195" t="s">
        <v>2</v>
      </c>
      <c r="AG71" s="43" t="s">
        <v>0</v>
      </c>
      <c r="AH71" s="49">
        <f>((G25*100/G4)-100)</f>
        <v>-15.450822328560591</v>
      </c>
      <c r="AI71" s="49">
        <f>((G38*100/G4)-100)</f>
        <v>-31.616378142834606</v>
      </c>
      <c r="AK71" s="195" t="s">
        <v>2</v>
      </c>
      <c r="AL71" s="43" t="s">
        <v>0</v>
      </c>
      <c r="AM71" s="49">
        <f>((F25*100/F4)-100)</f>
        <v>45.079287595580439</v>
      </c>
      <c r="AN71" s="49">
        <f>((F38*100/F4)-100)</f>
        <v>123.8313048483281</v>
      </c>
    </row>
    <row r="72" spans="32:40" x14ac:dyDescent="0.2">
      <c r="AF72" s="196"/>
      <c r="AG72" s="43" t="s">
        <v>1</v>
      </c>
      <c r="AH72" s="49">
        <f>((G26*100/G5)-100)</f>
        <v>-14.293522286422373</v>
      </c>
      <c r="AI72" s="49">
        <f>((G39*100/G5)-100)</f>
        <v>-29.68583415644278</v>
      </c>
      <c r="AK72" s="196"/>
      <c r="AL72" s="43" t="s">
        <v>1</v>
      </c>
      <c r="AM72" s="49">
        <f>((F26*100/F5)-100)</f>
        <v>36.883906507413514</v>
      </c>
      <c r="AN72" s="49">
        <f>((F39*100/F5)-100)</f>
        <v>111.9801791598023</v>
      </c>
    </row>
    <row r="73" spans="32:40" x14ac:dyDescent="0.2">
      <c r="AF73" s="195" t="s">
        <v>3</v>
      </c>
      <c r="AG73" s="43" t="s">
        <v>0</v>
      </c>
      <c r="AH73" s="49">
        <f>((G27*100/G6)-100)</f>
        <v>-17.41528157700489</v>
      </c>
      <c r="AI73" s="49">
        <f>((G40*100/G6)-100)</f>
        <v>-22.8055609830229</v>
      </c>
      <c r="AK73" s="195" t="s">
        <v>3</v>
      </c>
      <c r="AL73" s="43" t="s">
        <v>0</v>
      </c>
      <c r="AM73" s="49">
        <f>((F27*100/F6)-100)</f>
        <v>35.046964671449302</v>
      </c>
      <c r="AN73" s="49">
        <f>((F40*100/F6)-100)</f>
        <v>69.803746078691063</v>
      </c>
    </row>
    <row r="74" spans="32:40" x14ac:dyDescent="0.2">
      <c r="AF74" s="196"/>
      <c r="AG74" s="43" t="s">
        <v>1</v>
      </c>
      <c r="AH74" s="49">
        <f>((G28*100/G7)-100)</f>
        <v>-18.911455886267873</v>
      </c>
      <c r="AI74" s="49">
        <f>((G41*100/G7)-100)</f>
        <v>-43.800253941358989</v>
      </c>
      <c r="AK74" s="196"/>
      <c r="AL74" s="43" t="s">
        <v>1</v>
      </c>
      <c r="AM74" s="49">
        <f>((F28*100/F7)-100)</f>
        <v>34.741355237887973</v>
      </c>
      <c r="AN74" s="49">
        <f>((F41*100/F7)-100)</f>
        <v>103.89001453338966</v>
      </c>
    </row>
    <row r="75" spans="32:40" x14ac:dyDescent="0.2">
      <c r="AF75" s="195" t="s">
        <v>4</v>
      </c>
      <c r="AG75" s="43" t="s">
        <v>0</v>
      </c>
      <c r="AH75" s="49">
        <f>((G29*100/G9)-100)</f>
        <v>-11.511817586073533</v>
      </c>
      <c r="AI75" s="49">
        <f>((G42*100/G9)-100)</f>
        <v>-33.468833140098369</v>
      </c>
      <c r="AK75" s="195" t="s">
        <v>4</v>
      </c>
      <c r="AL75" s="43" t="s">
        <v>0</v>
      </c>
      <c r="AM75" s="49">
        <f>((F29*100/F9)-100)</f>
        <v>33.447928061028762</v>
      </c>
      <c r="AN75" s="49">
        <f>((F42*100/F9)-100)</f>
        <v>102.27384989110584</v>
      </c>
    </row>
    <row r="76" spans="32:40" x14ac:dyDescent="0.2">
      <c r="AF76" s="196"/>
      <c r="AG76" s="43" t="s">
        <v>1</v>
      </c>
      <c r="AH76" s="49">
        <f>((G30*100/G11)-100)</f>
        <v>-21.137002639682848</v>
      </c>
      <c r="AI76" s="49">
        <f>((G43*100/G11)-100)</f>
        <v>-49.49262644308935</v>
      </c>
      <c r="AK76" s="196"/>
      <c r="AL76" s="43" t="s">
        <v>1</v>
      </c>
      <c r="AM76" s="49">
        <f>((F30*100/F11)-100)</f>
        <v>35.496039573263886</v>
      </c>
      <c r="AN76" s="49">
        <f>((F43*100/F11)-100)</f>
        <v>103.29965179889652</v>
      </c>
    </row>
    <row r="77" spans="32:40" x14ac:dyDescent="0.2">
      <c r="AF77" s="195" t="s">
        <v>5</v>
      </c>
      <c r="AG77" s="43" t="s">
        <v>0</v>
      </c>
      <c r="AH77" s="49">
        <f>((G31*100/G13)-100)</f>
        <v>-20.29104306782672</v>
      </c>
      <c r="AI77" s="49">
        <f>((G44*100/G13)-100)</f>
        <v>-32.61294418421096</v>
      </c>
      <c r="AK77" s="195" t="s">
        <v>5</v>
      </c>
      <c r="AL77" s="43" t="s">
        <v>0</v>
      </c>
      <c r="AM77" s="49">
        <f>((F31*100/F13)-100)</f>
        <v>36.43461986259183</v>
      </c>
      <c r="AN77" s="49">
        <f>((F44*100/F13)-100)</f>
        <v>89.604087276830967</v>
      </c>
    </row>
    <row r="78" spans="32:40" x14ac:dyDescent="0.2">
      <c r="AF78" s="196"/>
      <c r="AG78" s="43" t="s">
        <v>1</v>
      </c>
      <c r="AH78" s="49">
        <f>((G32*100/G15)-100)</f>
        <v>-33.636395135223239</v>
      </c>
      <c r="AI78" s="49">
        <f>((G45*100/G15)-100)</f>
        <v>-58.510098132688334</v>
      </c>
      <c r="AK78" s="196"/>
      <c r="AL78" s="43" t="s">
        <v>1</v>
      </c>
      <c r="AM78" s="49">
        <f>((F32*100/F15)-100)</f>
        <v>37.748639104959096</v>
      </c>
      <c r="AN78" s="49">
        <f>((F45*100/F15)-100)</f>
        <v>83.437824714131779</v>
      </c>
    </row>
    <row r="79" spans="32:40" x14ac:dyDescent="0.2">
      <c r="AF79" s="195" t="s">
        <v>12</v>
      </c>
      <c r="AG79" s="43" t="s">
        <v>0</v>
      </c>
      <c r="AH79" s="49">
        <f>((G33*100/G17)-100)</f>
        <v>-26.19902880707636</v>
      </c>
      <c r="AI79" s="49">
        <f>((G46*100/G17)-100)</f>
        <v>-41.478461929237419</v>
      </c>
      <c r="AK79" s="195" t="s">
        <v>12</v>
      </c>
      <c r="AL79" s="43" t="s">
        <v>0</v>
      </c>
      <c r="AM79" s="49">
        <f>((F33*100/F17)-100)</f>
        <v>36.749133752887985</v>
      </c>
      <c r="AN79" s="49">
        <f>((F46*100/F17)-100)</f>
        <v>101.90735707658706</v>
      </c>
    </row>
    <row r="80" spans="32:40" x14ac:dyDescent="0.2">
      <c r="AF80" s="196"/>
      <c r="AG80" s="43" t="s">
        <v>1</v>
      </c>
      <c r="AH80" s="49">
        <f>((G34*100/G19)-100)</f>
        <v>-32.427204099530513</v>
      </c>
      <c r="AI80" s="49">
        <f>((G47*100/G19)-100)</f>
        <v>-61.819740426117349</v>
      </c>
      <c r="AK80" s="196"/>
      <c r="AL80" s="43" t="s">
        <v>1</v>
      </c>
      <c r="AM80" s="49">
        <f>((F34*100/F19)-100)</f>
        <v>36.192596894720765</v>
      </c>
      <c r="AN80" s="49">
        <f>((F47*100/F19)-100)</f>
        <v>110.20774440514825</v>
      </c>
    </row>
    <row r="81" spans="32:40" x14ac:dyDescent="0.2">
      <c r="AF81" s="197" t="s">
        <v>82</v>
      </c>
      <c r="AG81" s="198"/>
      <c r="AH81" s="50" t="s">
        <v>88</v>
      </c>
      <c r="AI81" s="50" t="s">
        <v>89</v>
      </c>
      <c r="AK81" s="197" t="s">
        <v>82</v>
      </c>
      <c r="AL81" s="198"/>
      <c r="AM81" s="50" t="s">
        <v>88</v>
      </c>
      <c r="AN81" s="50" t="s">
        <v>89</v>
      </c>
    </row>
    <row r="217" spans="20:29" ht="17" x14ac:dyDescent="0.2">
      <c r="T217" s="210" t="s">
        <v>79</v>
      </c>
      <c r="U217" s="214" t="s">
        <v>145</v>
      </c>
      <c r="V217" s="89" t="s">
        <v>160</v>
      </c>
      <c r="W217" s="136">
        <v>-0.84605116796440505</v>
      </c>
      <c r="X217" s="112">
        <v>-0.9452725250278089</v>
      </c>
      <c r="Y217" s="112">
        <v>-0.94927697441601799</v>
      </c>
      <c r="Z217" s="112">
        <v>-0.95506117908787558</v>
      </c>
      <c r="AA217" s="112">
        <v>-0.86206896551724155</v>
      </c>
      <c r="AB217" s="112">
        <v>-0.87986651835372653</v>
      </c>
      <c r="AC217" s="130" t="s">
        <v>151</v>
      </c>
    </row>
    <row r="218" spans="20:29" ht="17" x14ac:dyDescent="0.2">
      <c r="T218" s="210"/>
      <c r="U218" s="214"/>
      <c r="V218" s="89" t="s">
        <v>158</v>
      </c>
      <c r="W218" s="127">
        <v>3.9101052427763893E-9</v>
      </c>
      <c r="X218" s="127">
        <v>0</v>
      </c>
      <c r="Y218" s="127">
        <v>0</v>
      </c>
      <c r="Z218" s="127">
        <v>0</v>
      </c>
      <c r="AA218" s="127">
        <v>0</v>
      </c>
      <c r="AB218" s="127">
        <v>0</v>
      </c>
      <c r="AC218" s="130"/>
    </row>
    <row r="219" spans="20:29" x14ac:dyDescent="0.2">
      <c r="T219" s="152"/>
      <c r="U219" s="152"/>
      <c r="V219" s="152"/>
      <c r="W219" s="152"/>
      <c r="X219" s="152"/>
      <c r="Y219" s="152"/>
      <c r="Z219" s="152"/>
      <c r="AA219" s="152"/>
      <c r="AB219" s="152"/>
      <c r="AC219" s="152"/>
    </row>
    <row r="220" spans="20:29" ht="17" x14ac:dyDescent="0.2">
      <c r="T220" s="210" t="s">
        <v>79</v>
      </c>
      <c r="U220" s="210" t="s">
        <v>76</v>
      </c>
      <c r="V220" s="89" t="s">
        <v>160</v>
      </c>
      <c r="W220" s="112">
        <v>-0.56369589226318983</v>
      </c>
      <c r="X220" s="112">
        <v>-0.32405705883729274</v>
      </c>
      <c r="Y220" s="112">
        <v>-0.35128874445387198</v>
      </c>
      <c r="Z220" s="112">
        <v>-0.35673508157718781</v>
      </c>
      <c r="AA220" s="112">
        <v>-0.53918737520826854</v>
      </c>
      <c r="AB220" s="112">
        <v>-0.45204598123521506</v>
      </c>
      <c r="AC220" s="131" t="s">
        <v>161</v>
      </c>
    </row>
    <row r="221" spans="20:29" ht="17" x14ac:dyDescent="0.2">
      <c r="T221" s="210"/>
      <c r="U221" s="210"/>
      <c r="V221" s="89" t="s">
        <v>158</v>
      </c>
      <c r="W221" s="127">
        <v>1.1790994633951077E-3</v>
      </c>
      <c r="X221" s="151">
        <v>8.0636146487096647E-2</v>
      </c>
      <c r="Y221" s="151">
        <v>5.6975326545968E-2</v>
      </c>
      <c r="Z221" s="151">
        <v>5.2977751484058845E-2</v>
      </c>
      <c r="AA221" s="127">
        <v>2.1080771176748363E-3</v>
      </c>
      <c r="AB221" s="127">
        <v>1.2145900694564537E-2</v>
      </c>
      <c r="AC221" s="131"/>
    </row>
    <row r="222" spans="20:29" ht="17" x14ac:dyDescent="0.2">
      <c r="T222" s="210" t="s">
        <v>79</v>
      </c>
      <c r="U222" s="210" t="s">
        <v>77</v>
      </c>
      <c r="V222" s="89" t="s">
        <v>160</v>
      </c>
      <c r="W222" s="112">
        <v>-0.36585848168984342</v>
      </c>
      <c r="X222" s="112">
        <v>-0.28113335961430075</v>
      </c>
      <c r="Y222" s="112">
        <v>-0.27343107578925141</v>
      </c>
      <c r="Z222" s="112">
        <v>-0.26572879196420207</v>
      </c>
      <c r="AA222" s="112">
        <v>-0.31964477873954739</v>
      </c>
      <c r="AB222" s="112">
        <v>-0.27343107578925141</v>
      </c>
      <c r="AC222" s="130" t="s">
        <v>152</v>
      </c>
    </row>
    <row r="223" spans="20:29" ht="17" x14ac:dyDescent="0.2">
      <c r="T223" s="210"/>
      <c r="U223" s="210"/>
      <c r="V223" s="89" t="s">
        <v>158</v>
      </c>
      <c r="W223" s="153">
        <v>4.6780612903374832E-2</v>
      </c>
      <c r="X223" s="151">
        <v>0.13233908555198881</v>
      </c>
      <c r="Y223" s="151">
        <v>0.14373147635249289</v>
      </c>
      <c r="Z223" s="151">
        <v>0.15581835012984502</v>
      </c>
      <c r="AA223" s="151">
        <v>8.5091918681624135E-2</v>
      </c>
      <c r="AB223" s="151">
        <v>0.14373147635249289</v>
      </c>
      <c r="AC223" s="130"/>
    </row>
    <row r="224" spans="20:29" x14ac:dyDescent="0.2">
      <c r="T224" s="152"/>
      <c r="U224" s="152"/>
      <c r="V224" s="152"/>
      <c r="W224" s="152"/>
      <c r="X224" s="152"/>
      <c r="Y224" s="152"/>
      <c r="Z224" s="152"/>
      <c r="AA224" s="152"/>
      <c r="AB224" s="152"/>
      <c r="AC224" s="152"/>
    </row>
    <row r="225" spans="20:29" ht="17" x14ac:dyDescent="0.2">
      <c r="T225" s="216" t="s">
        <v>111</v>
      </c>
      <c r="U225" s="216" t="s">
        <v>76</v>
      </c>
      <c r="V225" s="89" t="s">
        <v>160</v>
      </c>
      <c r="W225" s="112">
        <v>0.62905193774297996</v>
      </c>
      <c r="X225" s="112">
        <v>0.46293865548184676</v>
      </c>
      <c r="Y225" s="112">
        <v>0.42481429561863587</v>
      </c>
      <c r="Z225" s="112">
        <v>0.61543609493469043</v>
      </c>
      <c r="AA225" s="112">
        <v>0.50923252103003147</v>
      </c>
      <c r="AB225" s="112">
        <v>0.60454342068805866</v>
      </c>
      <c r="AC225" s="89" t="s">
        <v>162</v>
      </c>
    </row>
    <row r="226" spans="20:29" ht="17" x14ac:dyDescent="0.2">
      <c r="T226" s="216"/>
      <c r="U226" s="216"/>
      <c r="V226" s="89" t="s">
        <v>158</v>
      </c>
      <c r="W226" s="127">
        <v>1.9648195115031037E-4</v>
      </c>
      <c r="X226" s="150">
        <v>9.9915684034512682E-3</v>
      </c>
      <c r="Y226" s="150">
        <v>1.9283461166768961E-2</v>
      </c>
      <c r="Z226" s="127">
        <v>2.9487337934604879E-4</v>
      </c>
      <c r="AA226" s="127">
        <v>4.0524579921457898E-3</v>
      </c>
      <c r="AB226" s="127">
        <v>4.0267857560887833E-4</v>
      </c>
      <c r="AC226" s="131"/>
    </row>
    <row r="227" spans="20:29" ht="17" x14ac:dyDescent="0.2">
      <c r="T227" s="216" t="s">
        <v>111</v>
      </c>
      <c r="U227" s="216" t="s">
        <v>77</v>
      </c>
      <c r="V227" s="89" t="s">
        <v>160</v>
      </c>
      <c r="W227" s="112">
        <v>8.0873980163018014E-2</v>
      </c>
      <c r="X227" s="112">
        <v>0.12708768311331403</v>
      </c>
      <c r="Y227" s="112">
        <v>0.2118128051888567</v>
      </c>
      <c r="Z227" s="112">
        <v>0.25802650813915273</v>
      </c>
      <c r="AA227" s="112">
        <v>0.17330138606361004</v>
      </c>
      <c r="AB227" s="112">
        <v>0.1655991022385607</v>
      </c>
      <c r="AC227" s="130" t="s">
        <v>154</v>
      </c>
    </row>
    <row r="228" spans="20:29" ht="17" x14ac:dyDescent="0.2">
      <c r="T228" s="216"/>
      <c r="U228" s="216"/>
      <c r="V228" s="89" t="s">
        <v>158</v>
      </c>
      <c r="W228" s="151">
        <v>0.67095341350690463</v>
      </c>
      <c r="X228" s="151">
        <v>0.50334764813837918</v>
      </c>
      <c r="Y228" s="151">
        <v>0.26115806307036193</v>
      </c>
      <c r="Z228" s="151">
        <v>0.16861739691507238</v>
      </c>
      <c r="AA228" s="151">
        <v>0.35975408269327103</v>
      </c>
      <c r="AB228" s="151">
        <v>0.38182242387952459</v>
      </c>
      <c r="AC228" s="152"/>
    </row>
    <row r="229" spans="20:29" x14ac:dyDescent="0.2">
      <c r="T229" s="152"/>
      <c r="U229" s="152"/>
      <c r="V229" s="152"/>
      <c r="W229" s="152"/>
      <c r="X229" s="152"/>
      <c r="Y229" s="152"/>
      <c r="Z229" s="152"/>
      <c r="AA229" s="152"/>
      <c r="AB229" s="152"/>
      <c r="AC229" s="152"/>
    </row>
    <row r="230" spans="20:29" ht="17" x14ac:dyDescent="0.2">
      <c r="T230" s="216" t="s">
        <v>111</v>
      </c>
      <c r="U230" s="214" t="s">
        <v>145</v>
      </c>
      <c r="V230" s="89" t="s">
        <v>160</v>
      </c>
      <c r="W230" s="112">
        <v>0.85984427141268094</v>
      </c>
      <c r="X230" s="112">
        <v>0.95951056729699691</v>
      </c>
      <c r="Y230" s="112">
        <v>0.95639599555061194</v>
      </c>
      <c r="Z230" s="112">
        <v>0.88342602892102351</v>
      </c>
      <c r="AA230" s="112">
        <v>0.92391546162402693</v>
      </c>
      <c r="AB230" s="112">
        <v>0.87007786429365985</v>
      </c>
      <c r="AC230" s="130" t="s">
        <v>153</v>
      </c>
    </row>
    <row r="231" spans="20:29" ht="17" x14ac:dyDescent="0.2">
      <c r="T231" s="216"/>
      <c r="U231" s="214"/>
      <c r="V231" s="89" t="s">
        <v>158</v>
      </c>
      <c r="W231" s="127">
        <v>1.1489911489309199E-9</v>
      </c>
      <c r="X231" s="127">
        <v>0</v>
      </c>
      <c r="Y231" s="127">
        <v>0</v>
      </c>
      <c r="Z231" s="127">
        <v>0</v>
      </c>
      <c r="AA231" s="127">
        <v>3.3354552220378452E-13</v>
      </c>
      <c r="AB231" s="127">
        <v>0</v>
      </c>
      <c r="AC231" s="130"/>
    </row>
  </sheetData>
  <mergeCells count="108">
    <mergeCell ref="V5:AC5"/>
    <mergeCell ref="T11:T12"/>
    <mergeCell ref="U11:U12"/>
    <mergeCell ref="T13:T14"/>
    <mergeCell ref="U13:U14"/>
    <mergeCell ref="T19:T20"/>
    <mergeCell ref="U19:U20"/>
    <mergeCell ref="T21:T22"/>
    <mergeCell ref="U21:U22"/>
    <mergeCell ref="T5:U5"/>
    <mergeCell ref="AD7:AD15"/>
    <mergeCell ref="T217:T218"/>
    <mergeCell ref="U217:U218"/>
    <mergeCell ref="T7:T8"/>
    <mergeCell ref="T9:T10"/>
    <mergeCell ref="T220:T221"/>
    <mergeCell ref="T222:T223"/>
    <mergeCell ref="U7:U8"/>
    <mergeCell ref="U9:U10"/>
    <mergeCell ref="U220:U221"/>
    <mergeCell ref="U222:U223"/>
    <mergeCell ref="U36:Y36"/>
    <mergeCell ref="W33:X33"/>
    <mergeCell ref="W34:X34"/>
    <mergeCell ref="W35:X35"/>
    <mergeCell ref="U33:V33"/>
    <mergeCell ref="U34:V34"/>
    <mergeCell ref="U35:V35"/>
    <mergeCell ref="T230:T231"/>
    <mergeCell ref="U230:U231"/>
    <mergeCell ref="T15:T16"/>
    <mergeCell ref="U15:U16"/>
    <mergeCell ref="T17:T18"/>
    <mergeCell ref="U17:U18"/>
    <mergeCell ref="T225:T226"/>
    <mergeCell ref="L36:M36"/>
    <mergeCell ref="N36:O36"/>
    <mergeCell ref="N23:O23"/>
    <mergeCell ref="P23:Q23"/>
    <mergeCell ref="U225:U226"/>
    <mergeCell ref="T227:T228"/>
    <mergeCell ref="U227:U228"/>
    <mergeCell ref="B38:B47"/>
    <mergeCell ref="C38:C39"/>
    <mergeCell ref="C40:C41"/>
    <mergeCell ref="C42:C43"/>
    <mergeCell ref="C44:C45"/>
    <mergeCell ref="C46:C47"/>
    <mergeCell ref="B2:B3"/>
    <mergeCell ref="C2:C3"/>
    <mergeCell ref="D2:D3"/>
    <mergeCell ref="B36:B37"/>
    <mergeCell ref="C36:C37"/>
    <mergeCell ref="D36:D37"/>
    <mergeCell ref="B25:B34"/>
    <mergeCell ref="C25:C26"/>
    <mergeCell ref="C27:C28"/>
    <mergeCell ref="C29:C30"/>
    <mergeCell ref="C31:C32"/>
    <mergeCell ref="C33:C34"/>
    <mergeCell ref="P36:Q36"/>
    <mergeCell ref="E36:E37"/>
    <mergeCell ref="F36:G36"/>
    <mergeCell ref="H36:I36"/>
    <mergeCell ref="J36:K36"/>
    <mergeCell ref="E2:E3"/>
    <mergeCell ref="F2:G2"/>
    <mergeCell ref="B4:B19"/>
    <mergeCell ref="C4:C5"/>
    <mergeCell ref="C6:C7"/>
    <mergeCell ref="C9:C11"/>
    <mergeCell ref="C13:C15"/>
    <mergeCell ref="C17:C19"/>
    <mergeCell ref="D23:D24"/>
    <mergeCell ref="B23:B24"/>
    <mergeCell ref="C23:C24"/>
    <mergeCell ref="J2:K2"/>
    <mergeCell ref="E23:E24"/>
    <mergeCell ref="F23:G23"/>
    <mergeCell ref="H23:I23"/>
    <mergeCell ref="J23:K23"/>
    <mergeCell ref="H2:I2"/>
    <mergeCell ref="L2:M2"/>
    <mergeCell ref="N2:O2"/>
    <mergeCell ref="P2:Q2"/>
    <mergeCell ref="L23:M23"/>
    <mergeCell ref="AF71:AF72"/>
    <mergeCell ref="AF73:AF74"/>
    <mergeCell ref="AF75:AF76"/>
    <mergeCell ref="AF77:AF78"/>
    <mergeCell ref="AF79:AF80"/>
    <mergeCell ref="AK81:AL81"/>
    <mergeCell ref="AF66:AI66"/>
    <mergeCell ref="AK66:AN66"/>
    <mergeCell ref="AK71:AK72"/>
    <mergeCell ref="AK73:AK74"/>
    <mergeCell ref="AK75:AK76"/>
    <mergeCell ref="AK77:AK78"/>
    <mergeCell ref="AK79:AK80"/>
    <mergeCell ref="AF67:AI67"/>
    <mergeCell ref="AK67:AN67"/>
    <mergeCell ref="AM68:AN68"/>
    <mergeCell ref="AK69:AL69"/>
    <mergeCell ref="AK70:AL70"/>
    <mergeCell ref="AF70:AG70"/>
    <mergeCell ref="AF69:AG69"/>
    <mergeCell ref="AF81:AG81"/>
    <mergeCell ref="AH68:AI68"/>
  </mergeCells>
  <conditionalFormatting sqref="W7:AB7 W9:AB9 W11:AB11 W13:AB13 W15:AB15 W17:AB17 W19:AB19 W21:AB21">
    <cfRule type="colorScale" priority="1">
      <colorScale>
        <cfvo type="min"/>
        <cfvo type="percentile" val="50"/>
        <cfvo type="max"/>
        <color rgb="FFF8696B"/>
        <color rgb="FFFFEB84"/>
        <color rgb="FF63BE7B"/>
      </colorScale>
    </cfRule>
  </conditionalFormatting>
  <pageMargins left="0.7" right="0.7" top="0.78740157499999996" bottom="0.78740157499999996" header="0.3" footer="0.3"/>
  <pageSetup paperSize="9"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BA47B-C183-4F4F-B573-39E041BADDCE}">
  <sheetPr>
    <tabColor rgb="FF7030A0"/>
  </sheetPr>
  <dimension ref="A1:K49"/>
  <sheetViews>
    <sheetView zoomScale="150" zoomScaleNormal="150" workbookViewId="0">
      <selection activeCell="K2" sqref="K2:K31"/>
    </sheetView>
  </sheetViews>
  <sheetFormatPr baseColWidth="10" defaultRowHeight="16" x14ac:dyDescent="0.2"/>
  <cols>
    <col min="1" max="1" width="12" customWidth="1"/>
    <col min="2" max="3" width="12.6640625" customWidth="1"/>
    <col min="4" max="4" width="14.33203125" customWidth="1"/>
    <col min="5" max="5" width="13.1640625" customWidth="1"/>
    <col min="6" max="6" width="13.33203125" customWidth="1"/>
    <col min="7" max="8" width="18.83203125" customWidth="1"/>
    <col min="9" max="9" width="20.33203125" customWidth="1"/>
  </cols>
  <sheetData>
    <row r="1" spans="1:11" x14ac:dyDescent="0.2">
      <c r="A1" s="119" t="s">
        <v>83</v>
      </c>
      <c r="B1" s="119" t="s">
        <v>84</v>
      </c>
      <c r="C1" s="119" t="s">
        <v>130</v>
      </c>
      <c r="D1" s="119" t="s">
        <v>131</v>
      </c>
      <c r="E1" s="119" t="s">
        <v>132</v>
      </c>
      <c r="F1" s="119" t="s">
        <v>133</v>
      </c>
      <c r="G1" s="119" t="s">
        <v>134</v>
      </c>
      <c r="H1" s="119" t="s">
        <v>135</v>
      </c>
      <c r="I1" s="119" t="s">
        <v>136</v>
      </c>
    </row>
    <row r="2" spans="1:11" x14ac:dyDescent="0.2">
      <c r="A2" s="108">
        <v>1</v>
      </c>
      <c r="B2" s="141">
        <f>ABS(K2)</f>
        <v>60</v>
      </c>
      <c r="C2" s="108">
        <f>_xlfn.RANK.AVG(A2,$A$2:$A$31,1)</f>
        <v>2</v>
      </c>
      <c r="D2" s="108">
        <f>_xlfn.RANK.AVG(B2,$B$2:$B$31,1)</f>
        <v>5.5</v>
      </c>
      <c r="E2" s="108">
        <f>C2-$C$32</f>
        <v>-13.5</v>
      </c>
      <c r="F2" s="108">
        <f>D2-$D$32</f>
        <v>-10</v>
      </c>
      <c r="G2" s="108">
        <f>(C2-$C$32)^2</f>
        <v>182.25</v>
      </c>
      <c r="H2" s="108">
        <f>(D2-$D$32)^2</f>
        <v>100</v>
      </c>
      <c r="I2" s="108">
        <f>E2*F2</f>
        <v>135</v>
      </c>
      <c r="K2" s="108">
        <v>60</v>
      </c>
    </row>
    <row r="3" spans="1:11" x14ac:dyDescent="0.2">
      <c r="A3" s="108">
        <v>2</v>
      </c>
      <c r="B3" s="141">
        <f t="shared" ref="B3:B31" si="0">ABS(K3)</f>
        <v>60</v>
      </c>
      <c r="C3" s="108">
        <f t="shared" ref="C3:C31" si="1">_xlfn.RANK.AVG(A3,$A$2:$A$31,1)</f>
        <v>5</v>
      </c>
      <c r="D3" s="108">
        <f t="shared" ref="D3:D31" si="2">_xlfn.RANK.AVG(B3,$B$2:$B$31,1)</f>
        <v>5.5</v>
      </c>
      <c r="E3" s="108">
        <f t="shared" ref="E3:E31" si="3">C3-$C$32</f>
        <v>-10.5</v>
      </c>
      <c r="F3" s="108">
        <f t="shared" ref="F3:F31" si="4">D3-$D$32</f>
        <v>-10</v>
      </c>
      <c r="G3" s="108">
        <f t="shared" ref="G3:G31" si="5">(C3-$C$32)^2</f>
        <v>110.25</v>
      </c>
      <c r="H3" s="108">
        <f t="shared" ref="H3:H31" si="6">(D3-$D$32)^2</f>
        <v>100</v>
      </c>
      <c r="I3" s="108">
        <f t="shared" ref="I3:I31" si="7">E3*F3</f>
        <v>105</v>
      </c>
      <c r="K3" s="108">
        <v>60</v>
      </c>
    </row>
    <row r="4" spans="1:11" x14ac:dyDescent="0.2">
      <c r="A4" s="108">
        <v>3</v>
      </c>
      <c r="B4" s="141">
        <f t="shared" si="0"/>
        <v>60</v>
      </c>
      <c r="C4" s="108">
        <f t="shared" si="1"/>
        <v>8</v>
      </c>
      <c r="D4" s="108">
        <f t="shared" si="2"/>
        <v>5.5</v>
      </c>
      <c r="E4" s="108">
        <f t="shared" si="3"/>
        <v>-7.5</v>
      </c>
      <c r="F4" s="108">
        <f t="shared" si="4"/>
        <v>-10</v>
      </c>
      <c r="G4" s="108">
        <f t="shared" si="5"/>
        <v>56.25</v>
      </c>
      <c r="H4" s="108">
        <f t="shared" si="6"/>
        <v>100</v>
      </c>
      <c r="I4" s="108">
        <f t="shared" si="7"/>
        <v>75</v>
      </c>
      <c r="K4" s="108">
        <v>60</v>
      </c>
    </row>
    <row r="5" spans="1:11" x14ac:dyDescent="0.2">
      <c r="A5" s="108">
        <v>4</v>
      </c>
      <c r="B5" s="141">
        <f t="shared" si="0"/>
        <v>60</v>
      </c>
      <c r="C5" s="108">
        <f t="shared" si="1"/>
        <v>11</v>
      </c>
      <c r="D5" s="108">
        <f t="shared" si="2"/>
        <v>5.5</v>
      </c>
      <c r="E5" s="108">
        <f t="shared" si="3"/>
        <v>-4.5</v>
      </c>
      <c r="F5" s="108">
        <f t="shared" si="4"/>
        <v>-10</v>
      </c>
      <c r="G5" s="108">
        <f t="shared" si="5"/>
        <v>20.25</v>
      </c>
      <c r="H5" s="108">
        <f t="shared" si="6"/>
        <v>100</v>
      </c>
      <c r="I5" s="108">
        <f t="shared" si="7"/>
        <v>45</v>
      </c>
      <c r="K5" s="108">
        <v>60</v>
      </c>
    </row>
    <row r="6" spans="1:11" x14ac:dyDescent="0.2">
      <c r="A6" s="108">
        <v>5</v>
      </c>
      <c r="B6" s="141">
        <f t="shared" si="0"/>
        <v>60</v>
      </c>
      <c r="C6" s="108">
        <f t="shared" si="1"/>
        <v>14</v>
      </c>
      <c r="D6" s="108">
        <f t="shared" si="2"/>
        <v>5.5</v>
      </c>
      <c r="E6" s="108">
        <f t="shared" si="3"/>
        <v>-1.5</v>
      </c>
      <c r="F6" s="108">
        <f t="shared" si="4"/>
        <v>-10</v>
      </c>
      <c r="G6" s="108">
        <f t="shared" si="5"/>
        <v>2.25</v>
      </c>
      <c r="H6" s="108">
        <f t="shared" si="6"/>
        <v>100</v>
      </c>
      <c r="I6" s="108">
        <f t="shared" si="7"/>
        <v>15</v>
      </c>
      <c r="K6" s="108">
        <v>60</v>
      </c>
    </row>
    <row r="7" spans="1:11" x14ac:dyDescent="0.2">
      <c r="A7" s="108">
        <v>6</v>
      </c>
      <c r="B7" s="141">
        <f t="shared" si="0"/>
        <v>60</v>
      </c>
      <c r="C7" s="108">
        <f t="shared" si="1"/>
        <v>17</v>
      </c>
      <c r="D7" s="108">
        <f t="shared" si="2"/>
        <v>5.5</v>
      </c>
      <c r="E7" s="108">
        <f t="shared" si="3"/>
        <v>1.5</v>
      </c>
      <c r="F7" s="108">
        <f t="shared" si="4"/>
        <v>-10</v>
      </c>
      <c r="G7" s="108">
        <f t="shared" si="5"/>
        <v>2.25</v>
      </c>
      <c r="H7" s="108">
        <f t="shared" si="6"/>
        <v>100</v>
      </c>
      <c r="I7" s="108">
        <f t="shared" si="7"/>
        <v>-15</v>
      </c>
      <c r="K7" s="108">
        <v>60</v>
      </c>
    </row>
    <row r="8" spans="1:11" x14ac:dyDescent="0.2">
      <c r="A8" s="108">
        <v>7</v>
      </c>
      <c r="B8" s="141">
        <f t="shared" si="0"/>
        <v>60</v>
      </c>
      <c r="C8" s="108">
        <f t="shared" si="1"/>
        <v>20</v>
      </c>
      <c r="D8" s="108">
        <f t="shared" si="2"/>
        <v>5.5</v>
      </c>
      <c r="E8" s="108">
        <f t="shared" si="3"/>
        <v>4.5</v>
      </c>
      <c r="F8" s="108">
        <f t="shared" si="4"/>
        <v>-10</v>
      </c>
      <c r="G8" s="108">
        <f t="shared" si="5"/>
        <v>20.25</v>
      </c>
      <c r="H8" s="108">
        <f t="shared" si="6"/>
        <v>100</v>
      </c>
      <c r="I8" s="108">
        <f t="shared" si="7"/>
        <v>-45</v>
      </c>
      <c r="K8" s="108">
        <v>60</v>
      </c>
    </row>
    <row r="9" spans="1:11" x14ac:dyDescent="0.2">
      <c r="A9" s="108">
        <v>8</v>
      </c>
      <c r="B9" s="141">
        <f t="shared" si="0"/>
        <v>60</v>
      </c>
      <c r="C9" s="108">
        <f t="shared" si="1"/>
        <v>23</v>
      </c>
      <c r="D9" s="108">
        <f t="shared" si="2"/>
        <v>5.5</v>
      </c>
      <c r="E9" s="108">
        <f t="shared" si="3"/>
        <v>7.5</v>
      </c>
      <c r="F9" s="108">
        <f t="shared" si="4"/>
        <v>-10</v>
      </c>
      <c r="G9" s="108">
        <f t="shared" si="5"/>
        <v>56.25</v>
      </c>
      <c r="H9" s="108">
        <f t="shared" si="6"/>
        <v>100</v>
      </c>
      <c r="I9" s="108">
        <f t="shared" si="7"/>
        <v>-75</v>
      </c>
      <c r="K9" s="108">
        <v>60</v>
      </c>
    </row>
    <row r="10" spans="1:11" x14ac:dyDescent="0.2">
      <c r="A10" s="108">
        <v>9</v>
      </c>
      <c r="B10" s="141">
        <f t="shared" si="0"/>
        <v>60</v>
      </c>
      <c r="C10" s="108">
        <f t="shared" si="1"/>
        <v>26</v>
      </c>
      <c r="D10" s="108">
        <f t="shared" si="2"/>
        <v>5.5</v>
      </c>
      <c r="E10" s="108">
        <f t="shared" si="3"/>
        <v>10.5</v>
      </c>
      <c r="F10" s="108">
        <f t="shared" si="4"/>
        <v>-10</v>
      </c>
      <c r="G10" s="108">
        <f t="shared" si="5"/>
        <v>110.25</v>
      </c>
      <c r="H10" s="108">
        <f t="shared" si="6"/>
        <v>100</v>
      </c>
      <c r="I10" s="108">
        <f t="shared" si="7"/>
        <v>-105</v>
      </c>
      <c r="K10" s="108">
        <v>60</v>
      </c>
    </row>
    <row r="11" spans="1:11" x14ac:dyDescent="0.2">
      <c r="A11" s="108">
        <v>10</v>
      </c>
      <c r="B11" s="141">
        <f t="shared" si="0"/>
        <v>60</v>
      </c>
      <c r="C11" s="108">
        <f t="shared" si="1"/>
        <v>29</v>
      </c>
      <c r="D11" s="108">
        <f t="shared" si="2"/>
        <v>5.5</v>
      </c>
      <c r="E11" s="108">
        <f t="shared" si="3"/>
        <v>13.5</v>
      </c>
      <c r="F11" s="108">
        <f t="shared" si="4"/>
        <v>-10</v>
      </c>
      <c r="G11" s="108">
        <f t="shared" si="5"/>
        <v>182.25</v>
      </c>
      <c r="H11" s="108">
        <f t="shared" si="6"/>
        <v>100</v>
      </c>
      <c r="I11" s="108">
        <f t="shared" si="7"/>
        <v>-135</v>
      </c>
      <c r="K11" s="108">
        <v>60</v>
      </c>
    </row>
    <row r="12" spans="1:11" x14ac:dyDescent="0.2">
      <c r="A12" s="108">
        <v>1</v>
      </c>
      <c r="B12" s="141">
        <f t="shared" si="0"/>
        <v>120</v>
      </c>
      <c r="C12" s="108">
        <f t="shared" si="1"/>
        <v>2</v>
      </c>
      <c r="D12" s="108">
        <f t="shared" si="2"/>
        <v>15.5</v>
      </c>
      <c r="E12" s="108">
        <f t="shared" si="3"/>
        <v>-13.5</v>
      </c>
      <c r="F12" s="108">
        <f t="shared" si="4"/>
        <v>0</v>
      </c>
      <c r="G12" s="108">
        <f t="shared" si="5"/>
        <v>182.25</v>
      </c>
      <c r="H12" s="108">
        <f t="shared" si="6"/>
        <v>0</v>
      </c>
      <c r="I12" s="108">
        <f t="shared" si="7"/>
        <v>0</v>
      </c>
      <c r="K12" s="108">
        <v>120</v>
      </c>
    </row>
    <row r="13" spans="1:11" x14ac:dyDescent="0.2">
      <c r="A13" s="108">
        <v>2</v>
      </c>
      <c r="B13" s="141">
        <f t="shared" si="0"/>
        <v>120</v>
      </c>
      <c r="C13" s="108">
        <f t="shared" si="1"/>
        <v>5</v>
      </c>
      <c r="D13" s="108">
        <f t="shared" si="2"/>
        <v>15.5</v>
      </c>
      <c r="E13" s="108">
        <f t="shared" si="3"/>
        <v>-10.5</v>
      </c>
      <c r="F13" s="108">
        <f t="shared" si="4"/>
        <v>0</v>
      </c>
      <c r="G13" s="108">
        <f t="shared" si="5"/>
        <v>110.25</v>
      </c>
      <c r="H13" s="108">
        <f t="shared" si="6"/>
        <v>0</v>
      </c>
      <c r="I13" s="108">
        <f t="shared" si="7"/>
        <v>0</v>
      </c>
      <c r="K13" s="108">
        <v>120</v>
      </c>
    </row>
    <row r="14" spans="1:11" x14ac:dyDescent="0.2">
      <c r="A14" s="108">
        <v>3</v>
      </c>
      <c r="B14" s="141">
        <f t="shared" si="0"/>
        <v>120</v>
      </c>
      <c r="C14" s="108">
        <f t="shared" si="1"/>
        <v>8</v>
      </c>
      <c r="D14" s="108">
        <f t="shared" si="2"/>
        <v>15.5</v>
      </c>
      <c r="E14" s="108">
        <f t="shared" si="3"/>
        <v>-7.5</v>
      </c>
      <c r="F14" s="108">
        <f t="shared" si="4"/>
        <v>0</v>
      </c>
      <c r="G14" s="108">
        <f t="shared" si="5"/>
        <v>56.25</v>
      </c>
      <c r="H14" s="108">
        <f t="shared" si="6"/>
        <v>0</v>
      </c>
      <c r="I14" s="108">
        <f t="shared" si="7"/>
        <v>0</v>
      </c>
      <c r="K14" s="108">
        <v>120</v>
      </c>
    </row>
    <row r="15" spans="1:11" x14ac:dyDescent="0.2">
      <c r="A15" s="108">
        <v>4</v>
      </c>
      <c r="B15" s="141">
        <f t="shared" si="0"/>
        <v>120</v>
      </c>
      <c r="C15" s="108">
        <f t="shared" si="1"/>
        <v>11</v>
      </c>
      <c r="D15" s="108">
        <f t="shared" si="2"/>
        <v>15.5</v>
      </c>
      <c r="E15" s="108">
        <f t="shared" si="3"/>
        <v>-4.5</v>
      </c>
      <c r="F15" s="108">
        <f t="shared" si="4"/>
        <v>0</v>
      </c>
      <c r="G15" s="108">
        <f t="shared" si="5"/>
        <v>20.25</v>
      </c>
      <c r="H15" s="108">
        <f t="shared" si="6"/>
        <v>0</v>
      </c>
      <c r="I15" s="108">
        <f t="shared" si="7"/>
        <v>0</v>
      </c>
      <c r="K15" s="108">
        <v>120</v>
      </c>
    </row>
    <row r="16" spans="1:11" x14ac:dyDescent="0.2">
      <c r="A16" s="108">
        <v>5</v>
      </c>
      <c r="B16" s="141">
        <f t="shared" si="0"/>
        <v>120</v>
      </c>
      <c r="C16" s="108">
        <f t="shared" si="1"/>
        <v>14</v>
      </c>
      <c r="D16" s="108">
        <f t="shared" si="2"/>
        <v>15.5</v>
      </c>
      <c r="E16" s="108">
        <f t="shared" si="3"/>
        <v>-1.5</v>
      </c>
      <c r="F16" s="108">
        <f t="shared" si="4"/>
        <v>0</v>
      </c>
      <c r="G16" s="108">
        <f t="shared" si="5"/>
        <v>2.25</v>
      </c>
      <c r="H16" s="108">
        <f t="shared" si="6"/>
        <v>0</v>
      </c>
      <c r="I16" s="108">
        <f t="shared" si="7"/>
        <v>0</v>
      </c>
      <c r="K16" s="108">
        <v>120</v>
      </c>
    </row>
    <row r="17" spans="1:11" x14ac:dyDescent="0.2">
      <c r="A17" s="108">
        <v>6</v>
      </c>
      <c r="B17" s="141">
        <f t="shared" si="0"/>
        <v>120</v>
      </c>
      <c r="C17" s="108">
        <f t="shared" si="1"/>
        <v>17</v>
      </c>
      <c r="D17" s="108">
        <f t="shared" si="2"/>
        <v>15.5</v>
      </c>
      <c r="E17" s="108">
        <f t="shared" si="3"/>
        <v>1.5</v>
      </c>
      <c r="F17" s="108">
        <f t="shared" si="4"/>
        <v>0</v>
      </c>
      <c r="G17" s="108">
        <f t="shared" si="5"/>
        <v>2.25</v>
      </c>
      <c r="H17" s="108">
        <f t="shared" si="6"/>
        <v>0</v>
      </c>
      <c r="I17" s="108">
        <f t="shared" si="7"/>
        <v>0</v>
      </c>
      <c r="K17" s="108">
        <v>120</v>
      </c>
    </row>
    <row r="18" spans="1:11" x14ac:dyDescent="0.2">
      <c r="A18" s="108">
        <v>7</v>
      </c>
      <c r="B18" s="141">
        <f t="shared" si="0"/>
        <v>120</v>
      </c>
      <c r="C18" s="108">
        <f t="shared" si="1"/>
        <v>20</v>
      </c>
      <c r="D18" s="108">
        <f t="shared" si="2"/>
        <v>15.5</v>
      </c>
      <c r="E18" s="108">
        <f t="shared" si="3"/>
        <v>4.5</v>
      </c>
      <c r="F18" s="108">
        <f t="shared" si="4"/>
        <v>0</v>
      </c>
      <c r="G18" s="108">
        <f t="shared" si="5"/>
        <v>20.25</v>
      </c>
      <c r="H18" s="108">
        <f t="shared" si="6"/>
        <v>0</v>
      </c>
      <c r="I18" s="108">
        <f t="shared" si="7"/>
        <v>0</v>
      </c>
      <c r="K18" s="108">
        <v>120</v>
      </c>
    </row>
    <row r="19" spans="1:11" x14ac:dyDescent="0.2">
      <c r="A19" s="108">
        <v>8</v>
      </c>
      <c r="B19" s="141">
        <f t="shared" si="0"/>
        <v>120</v>
      </c>
      <c r="C19" s="108">
        <f t="shared" si="1"/>
        <v>23</v>
      </c>
      <c r="D19" s="108">
        <f t="shared" si="2"/>
        <v>15.5</v>
      </c>
      <c r="E19" s="108">
        <f t="shared" si="3"/>
        <v>7.5</v>
      </c>
      <c r="F19" s="108">
        <f t="shared" si="4"/>
        <v>0</v>
      </c>
      <c r="G19" s="108">
        <f t="shared" si="5"/>
        <v>56.25</v>
      </c>
      <c r="H19" s="108">
        <f t="shared" si="6"/>
        <v>0</v>
      </c>
      <c r="I19" s="108">
        <f t="shared" si="7"/>
        <v>0</v>
      </c>
      <c r="K19" s="108">
        <v>120</v>
      </c>
    </row>
    <row r="20" spans="1:11" x14ac:dyDescent="0.2">
      <c r="A20" s="108">
        <v>9</v>
      </c>
      <c r="B20" s="141">
        <f t="shared" si="0"/>
        <v>120</v>
      </c>
      <c r="C20" s="108">
        <f t="shared" si="1"/>
        <v>26</v>
      </c>
      <c r="D20" s="108">
        <f t="shared" si="2"/>
        <v>15.5</v>
      </c>
      <c r="E20" s="108">
        <f t="shared" si="3"/>
        <v>10.5</v>
      </c>
      <c r="F20" s="108">
        <f t="shared" si="4"/>
        <v>0</v>
      </c>
      <c r="G20" s="108">
        <f t="shared" si="5"/>
        <v>110.25</v>
      </c>
      <c r="H20" s="108">
        <f t="shared" si="6"/>
        <v>0</v>
      </c>
      <c r="I20" s="108">
        <f t="shared" si="7"/>
        <v>0</v>
      </c>
      <c r="K20" s="108">
        <v>120</v>
      </c>
    </row>
    <row r="21" spans="1:11" x14ac:dyDescent="0.2">
      <c r="A21" s="108">
        <v>10</v>
      </c>
      <c r="B21" s="141">
        <f t="shared" si="0"/>
        <v>120</v>
      </c>
      <c r="C21" s="108">
        <f t="shared" si="1"/>
        <v>29</v>
      </c>
      <c r="D21" s="108">
        <f t="shared" si="2"/>
        <v>15.5</v>
      </c>
      <c r="E21" s="108">
        <f t="shared" si="3"/>
        <v>13.5</v>
      </c>
      <c r="F21" s="108">
        <f t="shared" si="4"/>
        <v>0</v>
      </c>
      <c r="G21" s="108">
        <f t="shared" si="5"/>
        <v>182.25</v>
      </c>
      <c r="H21" s="108">
        <f t="shared" si="6"/>
        <v>0</v>
      </c>
      <c r="I21" s="108">
        <f t="shared" si="7"/>
        <v>0</v>
      </c>
      <c r="K21" s="108">
        <v>120</v>
      </c>
    </row>
    <row r="22" spans="1:11" x14ac:dyDescent="0.2">
      <c r="A22" s="108">
        <v>1</v>
      </c>
      <c r="B22" s="141">
        <f t="shared" si="0"/>
        <v>180</v>
      </c>
      <c r="C22" s="108">
        <f t="shared" si="1"/>
        <v>2</v>
      </c>
      <c r="D22" s="108">
        <f t="shared" si="2"/>
        <v>25.5</v>
      </c>
      <c r="E22" s="108">
        <f t="shared" si="3"/>
        <v>-13.5</v>
      </c>
      <c r="F22" s="108">
        <f t="shared" si="4"/>
        <v>10</v>
      </c>
      <c r="G22" s="108">
        <f t="shared" si="5"/>
        <v>182.25</v>
      </c>
      <c r="H22" s="108">
        <f t="shared" si="6"/>
        <v>100</v>
      </c>
      <c r="I22" s="108">
        <f t="shared" si="7"/>
        <v>-135</v>
      </c>
      <c r="K22" s="108">
        <v>180</v>
      </c>
    </row>
    <row r="23" spans="1:11" x14ac:dyDescent="0.2">
      <c r="A23" s="108">
        <v>2</v>
      </c>
      <c r="B23" s="141">
        <f t="shared" si="0"/>
        <v>180</v>
      </c>
      <c r="C23" s="108">
        <f t="shared" si="1"/>
        <v>5</v>
      </c>
      <c r="D23" s="108">
        <f t="shared" si="2"/>
        <v>25.5</v>
      </c>
      <c r="E23" s="108">
        <f t="shared" si="3"/>
        <v>-10.5</v>
      </c>
      <c r="F23" s="108">
        <f t="shared" si="4"/>
        <v>10</v>
      </c>
      <c r="G23" s="108">
        <f t="shared" si="5"/>
        <v>110.25</v>
      </c>
      <c r="H23" s="108">
        <f t="shared" si="6"/>
        <v>100</v>
      </c>
      <c r="I23" s="108">
        <f t="shared" si="7"/>
        <v>-105</v>
      </c>
      <c r="K23" s="108">
        <v>180</v>
      </c>
    </row>
    <row r="24" spans="1:11" x14ac:dyDescent="0.2">
      <c r="A24" s="108">
        <v>3</v>
      </c>
      <c r="B24" s="141">
        <f t="shared" si="0"/>
        <v>180</v>
      </c>
      <c r="C24" s="108">
        <f t="shared" si="1"/>
        <v>8</v>
      </c>
      <c r="D24" s="108">
        <f t="shared" si="2"/>
        <v>25.5</v>
      </c>
      <c r="E24" s="108">
        <f t="shared" si="3"/>
        <v>-7.5</v>
      </c>
      <c r="F24" s="108">
        <f t="shared" si="4"/>
        <v>10</v>
      </c>
      <c r="G24" s="108">
        <f t="shared" si="5"/>
        <v>56.25</v>
      </c>
      <c r="H24" s="108">
        <f t="shared" si="6"/>
        <v>100</v>
      </c>
      <c r="I24" s="108">
        <f t="shared" si="7"/>
        <v>-75</v>
      </c>
      <c r="K24" s="108">
        <v>180</v>
      </c>
    </row>
    <row r="25" spans="1:11" x14ac:dyDescent="0.2">
      <c r="A25" s="108">
        <v>4</v>
      </c>
      <c r="B25" s="141">
        <f t="shared" si="0"/>
        <v>180</v>
      </c>
      <c r="C25" s="108">
        <f t="shared" si="1"/>
        <v>11</v>
      </c>
      <c r="D25" s="108">
        <f t="shared" si="2"/>
        <v>25.5</v>
      </c>
      <c r="E25" s="108">
        <f t="shared" si="3"/>
        <v>-4.5</v>
      </c>
      <c r="F25" s="108">
        <f t="shared" si="4"/>
        <v>10</v>
      </c>
      <c r="G25" s="108">
        <f t="shared" si="5"/>
        <v>20.25</v>
      </c>
      <c r="H25" s="108">
        <f t="shared" si="6"/>
        <v>100</v>
      </c>
      <c r="I25" s="108">
        <f t="shared" si="7"/>
        <v>-45</v>
      </c>
      <c r="K25" s="108">
        <v>180</v>
      </c>
    </row>
    <row r="26" spans="1:11" x14ac:dyDescent="0.2">
      <c r="A26" s="108">
        <v>5</v>
      </c>
      <c r="B26" s="141">
        <f t="shared" si="0"/>
        <v>180</v>
      </c>
      <c r="C26" s="108">
        <f t="shared" si="1"/>
        <v>14</v>
      </c>
      <c r="D26" s="108">
        <f t="shared" si="2"/>
        <v>25.5</v>
      </c>
      <c r="E26" s="108">
        <f t="shared" si="3"/>
        <v>-1.5</v>
      </c>
      <c r="F26" s="108">
        <f t="shared" si="4"/>
        <v>10</v>
      </c>
      <c r="G26" s="108">
        <f t="shared" si="5"/>
        <v>2.25</v>
      </c>
      <c r="H26" s="108">
        <f t="shared" si="6"/>
        <v>100</v>
      </c>
      <c r="I26" s="108">
        <f t="shared" si="7"/>
        <v>-15</v>
      </c>
      <c r="K26" s="108">
        <v>180</v>
      </c>
    </row>
    <row r="27" spans="1:11" x14ac:dyDescent="0.2">
      <c r="A27" s="108">
        <v>6</v>
      </c>
      <c r="B27" s="141">
        <f t="shared" si="0"/>
        <v>180</v>
      </c>
      <c r="C27" s="108">
        <f t="shared" si="1"/>
        <v>17</v>
      </c>
      <c r="D27" s="108">
        <f t="shared" si="2"/>
        <v>25.5</v>
      </c>
      <c r="E27" s="108">
        <f t="shared" si="3"/>
        <v>1.5</v>
      </c>
      <c r="F27" s="108">
        <f t="shared" si="4"/>
        <v>10</v>
      </c>
      <c r="G27" s="108">
        <f t="shared" si="5"/>
        <v>2.25</v>
      </c>
      <c r="H27" s="108">
        <f t="shared" si="6"/>
        <v>100</v>
      </c>
      <c r="I27" s="108">
        <f t="shared" si="7"/>
        <v>15</v>
      </c>
      <c r="K27" s="108">
        <v>180</v>
      </c>
    </row>
    <row r="28" spans="1:11" x14ac:dyDescent="0.2">
      <c r="A28" s="108">
        <v>7</v>
      </c>
      <c r="B28" s="141">
        <f t="shared" si="0"/>
        <v>180</v>
      </c>
      <c r="C28" s="108">
        <f t="shared" si="1"/>
        <v>20</v>
      </c>
      <c r="D28" s="108">
        <f t="shared" si="2"/>
        <v>25.5</v>
      </c>
      <c r="E28" s="108">
        <f t="shared" si="3"/>
        <v>4.5</v>
      </c>
      <c r="F28" s="108">
        <f t="shared" si="4"/>
        <v>10</v>
      </c>
      <c r="G28" s="108">
        <f t="shared" si="5"/>
        <v>20.25</v>
      </c>
      <c r="H28" s="108">
        <f t="shared" si="6"/>
        <v>100</v>
      </c>
      <c r="I28" s="108">
        <f t="shared" si="7"/>
        <v>45</v>
      </c>
      <c r="K28" s="108">
        <v>180</v>
      </c>
    </row>
    <row r="29" spans="1:11" x14ac:dyDescent="0.2">
      <c r="A29" s="108">
        <v>8</v>
      </c>
      <c r="B29" s="141">
        <f t="shared" si="0"/>
        <v>180</v>
      </c>
      <c r="C29" s="108">
        <f t="shared" si="1"/>
        <v>23</v>
      </c>
      <c r="D29" s="108">
        <f t="shared" si="2"/>
        <v>25.5</v>
      </c>
      <c r="E29" s="108">
        <f t="shared" si="3"/>
        <v>7.5</v>
      </c>
      <c r="F29" s="108">
        <f t="shared" si="4"/>
        <v>10</v>
      </c>
      <c r="G29" s="108">
        <f t="shared" si="5"/>
        <v>56.25</v>
      </c>
      <c r="H29" s="108">
        <f t="shared" si="6"/>
        <v>100</v>
      </c>
      <c r="I29" s="108">
        <f t="shared" si="7"/>
        <v>75</v>
      </c>
      <c r="K29" s="108">
        <v>180</v>
      </c>
    </row>
    <row r="30" spans="1:11" x14ac:dyDescent="0.2">
      <c r="A30" s="108">
        <v>9</v>
      </c>
      <c r="B30" s="141">
        <f t="shared" si="0"/>
        <v>180</v>
      </c>
      <c r="C30" s="108">
        <f t="shared" si="1"/>
        <v>26</v>
      </c>
      <c r="D30" s="108">
        <f t="shared" si="2"/>
        <v>25.5</v>
      </c>
      <c r="E30" s="108">
        <f t="shared" si="3"/>
        <v>10.5</v>
      </c>
      <c r="F30" s="108">
        <f t="shared" si="4"/>
        <v>10</v>
      </c>
      <c r="G30" s="108">
        <f t="shared" si="5"/>
        <v>110.25</v>
      </c>
      <c r="H30" s="108">
        <f t="shared" si="6"/>
        <v>100</v>
      </c>
      <c r="I30" s="108">
        <f t="shared" si="7"/>
        <v>105</v>
      </c>
      <c r="K30" s="108">
        <v>180</v>
      </c>
    </row>
    <row r="31" spans="1:11" ht="17" thickBot="1" x14ac:dyDescent="0.25">
      <c r="A31" s="108">
        <v>10</v>
      </c>
      <c r="B31" s="141">
        <f t="shared" si="0"/>
        <v>180</v>
      </c>
      <c r="C31" s="120">
        <f t="shared" si="1"/>
        <v>29</v>
      </c>
      <c r="D31" s="120">
        <f t="shared" si="2"/>
        <v>25.5</v>
      </c>
      <c r="E31" s="108">
        <f t="shared" si="3"/>
        <v>13.5</v>
      </c>
      <c r="F31" s="108">
        <f t="shared" si="4"/>
        <v>10</v>
      </c>
      <c r="G31" s="120">
        <f t="shared" si="5"/>
        <v>182.25</v>
      </c>
      <c r="H31" s="108">
        <f t="shared" si="6"/>
        <v>100</v>
      </c>
      <c r="I31" s="120">
        <f t="shared" si="7"/>
        <v>135</v>
      </c>
      <c r="K31" s="108">
        <v>180</v>
      </c>
    </row>
    <row r="32" spans="1:11" x14ac:dyDescent="0.2">
      <c r="C32" s="121">
        <f>AVERAGE(C2:C31)</f>
        <v>15.5</v>
      </c>
      <c r="D32" s="122">
        <f>AVERAGE(D2:D31)</f>
        <v>15.5</v>
      </c>
      <c r="G32" s="124">
        <f>SUM(G2:G31)</f>
        <v>2227.5</v>
      </c>
      <c r="H32" s="124">
        <f>SUM(H2:H31)</f>
        <v>2000</v>
      </c>
      <c r="I32" s="124">
        <f>SUM(I2:I31)</f>
        <v>0</v>
      </c>
    </row>
    <row r="33" spans="1:9" ht="17" thickBot="1" x14ac:dyDescent="0.25">
      <c r="A33" t="s">
        <v>75</v>
      </c>
      <c r="B33" t="s">
        <v>79</v>
      </c>
      <c r="C33" s="234" t="s">
        <v>140</v>
      </c>
      <c r="D33" s="235"/>
      <c r="G33" s="123">
        <f>SQRT(G32)</f>
        <v>47.196398167656817</v>
      </c>
      <c r="H33" s="123">
        <f>SQRT(H32)</f>
        <v>44.721359549995796</v>
      </c>
      <c r="I33" s="126" t="s">
        <v>141</v>
      </c>
    </row>
    <row r="36" spans="1:9" x14ac:dyDescent="0.2">
      <c r="E36" t="s">
        <v>137</v>
      </c>
      <c r="F36">
        <f>I32</f>
        <v>0</v>
      </c>
    </row>
    <row r="37" spans="1:9" x14ac:dyDescent="0.2">
      <c r="E37" t="s">
        <v>138</v>
      </c>
      <c r="F37">
        <f>G33*H33</f>
        <v>2110.6870919205435</v>
      </c>
    </row>
    <row r="39" spans="1:9" ht="17" thickBot="1" x14ac:dyDescent="0.25">
      <c r="E39" t="s">
        <v>139</v>
      </c>
    </row>
    <row r="40" spans="1:9" ht="17" thickBot="1" x14ac:dyDescent="0.25">
      <c r="E40" s="125">
        <f>F36/F37</f>
        <v>0</v>
      </c>
    </row>
    <row r="42" spans="1:9" x14ac:dyDescent="0.2">
      <c r="E42" s="236" t="s">
        <v>142</v>
      </c>
      <c r="F42" s="236"/>
    </row>
    <row r="48" spans="1:9" x14ac:dyDescent="0.2">
      <c r="B48" s="118" t="s">
        <v>144</v>
      </c>
    </row>
    <row r="49" spans="2:2" x14ac:dyDescent="0.2">
      <c r="B49" s="118" t="s">
        <v>143</v>
      </c>
    </row>
  </sheetData>
  <mergeCells count="2">
    <mergeCell ref="C33:D33"/>
    <mergeCell ref="E42:F42"/>
  </mergeCells>
  <pageMargins left="0.7" right="0.7" top="0.78740157499999996" bottom="0.78740157499999996"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11</vt:i4>
      </vt:variant>
    </vt:vector>
  </HeadingPairs>
  <TitlesOfParts>
    <vt:vector size="11" baseType="lpstr">
      <vt:lpstr>Anmerkungen</vt:lpstr>
      <vt:lpstr>Apfel</vt:lpstr>
      <vt:lpstr>Banane</vt:lpstr>
      <vt:lpstr>Birne</vt:lpstr>
      <vt:lpstr>Brokkoli</vt:lpstr>
      <vt:lpstr>Hokkaido</vt:lpstr>
      <vt:lpstr>Kiwi</vt:lpstr>
      <vt:lpstr>Kompakt</vt:lpstr>
      <vt:lpstr>Spearman</vt:lpstr>
      <vt:lpstr>Tabelle1</vt:lpstr>
      <vt:lpstr>NV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 Müller</dc:creator>
  <cp:lastModifiedBy>Nico Müller</cp:lastModifiedBy>
  <dcterms:created xsi:type="dcterms:W3CDTF">2022-12-10T18:57:20Z</dcterms:created>
  <dcterms:modified xsi:type="dcterms:W3CDTF">2023-04-03T18:28:25Z</dcterms:modified>
</cp:coreProperties>
</file>