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745F0328-E014-3044-BF82-D0D74B46180B}" xr6:coauthVersionLast="47" xr6:coauthVersionMax="47" xr10:uidLastSave="{00000000-0000-0000-0000-000000000000}"/>
  <bookViews>
    <workbookView xWindow="1260" yWindow="500" windowWidth="67540" windowHeight="28300" activeTab="1" xr2:uid="{5437B52F-85AC-DC42-B195-13DB204C42BF}"/>
  </bookViews>
  <sheets>
    <sheet name="Manuell" sheetId="4" r:id="rId1"/>
    <sheet name="Apfel" sheetId="5" r:id="rId2"/>
    <sheet name="Banane" sheetId="6" r:id="rId3"/>
    <sheet name="Kiwi" sheetId="8" r:id="rId4"/>
    <sheet name="Birne" sheetId="7" r:id="rId5"/>
    <sheet name="Brokkoli" sheetId="10" r:id="rId6"/>
    <sheet name="Hokkaid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5" l="1"/>
  <c r="N15" i="5"/>
  <c r="L15" i="5"/>
  <c r="J15" i="5"/>
  <c r="H15" i="5"/>
  <c r="F15" i="5"/>
  <c r="P14" i="5"/>
  <c r="N14" i="5"/>
  <c r="L14" i="5"/>
  <c r="J14" i="5"/>
  <c r="H14" i="5"/>
  <c r="F14" i="5"/>
  <c r="P15" i="6"/>
  <c r="N15" i="6"/>
  <c r="L15" i="6"/>
  <c r="J15" i="6"/>
  <c r="H15" i="6"/>
  <c r="F15" i="6"/>
  <c r="P14" i="6"/>
  <c r="N14" i="6"/>
  <c r="L14" i="6"/>
  <c r="J14" i="6"/>
  <c r="H14" i="6"/>
  <c r="F14" i="6"/>
  <c r="P15" i="8"/>
  <c r="N15" i="8"/>
  <c r="L15" i="8"/>
  <c r="J15" i="8"/>
  <c r="H15" i="8"/>
  <c r="F15" i="8"/>
  <c r="P14" i="8"/>
  <c r="N14" i="8"/>
  <c r="L14" i="8"/>
  <c r="J14" i="8"/>
  <c r="H14" i="8"/>
  <c r="F14" i="8"/>
  <c r="P15" i="7"/>
  <c r="N15" i="7"/>
  <c r="L15" i="7"/>
  <c r="J15" i="7"/>
  <c r="H15" i="7"/>
  <c r="F15" i="7"/>
  <c r="P14" i="7"/>
  <c r="N14" i="7"/>
  <c r="L14" i="7"/>
  <c r="J14" i="7"/>
  <c r="H14" i="7"/>
  <c r="F14" i="7"/>
  <c r="L15" i="10"/>
  <c r="L14" i="10"/>
  <c r="L15" i="9"/>
  <c r="L14" i="9"/>
  <c r="L13" i="9"/>
  <c r="L12" i="9"/>
  <c r="L11" i="9"/>
  <c r="L10" i="9"/>
  <c r="L9" i="9"/>
  <c r="L8" i="9"/>
  <c r="L7" i="9"/>
  <c r="L6" i="9"/>
  <c r="J14" i="10"/>
  <c r="J15" i="10"/>
  <c r="P15" i="10"/>
  <c r="N15" i="10"/>
  <c r="H15" i="10"/>
  <c r="F15" i="10"/>
  <c r="P14" i="10"/>
  <c r="N14" i="10"/>
  <c r="H14" i="10"/>
  <c r="F14" i="10"/>
  <c r="H15" i="9"/>
  <c r="H14" i="9"/>
  <c r="P15" i="9"/>
  <c r="P14" i="9"/>
  <c r="N15" i="9"/>
  <c r="N14" i="9"/>
  <c r="J15" i="9"/>
  <c r="J14" i="9"/>
  <c r="F15" i="9"/>
  <c r="F14" i="9"/>
  <c r="N13" i="8"/>
  <c r="N12" i="8"/>
  <c r="N11" i="8"/>
  <c r="N10" i="8"/>
  <c r="N9" i="8"/>
  <c r="N8" i="8"/>
  <c r="N7" i="8"/>
  <c r="J13" i="8"/>
  <c r="J12" i="8"/>
  <c r="J11" i="8"/>
  <c r="J10" i="8"/>
  <c r="J9" i="8"/>
  <c r="J8" i="8"/>
  <c r="J7" i="8"/>
  <c r="F13" i="8"/>
  <c r="F12" i="8"/>
  <c r="F11" i="8"/>
  <c r="F10" i="8"/>
  <c r="F9" i="8"/>
  <c r="F8" i="8"/>
  <c r="F7" i="8"/>
  <c r="N6" i="8"/>
  <c r="J6" i="8"/>
  <c r="F6" i="8"/>
  <c r="N13" i="6"/>
  <c r="N12" i="6"/>
  <c r="N11" i="6"/>
  <c r="N10" i="6"/>
  <c r="N9" i="6"/>
  <c r="N8" i="6"/>
  <c r="N7" i="6"/>
  <c r="J13" i="6"/>
  <c r="J12" i="6"/>
  <c r="J11" i="6"/>
  <c r="J10" i="6"/>
  <c r="J9" i="6"/>
  <c r="J8" i="6"/>
  <c r="J7" i="6"/>
  <c r="F13" i="6"/>
  <c r="F12" i="6"/>
  <c r="F11" i="6"/>
  <c r="F10" i="6"/>
  <c r="F9" i="6"/>
  <c r="F8" i="6"/>
  <c r="F7" i="6"/>
  <c r="N6" i="6"/>
  <c r="J6" i="6"/>
  <c r="F6" i="6"/>
  <c r="N13" i="5"/>
  <c r="N12" i="5"/>
  <c r="N11" i="5"/>
  <c r="N10" i="5"/>
  <c r="N9" i="5"/>
  <c r="N8" i="5"/>
  <c r="N7" i="5"/>
  <c r="N6" i="5"/>
  <c r="J13" i="5"/>
  <c r="J12" i="5"/>
  <c r="J11" i="5"/>
  <c r="J10" i="5"/>
  <c r="J9" i="5"/>
  <c r="J8" i="5"/>
  <c r="J7" i="5"/>
  <c r="J6" i="5"/>
  <c r="F13" i="5"/>
  <c r="F12" i="5"/>
  <c r="F11" i="5"/>
  <c r="F10" i="5"/>
  <c r="F9" i="5"/>
  <c r="F8" i="5"/>
  <c r="F7" i="5"/>
  <c r="F6" i="5"/>
  <c r="N13" i="7"/>
  <c r="N12" i="7"/>
  <c r="N11" i="7"/>
  <c r="N10" i="7"/>
  <c r="N9" i="7"/>
  <c r="N8" i="7"/>
  <c r="N7" i="7"/>
  <c r="N6" i="7"/>
  <c r="J13" i="7"/>
  <c r="J12" i="7"/>
  <c r="J11" i="7"/>
  <c r="J10" i="7"/>
  <c r="J9" i="7"/>
  <c r="J8" i="7"/>
  <c r="J7" i="7"/>
  <c r="J6" i="7"/>
  <c r="F13" i="7"/>
  <c r="F12" i="7"/>
  <c r="F11" i="7"/>
  <c r="F10" i="7"/>
  <c r="F9" i="7"/>
  <c r="F8" i="7"/>
  <c r="F7" i="7"/>
  <c r="F6" i="7"/>
  <c r="H13" i="7"/>
  <c r="H12" i="7"/>
  <c r="H11" i="7"/>
  <c r="H10" i="7"/>
  <c r="H9" i="7"/>
  <c r="H8" i="7"/>
  <c r="H7" i="7"/>
  <c r="H6" i="7"/>
  <c r="L13" i="7"/>
  <c r="L12" i="7"/>
  <c r="L11" i="7"/>
  <c r="L10" i="7"/>
  <c r="L9" i="7"/>
  <c r="L8" i="7"/>
  <c r="L7" i="7"/>
  <c r="L6" i="7"/>
  <c r="P6" i="7"/>
  <c r="P7" i="7"/>
  <c r="P8" i="7"/>
  <c r="P9" i="7"/>
  <c r="P13" i="7"/>
  <c r="P12" i="7"/>
  <c r="P10" i="7"/>
  <c r="P11" i="7"/>
  <c r="H13" i="9"/>
  <c r="H12" i="9"/>
  <c r="H11" i="9"/>
  <c r="H10" i="9"/>
  <c r="H9" i="9"/>
  <c r="H8" i="9"/>
  <c r="H7" i="9"/>
  <c r="H6" i="9"/>
  <c r="F13" i="9"/>
  <c r="F12" i="9"/>
  <c r="F11" i="9"/>
  <c r="F10" i="9"/>
  <c r="F9" i="9"/>
  <c r="F8" i="9"/>
  <c r="F7" i="9"/>
  <c r="F6" i="9"/>
  <c r="P11" i="9"/>
  <c r="P10" i="9"/>
  <c r="P9" i="9"/>
  <c r="P13" i="9"/>
  <c r="P12" i="9"/>
  <c r="P8" i="9"/>
  <c r="P7" i="9"/>
  <c r="P6" i="9"/>
  <c r="I5" i="4"/>
  <c r="C5" i="4"/>
  <c r="D5" i="4"/>
  <c r="E5" i="4"/>
  <c r="F5" i="4"/>
  <c r="G5" i="4"/>
  <c r="H5" i="4"/>
  <c r="F13" i="10"/>
  <c r="F11" i="10"/>
  <c r="F9" i="10"/>
  <c r="F7" i="10"/>
  <c r="J13" i="10"/>
  <c r="J11" i="10"/>
  <c r="J9" i="10"/>
  <c r="J7" i="10"/>
  <c r="G13" i="10"/>
  <c r="G12" i="10"/>
  <c r="G11" i="10"/>
  <c r="G10" i="10"/>
  <c r="G9" i="10"/>
  <c r="G8" i="10"/>
  <c r="G7" i="10"/>
  <c r="G6" i="10"/>
  <c r="F8" i="10"/>
  <c r="F10" i="10"/>
  <c r="F12" i="10"/>
  <c r="J8" i="10"/>
  <c r="J10" i="10"/>
  <c r="J12" i="10"/>
  <c r="F6" i="10"/>
  <c r="J6" i="10"/>
  <c r="K13" i="10"/>
  <c r="K12" i="10"/>
  <c r="K11" i="10"/>
  <c r="K10" i="10"/>
  <c r="K9" i="10"/>
  <c r="K8" i="10"/>
  <c r="K7" i="10"/>
  <c r="K6" i="10"/>
  <c r="N13" i="10"/>
  <c r="N12" i="10"/>
  <c r="N11" i="10"/>
  <c r="N10" i="10"/>
  <c r="N9" i="10"/>
  <c r="N8" i="10"/>
  <c r="N7" i="10"/>
  <c r="N6" i="10"/>
  <c r="P13" i="10"/>
  <c r="L13" i="10"/>
  <c r="H13" i="10"/>
  <c r="P12" i="10"/>
  <c r="L12" i="10"/>
  <c r="H12" i="10"/>
  <c r="P11" i="10"/>
  <c r="L11" i="10"/>
  <c r="H11" i="10"/>
  <c r="P10" i="10"/>
  <c r="L10" i="10"/>
  <c r="H10" i="10"/>
  <c r="P9" i="10"/>
  <c r="L9" i="10"/>
  <c r="H9" i="10"/>
  <c r="P8" i="10"/>
  <c r="L8" i="10"/>
  <c r="H8" i="10"/>
  <c r="P7" i="10"/>
  <c r="L7" i="10"/>
  <c r="H7" i="10"/>
  <c r="P6" i="10"/>
  <c r="L6" i="10"/>
  <c r="H6" i="10"/>
  <c r="H13" i="8"/>
  <c r="H12" i="8"/>
  <c r="H11" i="8"/>
  <c r="H10" i="8"/>
  <c r="H9" i="8"/>
  <c r="H8" i="8"/>
  <c r="H7" i="8"/>
  <c r="H6" i="8"/>
  <c r="L13" i="8"/>
  <c r="L12" i="8"/>
  <c r="L11" i="8"/>
  <c r="L10" i="8"/>
  <c r="L9" i="8"/>
  <c r="L8" i="8"/>
  <c r="L7" i="8"/>
  <c r="L6" i="8"/>
  <c r="P9" i="8"/>
  <c r="P8" i="8"/>
  <c r="P7" i="8"/>
  <c r="P6" i="8"/>
  <c r="P10" i="8"/>
  <c r="P13" i="8"/>
  <c r="P12" i="8"/>
  <c r="P11" i="8"/>
  <c r="H13" i="5"/>
  <c r="H12" i="5"/>
  <c r="H11" i="5"/>
  <c r="H10" i="5"/>
  <c r="H9" i="5"/>
  <c r="H8" i="5"/>
  <c r="H7" i="5"/>
  <c r="H6" i="5"/>
  <c r="P13" i="5"/>
  <c r="P12" i="5"/>
  <c r="P11" i="5"/>
  <c r="P10" i="5"/>
  <c r="P9" i="5"/>
  <c r="P8" i="5"/>
  <c r="P7" i="5"/>
  <c r="P6" i="5"/>
  <c r="H13" i="6"/>
  <c r="H12" i="6"/>
  <c r="H11" i="6"/>
  <c r="H10" i="6"/>
  <c r="H9" i="6"/>
  <c r="H8" i="6"/>
  <c r="H7" i="6"/>
  <c r="H6" i="6"/>
  <c r="L13" i="6"/>
  <c r="L12" i="6"/>
  <c r="L11" i="6"/>
  <c r="L10" i="6"/>
  <c r="L9" i="6"/>
  <c r="L8" i="6"/>
  <c r="L7" i="6"/>
  <c r="L6" i="6"/>
  <c r="P13" i="6"/>
  <c r="P12" i="6"/>
  <c r="P11" i="6"/>
  <c r="P10" i="6"/>
  <c r="P9" i="6"/>
  <c r="P8" i="6"/>
  <c r="P7" i="6"/>
  <c r="P6" i="6"/>
  <c r="J11" i="9"/>
  <c r="L13" i="5"/>
  <c r="L12" i="5"/>
  <c r="L11" i="5"/>
  <c r="L10" i="5"/>
  <c r="L9" i="5"/>
  <c r="L8" i="5"/>
  <c r="L7" i="5"/>
  <c r="L6" i="5"/>
  <c r="N11" i="9" l="1"/>
  <c r="N9" i="9"/>
  <c r="N10" i="9"/>
  <c r="J6" i="9"/>
  <c r="J7" i="9"/>
  <c r="N7" i="9"/>
  <c r="J12" i="9"/>
  <c r="N8" i="9"/>
  <c r="J13" i="9"/>
  <c r="N6" i="9"/>
  <c r="J8" i="9"/>
  <c r="N13" i="9"/>
  <c r="J10" i="9"/>
  <c r="N12" i="9"/>
  <c r="J9" i="9"/>
</calcChain>
</file>

<file path=xl/sharedStrings.xml><?xml version="1.0" encoding="utf-8"?>
<sst xmlns="http://schemas.openxmlformats.org/spreadsheetml/2006/main" count="246" uniqueCount="43">
  <si>
    <t>Apfel</t>
  </si>
  <si>
    <t>Birne</t>
  </si>
  <si>
    <t>Kiwi</t>
  </si>
  <si>
    <t>Orange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</si>
  <si>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</si>
  <si>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</si>
  <si>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</si>
  <si>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</si>
  <si>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</si>
  <si>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</si>
  <si>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</si>
  <si>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</si>
  <si>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</si>
  <si>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</si>
  <si>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</si>
  <si>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</si>
  <si>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</si>
  <si>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</si>
  <si>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Um die Messergebnisse miteinander vergleichen zu können, wurden immer jeweils 120 Bilder pro Messung pro Lebensmittel aufgenommen und verarbeitet</t>
  </si>
  <si>
    <t>Gewicht in g</t>
  </si>
  <si>
    <t>Volume in cm3</t>
  </si>
  <si>
    <t>Dichte in g/cm3</t>
  </si>
  <si>
    <t>Manuelle Messung (Differenzmethode &amp; Waage)</t>
  </si>
  <si>
    <t>Feature
Sensitivity</t>
  </si>
  <si>
    <t>Detail
Level</t>
  </si>
  <si>
    <t>60 Bilder</t>
  </si>
  <si>
    <t>120 Bilder</t>
  </si>
  <si>
    <t>180 Bilder</t>
  </si>
  <si>
    <t>Volumen
in cm3</t>
  </si>
  <si>
    <t>Gewicht
in g</t>
  </si>
  <si>
    <t>Manuelle Messung (Differenzmethode, Waage)</t>
  </si>
  <si>
    <t>Automatisierte Messung
(Prototyp)</t>
  </si>
  <si>
    <t>Messzeit in min.</t>
  </si>
  <si>
    <t>Abweichung
Volumen in %</t>
  </si>
  <si>
    <t>Mehrfache Messungen gemacht -&gt; 3D Diagramm</t>
  </si>
  <si>
    <t>Messzeit
in sec.</t>
  </si>
  <si>
    <t>Brokkoli</t>
  </si>
  <si>
    <t>Hokkaidokürbis</t>
  </si>
  <si>
    <t>Dichte Internet</t>
  </si>
  <si>
    <t>Dichte selbst</t>
  </si>
  <si>
    <t>-</t>
  </si>
  <si>
    <t>Hokkaido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</si>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</sst>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mediumGray">
        <bgColor theme="9" tint="0.79998168889431442"/>
      </patternFill>
    </fill>
    <fill>
      <patternFill patternType="mediumGray">
        <bgColor theme="0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3" borderId="0" xfId="0" applyFont="1" applyFill="1"/>
    <xf numFmtId="0" fontId="0" fillId="4" borderId="23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3" borderId="30" xfId="0" applyNumberFormat="1" applyFill="1" applyBorder="1" applyAlignment="1">
      <alignment horizontal="center" vertical="center"/>
    </xf>
    <xf numFmtId="164" fontId="0" fillId="3" borderId="32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3" borderId="31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4" fontId="0" fillId="2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 wrapText="1"/>
    </xf>
    <xf numFmtId="164" fontId="0" fillId="2" borderId="19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Q19"/>
  <sheetViews>
    <sheetView zoomScale="199" zoomScaleNormal="199" workbookViewId="0">
      <selection activeCell="F4" sqref="F4"/>
    </sheetView>
  </sheetViews>
  <sheetFormatPr baseColWidth="10" defaultRowHeight="16" x14ac:dyDescent="0.2"/>
  <cols>
    <col min="1" max="1" width="10.83203125" style="1"/>
    <col min="2" max="2" width="14.6640625" style="1" customWidth="1"/>
    <col min="3" max="3" width="11.83203125" style="4" customWidth="1"/>
    <col min="4" max="6" width="10.83203125" style="1"/>
    <col min="7" max="7" width="16.1640625" style="1" customWidth="1"/>
    <col min="8" max="16384" width="10.83203125" style="1"/>
  </cols>
  <sheetData>
    <row r="1" spans="2:17" ht="45" customHeight="1" x14ac:dyDescent="0.2"/>
    <row r="2" spans="2:17" ht="20" customHeight="1" x14ac:dyDescent="0.2">
      <c r="B2" s="56" t="s">
        <v>30</v>
      </c>
      <c r="C2" s="57"/>
      <c r="D2" s="57"/>
      <c r="E2" s="57"/>
      <c r="F2" s="57"/>
      <c r="G2" s="57"/>
      <c r="H2" s="57"/>
      <c r="I2" s="57"/>
    </row>
    <row r="3" spans="2:17" ht="20" customHeight="1" x14ac:dyDescent="0.2">
      <c r="B3" s="5" t="s">
        <v>15</v>
      </c>
      <c r="C3" s="11" t="s">
        <v>0</v>
      </c>
      <c r="D3" s="11" t="s">
        <v>4</v>
      </c>
      <c r="E3" s="11" t="s">
        <v>2</v>
      </c>
      <c r="F3" s="11" t="s">
        <v>1</v>
      </c>
      <c r="G3" s="11" t="s">
        <v>37</v>
      </c>
      <c r="H3" s="11" t="s">
        <v>36</v>
      </c>
      <c r="I3" s="38" t="s">
        <v>3</v>
      </c>
      <c r="J3" s="6"/>
      <c r="K3" s="6"/>
      <c r="M3" s="6"/>
      <c r="N3" s="6"/>
      <c r="P3" s="6"/>
      <c r="Q3" s="6"/>
    </row>
    <row r="4" spans="2:17" ht="20" customHeight="1" x14ac:dyDescent="0.2">
      <c r="B4" s="27" t="s">
        <v>38</v>
      </c>
      <c r="C4" s="41">
        <v>0.872</v>
      </c>
      <c r="D4" s="41">
        <v>0.876</v>
      </c>
      <c r="E4" s="41">
        <v>1.0760000000000001</v>
      </c>
      <c r="F4" s="41">
        <v>1.07</v>
      </c>
      <c r="G4" s="41" t="s">
        <v>40</v>
      </c>
      <c r="H4" s="41">
        <v>0.78</v>
      </c>
      <c r="I4" s="42">
        <v>1.085</v>
      </c>
      <c r="J4" s="8"/>
      <c r="K4" s="8"/>
      <c r="M4" s="8"/>
      <c r="N4" s="8"/>
      <c r="P4" s="8"/>
      <c r="Q4" s="8"/>
    </row>
    <row r="5" spans="2:17" ht="20" customHeight="1" x14ac:dyDescent="0.2">
      <c r="B5" s="5" t="s">
        <v>39</v>
      </c>
      <c r="C5" s="7">
        <f t="shared" ref="C5:I5" si="0">C7/C6</f>
        <v>0.85623562356235627</v>
      </c>
      <c r="D5" s="7">
        <f t="shared" si="0"/>
        <v>0.84067622950819676</v>
      </c>
      <c r="E5" s="7">
        <f t="shared" si="0"/>
        <v>1.0352454049686932</v>
      </c>
      <c r="F5" s="7">
        <f t="shared" si="0"/>
        <v>0.91660306667591773</v>
      </c>
      <c r="G5" s="7">
        <f t="shared" si="0"/>
        <v>0.75513039031873186</v>
      </c>
      <c r="H5" s="7">
        <f t="shared" si="0"/>
        <v>0.83769200398578658</v>
      </c>
      <c r="I5" s="39">
        <f t="shared" si="0"/>
        <v>0.93515276893698274</v>
      </c>
      <c r="J5" s="8"/>
      <c r="K5" s="8"/>
      <c r="M5" s="8"/>
      <c r="N5" s="8"/>
      <c r="P5" s="8"/>
      <c r="Q5" s="8"/>
    </row>
    <row r="6" spans="2:17" ht="20" customHeight="1" x14ac:dyDescent="0.2">
      <c r="B6" s="5" t="s">
        <v>12</v>
      </c>
      <c r="C6" s="9">
        <v>199.98</v>
      </c>
      <c r="D6" s="9">
        <v>195.2</v>
      </c>
      <c r="E6" s="9">
        <v>198.04</v>
      </c>
      <c r="F6" s="9">
        <v>144.13</v>
      </c>
      <c r="G6" s="9">
        <v>1173.4000000000001</v>
      </c>
      <c r="H6" s="9">
        <v>531.89</v>
      </c>
      <c r="I6" s="40">
        <v>251.36</v>
      </c>
      <c r="J6" s="10"/>
      <c r="K6" s="10"/>
      <c r="M6" s="10"/>
      <c r="N6" s="10"/>
      <c r="P6" s="10"/>
      <c r="Q6" s="10"/>
    </row>
    <row r="7" spans="2:17" ht="20" customHeight="1" x14ac:dyDescent="0.2">
      <c r="B7" s="5" t="s">
        <v>13</v>
      </c>
      <c r="C7" s="9">
        <v>171.23</v>
      </c>
      <c r="D7" s="9">
        <v>164.1</v>
      </c>
      <c r="E7" s="9">
        <v>205.02</v>
      </c>
      <c r="F7" s="9">
        <v>132.11000000000001</v>
      </c>
      <c r="G7" s="9">
        <v>886.07</v>
      </c>
      <c r="H7" s="9">
        <v>445.56</v>
      </c>
      <c r="I7" s="40">
        <v>235.06</v>
      </c>
      <c r="J7" s="10"/>
      <c r="K7" s="10"/>
      <c r="M7" s="10"/>
      <c r="N7" s="10"/>
      <c r="P7" s="10"/>
      <c r="Q7" s="10"/>
    </row>
    <row r="8" spans="2:17" ht="20" customHeight="1" x14ac:dyDescent="0.2"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2:17" ht="16" customHeight="1" x14ac:dyDescent="0.2"/>
    <row r="10" spans="2:17" ht="18" x14ac:dyDescent="0.2">
      <c r="B10" s="2" t="s">
        <v>17</v>
      </c>
    </row>
    <row r="11" spans="2:17" ht="18" x14ac:dyDescent="0.2">
      <c r="B11" s="3" t="s">
        <v>22</v>
      </c>
    </row>
    <row r="12" spans="2:17" ht="18" x14ac:dyDescent="0.2">
      <c r="B12" s="3" t="s">
        <v>14</v>
      </c>
    </row>
    <row r="13" spans="2:17" ht="18" x14ac:dyDescent="0.2">
      <c r="B13" s="3" t="s">
        <v>18</v>
      </c>
    </row>
    <row r="14" spans="2:17" ht="18" x14ac:dyDescent="0.2">
      <c r="B14" s="3" t="s">
        <v>16</v>
      </c>
    </row>
    <row r="15" spans="2:17" ht="18" x14ac:dyDescent="0.2">
      <c r="B15" s="3" t="s">
        <v>21</v>
      </c>
    </row>
    <row r="16" spans="2:17" ht="18" x14ac:dyDescent="0.2">
      <c r="B16" s="3" t="s">
        <v>20</v>
      </c>
    </row>
    <row r="17" spans="2:2" ht="18" x14ac:dyDescent="0.2">
      <c r="B17" s="3" t="s">
        <v>19</v>
      </c>
    </row>
    <row r="18" spans="2:2" ht="18" x14ac:dyDescent="0.2">
      <c r="B18" s="3" t="s">
        <v>32</v>
      </c>
    </row>
    <row r="19" spans="2:2" x14ac:dyDescent="0.2">
      <c r="B19" s="24" t="s">
        <v>34</v>
      </c>
    </row>
  </sheetData>
  <mergeCells count="1">
    <mergeCell ref="B2: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5FEA-8E85-8147-B0D9-35553D4F169D}">
  <dimension ref="B1:P15"/>
  <sheetViews>
    <sheetView tabSelected="1" zoomScale="200" workbookViewId="0">
      <selection activeCell="B5" sqref="B5:B15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33203125" style="1" customWidth="1"/>
    <col min="7" max="7" width="9.5" style="1" customWidth="1"/>
    <col min="8" max="8" width="12.83203125" style="1" customWidth="1"/>
    <col min="9" max="9" width="10" style="1" customWidth="1"/>
    <col min="10" max="10" width="9.6640625" style="1" customWidth="1"/>
    <col min="11" max="11" width="9.83203125" style="1" customWidth="1"/>
    <col min="12" max="12" width="13" style="1" customWidth="1"/>
    <col min="13" max="13" width="10" style="1" customWidth="1"/>
    <col min="14" max="15" width="9.5" style="1" customWidth="1"/>
    <col min="16" max="16" width="13" style="1" customWidth="1"/>
    <col min="17" max="16384" width="10.83203125" style="1"/>
  </cols>
  <sheetData>
    <row r="1" spans="2:16" ht="20" customHeight="1" x14ac:dyDescent="0.2"/>
    <row r="2" spans="2:16" ht="18" customHeight="1" thickBot="1" x14ac:dyDescent="0.25">
      <c r="B2" s="79" t="s">
        <v>5</v>
      </c>
      <c r="C2" s="74">
        <v>0.85599999999999998</v>
      </c>
      <c r="D2" s="74"/>
    </row>
    <row r="3" spans="2:16" ht="18" thickTop="1" thickBot="1" x14ac:dyDescent="0.25">
      <c r="B3" s="68" t="s">
        <v>12</v>
      </c>
      <c r="C3" s="69">
        <v>199.98</v>
      </c>
      <c r="D3" s="69"/>
      <c r="E3" s="75" t="s">
        <v>0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68" t="s">
        <v>13</v>
      </c>
      <c r="C4" s="69">
        <v>171.23</v>
      </c>
      <c r="D4" s="69"/>
      <c r="E4" s="76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77" t="s">
        <v>24</v>
      </c>
      <c r="D5" s="78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26" t="s">
        <v>35</v>
      </c>
      <c r="P5" s="44" t="s">
        <v>33</v>
      </c>
    </row>
    <row r="6" spans="2:16" x14ac:dyDescent="0.2">
      <c r="B6" s="83"/>
      <c r="C6" s="64" t="s">
        <v>8</v>
      </c>
      <c r="D6" s="16" t="s">
        <v>6</v>
      </c>
      <c r="E6" s="13">
        <v>219.696124338381</v>
      </c>
      <c r="F6" s="14">
        <f>E6*C2</f>
        <v>188.05988243365414</v>
      </c>
      <c r="G6" s="14">
        <v>137.9075</v>
      </c>
      <c r="H6" s="15">
        <f>(((E6*100)/C3)-100)</f>
        <v>9.8590480739979114</v>
      </c>
      <c r="I6" s="13">
        <v>217.284274095803</v>
      </c>
      <c r="J6" s="14">
        <f>I6*C2</f>
        <v>185.99533862600737</v>
      </c>
      <c r="K6" s="14">
        <v>197.63919999999999</v>
      </c>
      <c r="L6" s="43">
        <f>((I6*100)/C3)-100</f>
        <v>8.6530023481363258</v>
      </c>
      <c r="M6" s="13">
        <v>209.61445086379101</v>
      </c>
      <c r="N6" s="14">
        <f>M6*C2</f>
        <v>179.42996993940511</v>
      </c>
      <c r="O6" s="14">
        <v>302.54129999999998</v>
      </c>
      <c r="P6" s="15">
        <f>(((M6*100)/C3)-100)</f>
        <v>4.8177072026157646</v>
      </c>
    </row>
    <row r="7" spans="2:16" ht="17" thickBot="1" x14ac:dyDescent="0.25">
      <c r="B7" s="83"/>
      <c r="C7" s="65"/>
      <c r="D7" s="20" t="s">
        <v>7</v>
      </c>
      <c r="E7" s="29">
        <v>217.90838355789001</v>
      </c>
      <c r="F7" s="14">
        <f>E7*C2</f>
        <v>186.52957632555385</v>
      </c>
      <c r="G7" s="28">
        <v>194.24</v>
      </c>
      <c r="H7" s="30">
        <f>(((E7*100)/C3)-100)</f>
        <v>8.9650882877737814</v>
      </c>
      <c r="I7" s="29">
        <v>217.21698942376801</v>
      </c>
      <c r="J7" s="14">
        <f>I7*C2</f>
        <v>185.9377429467454</v>
      </c>
      <c r="K7" s="28">
        <v>266.79539999999997</v>
      </c>
      <c r="L7" s="33">
        <f>((I7*100)/C3)-100</f>
        <v>8.61935664754877</v>
      </c>
      <c r="M7" s="29">
        <v>208.891827730725</v>
      </c>
      <c r="N7" s="14">
        <f>M7*C2</f>
        <v>178.81140453750061</v>
      </c>
      <c r="O7" s="28">
        <v>411.20949999999999</v>
      </c>
      <c r="P7" s="30">
        <f>(((M7*100)/C3)-100)</f>
        <v>4.4563595013126331</v>
      </c>
    </row>
    <row r="8" spans="2:16" x14ac:dyDescent="0.2">
      <c r="B8" s="83"/>
      <c r="C8" s="66" t="s">
        <v>9</v>
      </c>
      <c r="D8" s="12" t="s">
        <v>6</v>
      </c>
      <c r="E8" s="29">
        <v>217.40534578792801</v>
      </c>
      <c r="F8" s="14">
        <f>E8*C2</f>
        <v>186.09897599446637</v>
      </c>
      <c r="G8" s="28">
        <v>357.03989999999999</v>
      </c>
      <c r="H8" s="30">
        <f>(((E8*100)/C3)-100)</f>
        <v>8.7135442483888568</v>
      </c>
      <c r="I8" s="32">
        <v>215.89025283816301</v>
      </c>
      <c r="J8" s="82">
        <f>I8*C2</f>
        <v>184.80205642946754</v>
      </c>
      <c r="K8" s="31">
        <v>481.0804</v>
      </c>
      <c r="L8" s="33">
        <f>((I8*100)/C3)-100</f>
        <v>7.9559220112826381</v>
      </c>
      <c r="M8" s="29">
        <v>208.23147463187399</v>
      </c>
      <c r="N8" s="14">
        <f>M8*C2</f>
        <v>178.24614228488414</v>
      </c>
      <c r="O8" s="28">
        <v>747.42960000000005</v>
      </c>
      <c r="P8" s="30">
        <f>(((M8*100)/C3)-100)</f>
        <v>4.1261499309300973</v>
      </c>
    </row>
    <row r="9" spans="2:16" ht="17" thickBot="1" x14ac:dyDescent="0.25">
      <c r="B9" s="83"/>
      <c r="C9" s="67"/>
      <c r="D9" s="21" t="s">
        <v>7</v>
      </c>
      <c r="E9" s="35">
        <v>216.944659129858</v>
      </c>
      <c r="F9" s="81">
        <f>E9*C2</f>
        <v>185.70462821515844</v>
      </c>
      <c r="G9" s="36">
        <v>413.47399999999999</v>
      </c>
      <c r="H9" s="37">
        <f>(((E9*100)/C3)-100)</f>
        <v>8.4831778827172855</v>
      </c>
      <c r="I9" s="35">
        <v>215.270162255847</v>
      </c>
      <c r="J9" s="81">
        <f>I9*C2</f>
        <v>184.27125889100503</v>
      </c>
      <c r="K9" s="36">
        <v>557.74159999999995</v>
      </c>
      <c r="L9" s="37">
        <f>((I9*100)/C3)-100</f>
        <v>7.6458457124947472</v>
      </c>
      <c r="M9" s="35">
        <v>204.675954716289</v>
      </c>
      <c r="N9" s="81">
        <f>M9*C2</f>
        <v>175.20261723714339</v>
      </c>
      <c r="O9" s="36">
        <v>751.37249999999995</v>
      </c>
      <c r="P9" s="37">
        <f>(((M9*100)/C3)-100)</f>
        <v>2.3482121793624486</v>
      </c>
    </row>
    <row r="10" spans="2:16" x14ac:dyDescent="0.2">
      <c r="B10" s="83"/>
      <c r="C10" s="64" t="s">
        <v>10</v>
      </c>
      <c r="D10" s="16" t="s">
        <v>6</v>
      </c>
      <c r="E10" s="29">
        <v>217.83385178467299</v>
      </c>
      <c r="F10" s="14">
        <f>E10*C2</f>
        <v>186.46577712768007</v>
      </c>
      <c r="G10" s="28">
        <v>366.89389999999997</v>
      </c>
      <c r="H10" s="30">
        <f>(((E10*100)/C3)-100)</f>
        <v>8.9278186742039196</v>
      </c>
      <c r="I10" s="29">
        <v>219.140573685459</v>
      </c>
      <c r="J10" s="14">
        <f>I10*C2</f>
        <v>187.5843310747529</v>
      </c>
      <c r="K10" s="28">
        <v>488.4776</v>
      </c>
      <c r="L10" s="33">
        <f>((I10*100)/C3)-100</f>
        <v>9.5812449672262403</v>
      </c>
      <c r="M10" s="29">
        <v>208.24080000000001</v>
      </c>
      <c r="N10" s="14">
        <f>M10*C2</f>
        <v>178.2541248</v>
      </c>
      <c r="O10" s="31">
        <v>760.64890000000003</v>
      </c>
      <c r="P10" s="30">
        <f>(((M10*100)/C3)-100)</f>
        <v>4.1308130813081476</v>
      </c>
    </row>
    <row r="11" spans="2:16" ht="17" thickBot="1" x14ac:dyDescent="0.25">
      <c r="B11" s="83"/>
      <c r="C11" s="65"/>
      <c r="D11" s="20" t="s">
        <v>7</v>
      </c>
      <c r="E11" s="29">
        <v>217.19209520129201</v>
      </c>
      <c r="F11" s="14">
        <f>E11*C2</f>
        <v>185.91643349230594</v>
      </c>
      <c r="G11" s="28">
        <v>417.36360000000002</v>
      </c>
      <c r="H11" s="30">
        <f>(((E11*100)/C3)-100)</f>
        <v>8.6069082914751505</v>
      </c>
      <c r="I11" s="32">
        <v>216.09693683389699</v>
      </c>
      <c r="J11" s="14">
        <f>I11*C2</f>
        <v>184.97897792981581</v>
      </c>
      <c r="K11" s="28">
        <v>573.01220000000001</v>
      </c>
      <c r="L11" s="33">
        <f>((I11*100)/C3)-100</f>
        <v>8.0592743443829278</v>
      </c>
      <c r="M11" s="29">
        <v>205.06610258827999</v>
      </c>
      <c r="N11" s="14">
        <f>M11*C2</f>
        <v>175.53658381556767</v>
      </c>
      <c r="O11" s="31">
        <v>765.82100000000003</v>
      </c>
      <c r="P11" s="30">
        <f>(((M11*100)/C3)-100)</f>
        <v>2.5433056247024552</v>
      </c>
    </row>
    <row r="12" spans="2:16" x14ac:dyDescent="0.2">
      <c r="B12" s="83"/>
      <c r="C12" s="64" t="s">
        <v>11</v>
      </c>
      <c r="D12" s="16" t="s">
        <v>6</v>
      </c>
      <c r="E12" s="29">
        <v>218.40481698275701</v>
      </c>
      <c r="F12" s="14">
        <f>E12*C2</f>
        <v>186.95452333724</v>
      </c>
      <c r="G12" s="28">
        <v>374.15159999999997</v>
      </c>
      <c r="H12" s="30">
        <f>(((E12*100)/C3)-100)</f>
        <v>9.2133298243609403</v>
      </c>
      <c r="I12" s="29">
        <v>215.88351248097501</v>
      </c>
      <c r="J12" s="14">
        <f>I12*C2</f>
        <v>184.79628668371461</v>
      </c>
      <c r="K12" s="28">
        <v>497.37520000000001</v>
      </c>
      <c r="L12" s="33">
        <f>((I12*100)/C3)-100</f>
        <v>7.9525514956370671</v>
      </c>
      <c r="M12" s="29">
        <v>208.92867732465399</v>
      </c>
      <c r="N12" s="14">
        <f>M12*C2</f>
        <v>178.8429477899038</v>
      </c>
      <c r="O12" s="31">
        <v>855.77369999999996</v>
      </c>
      <c r="P12" s="30">
        <f>(((M12*100)/C3)-100)</f>
        <v>4.4747861409410916</v>
      </c>
    </row>
    <row r="13" spans="2:16" ht="17" thickBot="1" x14ac:dyDescent="0.25">
      <c r="B13" s="83"/>
      <c r="C13" s="65"/>
      <c r="D13" s="20" t="s">
        <v>7</v>
      </c>
      <c r="E13" s="29">
        <v>217.86306011436201</v>
      </c>
      <c r="F13" s="28">
        <f>E13*C2</f>
        <v>186.49077945789389</v>
      </c>
      <c r="G13" s="28">
        <v>429.4171</v>
      </c>
      <c r="H13" s="30">
        <f>(((E13*100)/C3)-100)</f>
        <v>8.9424242996109768</v>
      </c>
      <c r="I13" s="29">
        <v>215.495728101526</v>
      </c>
      <c r="J13" s="28">
        <f>I13*C2</f>
        <v>184.46434325490625</v>
      </c>
      <c r="K13" s="28">
        <v>573.08720000000005</v>
      </c>
      <c r="L13" s="33">
        <f>((I13*100)/C3)-100</f>
        <v>7.7586399147544824</v>
      </c>
      <c r="M13" s="29">
        <v>206.77218451828099</v>
      </c>
      <c r="N13" s="28">
        <f>M13*C2</f>
        <v>176.99698994764853</v>
      </c>
      <c r="O13" s="31">
        <v>878.59400000000005</v>
      </c>
      <c r="P13" s="30">
        <f>(((M13*100)/C3)-100)</f>
        <v>3.3964319023307326</v>
      </c>
    </row>
    <row r="14" spans="2:16" x14ac:dyDescent="0.2">
      <c r="B14" s="83"/>
      <c r="C14" s="64" t="s">
        <v>42</v>
      </c>
      <c r="D14" s="16" t="s">
        <v>6</v>
      </c>
      <c r="E14" s="32"/>
      <c r="F14" s="31">
        <f>E14*C2</f>
        <v>0</v>
      </c>
      <c r="G14" s="31"/>
      <c r="H14" s="33">
        <f>(((E14*100)/C3)-100)</f>
        <v>-100</v>
      </c>
      <c r="I14" s="32"/>
      <c r="J14" s="31">
        <f>I14*C2</f>
        <v>0</v>
      </c>
      <c r="K14" s="31"/>
      <c r="L14" s="33">
        <f>(((I14*100)/C3)-100)</f>
        <v>-100</v>
      </c>
      <c r="M14" s="32"/>
      <c r="N14" s="31">
        <f>M14*C2</f>
        <v>0</v>
      </c>
      <c r="O14" s="31"/>
      <c r="P14" s="33">
        <f>(((M14*100)/C3)-100)</f>
        <v>-100</v>
      </c>
    </row>
    <row r="15" spans="2:16" ht="17" thickBot="1" x14ac:dyDescent="0.25">
      <c r="B15" s="83"/>
      <c r="C15" s="65"/>
      <c r="D15" s="20" t="s">
        <v>7</v>
      </c>
      <c r="E15" s="45"/>
      <c r="F15" s="52">
        <f>E15*C2</f>
        <v>0</v>
      </c>
      <c r="G15" s="52"/>
      <c r="H15" s="46">
        <f>(((E15*100)/C3)-100)</f>
        <v>-100</v>
      </c>
      <c r="I15" s="45"/>
      <c r="J15" s="52">
        <f>I15*C2</f>
        <v>0</v>
      </c>
      <c r="K15" s="52"/>
      <c r="L15" s="46">
        <f>(((I15*100)/C3)-100)</f>
        <v>-100</v>
      </c>
      <c r="M15" s="45"/>
      <c r="N15" s="52">
        <f>M15*C2</f>
        <v>0</v>
      </c>
      <c r="O15" s="52"/>
      <c r="P15" s="46">
        <f>(((M15*100)/C3)-100)</f>
        <v>-100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4:H4"/>
    <mergeCell ref="M4:P4"/>
    <mergeCell ref="C3:D3"/>
    <mergeCell ref="C4:D4"/>
    <mergeCell ref="I4:L4"/>
    <mergeCell ref="E3:P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AB3A-74ED-D945-B198-6A8F3009F18F}">
  <dimension ref="B1:P15"/>
  <sheetViews>
    <sheetView zoomScale="208" zoomScaleNormal="227" workbookViewId="0">
      <selection activeCell="B5" sqref="B5:B15"/>
    </sheetView>
  </sheetViews>
  <sheetFormatPr baseColWidth="10" defaultRowHeight="16" x14ac:dyDescent="0.2"/>
  <cols>
    <col min="1" max="1" width="5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6640625" style="1" customWidth="1"/>
    <col min="7" max="7" width="9.5" style="1" customWidth="1"/>
    <col min="8" max="8" width="12.83203125" style="1" customWidth="1"/>
    <col min="9" max="9" width="10" style="1" customWidth="1"/>
    <col min="10" max="10" width="10.33203125" style="1" customWidth="1"/>
    <col min="11" max="11" width="10.1640625" style="1" customWidth="1"/>
    <col min="12" max="12" width="12.6640625" style="1" customWidth="1"/>
    <col min="13" max="13" width="10" style="1" customWidth="1"/>
    <col min="14" max="14" width="10.6640625" style="1" customWidth="1"/>
    <col min="15" max="15" width="9.5" style="1" customWidth="1"/>
    <col min="16" max="16" width="13" style="1" customWidth="1"/>
    <col min="17" max="16384" width="10.83203125" style="1"/>
  </cols>
  <sheetData>
    <row r="1" spans="2:16" ht="24" customHeight="1" x14ac:dyDescent="0.2"/>
    <row r="2" spans="2:16" ht="18" customHeight="1" thickBot="1" x14ac:dyDescent="0.25">
      <c r="B2" s="79" t="s">
        <v>5</v>
      </c>
      <c r="C2" s="74">
        <v>0.84099999999999997</v>
      </c>
      <c r="D2" s="74"/>
    </row>
    <row r="3" spans="2:16" ht="18" thickTop="1" thickBot="1" x14ac:dyDescent="0.25">
      <c r="B3" s="68" t="s">
        <v>12</v>
      </c>
      <c r="C3" s="69">
        <v>195.2</v>
      </c>
      <c r="D3" s="69"/>
      <c r="E3" s="75" t="s">
        <v>4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68" t="s">
        <v>13</v>
      </c>
      <c r="C4" s="69">
        <v>164.1</v>
      </c>
      <c r="D4" s="69"/>
      <c r="E4" s="76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77" t="s">
        <v>24</v>
      </c>
      <c r="D5" s="78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26" t="s">
        <v>35</v>
      </c>
      <c r="P5" s="44" t="s">
        <v>33</v>
      </c>
    </row>
    <row r="6" spans="2:16" x14ac:dyDescent="0.2">
      <c r="B6" s="83"/>
      <c r="C6" s="64" t="s">
        <v>8</v>
      </c>
      <c r="D6" s="16" t="s">
        <v>6</v>
      </c>
      <c r="E6" s="53">
        <v>190.842145991195</v>
      </c>
      <c r="F6" s="54">
        <f>E6*C2</f>
        <v>160.49824477859499</v>
      </c>
      <c r="G6" s="54">
        <v>117.873</v>
      </c>
      <c r="H6" s="55">
        <f>(((E6*100)/C3)-100)</f>
        <v>-2.2325071766419029</v>
      </c>
      <c r="I6" s="53">
        <v>190.726402450292</v>
      </c>
      <c r="J6" s="54">
        <f>I6*C2</f>
        <v>160.40090446069556</v>
      </c>
      <c r="K6" s="54">
        <v>157.05879999999999</v>
      </c>
      <c r="L6" s="55">
        <f>(((I6*100)/C3)-100)</f>
        <v>-2.2918020234159684</v>
      </c>
      <c r="M6" s="53">
        <v>191.57160356936799</v>
      </c>
      <c r="N6" s="54">
        <f>M6*C2</f>
        <v>161.11171860183848</v>
      </c>
      <c r="O6" s="54">
        <v>227.4871</v>
      </c>
      <c r="P6" s="55">
        <f>(((M6*100)/C3)-100)</f>
        <v>-1.8588096468401716</v>
      </c>
    </row>
    <row r="7" spans="2:16" ht="17" thickBot="1" x14ac:dyDescent="0.25">
      <c r="B7" s="83"/>
      <c r="C7" s="65"/>
      <c r="D7" s="20" t="s">
        <v>7</v>
      </c>
      <c r="E7" s="29">
        <v>185.667461186422</v>
      </c>
      <c r="F7" s="31">
        <f>E7*C2</f>
        <v>156.14633485778089</v>
      </c>
      <c r="G7" s="28">
        <v>166.4426</v>
      </c>
      <c r="H7" s="30">
        <f>(((E7*100)/C3)-100)</f>
        <v>-4.8834727528575712</v>
      </c>
      <c r="I7" s="32">
        <v>189.707131371965</v>
      </c>
      <c r="J7" s="31">
        <f>I7*C2</f>
        <v>159.54369748382257</v>
      </c>
      <c r="K7" s="31">
        <v>223.9162</v>
      </c>
      <c r="L7" s="33">
        <f>(((I7*100)/C3)-100)</f>
        <v>-2.8139695840343109</v>
      </c>
      <c r="M7" s="29">
        <v>186.261165085318</v>
      </c>
      <c r="N7" s="31">
        <f>M7*C2</f>
        <v>156.64563983675242</v>
      </c>
      <c r="O7" s="28">
        <v>328.63630000000001</v>
      </c>
      <c r="P7" s="30">
        <f>(((M7*100)/C3)-100)</f>
        <v>-4.5793211653084001</v>
      </c>
    </row>
    <row r="8" spans="2:16" x14ac:dyDescent="0.2">
      <c r="B8" s="83"/>
      <c r="C8" s="66" t="s">
        <v>9</v>
      </c>
      <c r="D8" s="12" t="s">
        <v>6</v>
      </c>
      <c r="E8" s="29">
        <v>188.828261695496</v>
      </c>
      <c r="F8" s="31">
        <f>E8*C2</f>
        <v>158.80456808591214</v>
      </c>
      <c r="G8" s="28">
        <v>253.77260000000001</v>
      </c>
      <c r="H8" s="30">
        <f>(((E8*100)/C3)-100)</f>
        <v>-3.264210196979505</v>
      </c>
      <c r="I8" s="29">
        <v>187.358275304958</v>
      </c>
      <c r="J8" s="28">
        <f>I8*C2</f>
        <v>157.56830953146968</v>
      </c>
      <c r="K8" s="28">
        <v>337.52940000000001</v>
      </c>
      <c r="L8" s="33">
        <f>(((I8*100)/C3)-100)</f>
        <v>-4.0172769954108531</v>
      </c>
      <c r="M8" s="29">
        <v>188.97826029074599</v>
      </c>
      <c r="N8" s="31">
        <f>M8*C2</f>
        <v>158.93071690451737</v>
      </c>
      <c r="O8" s="28">
        <v>505.23039999999997</v>
      </c>
      <c r="P8" s="30">
        <f>(((M8*100)/C3)-100)</f>
        <v>-3.1873666543309298</v>
      </c>
    </row>
    <row r="9" spans="2:16" ht="17" thickBot="1" x14ac:dyDescent="0.25">
      <c r="B9" s="83"/>
      <c r="C9" s="67"/>
      <c r="D9" s="21" t="s">
        <v>7</v>
      </c>
      <c r="E9" s="29">
        <v>183.09354994390799</v>
      </c>
      <c r="F9" s="31">
        <f>E9*C2</f>
        <v>153.98167550282662</v>
      </c>
      <c r="G9" s="28">
        <v>300.60579999999999</v>
      </c>
      <c r="H9" s="30">
        <f>(((E9*100)/C3)-100)</f>
        <v>-6.2020748238176111</v>
      </c>
      <c r="I9" s="29">
        <v>185.822143092489</v>
      </c>
      <c r="J9" s="28">
        <f>I9*C2</f>
        <v>156.27642234078326</v>
      </c>
      <c r="K9" s="28">
        <v>407.9692</v>
      </c>
      <c r="L9" s="33">
        <f>(((I9*100)/C3)-100)</f>
        <v>-4.8042299731101394</v>
      </c>
      <c r="M9" s="29">
        <v>182.76703197200601</v>
      </c>
      <c r="N9" s="31">
        <f>M9*C2</f>
        <v>153.70707388845705</v>
      </c>
      <c r="O9" s="28">
        <v>604.71270000000004</v>
      </c>
      <c r="P9" s="30">
        <f>(((M9*100)/C3)-100)</f>
        <v>-6.3693483749969175</v>
      </c>
    </row>
    <row r="10" spans="2:16" x14ac:dyDescent="0.2">
      <c r="B10" s="83"/>
      <c r="C10" s="64" t="s">
        <v>10</v>
      </c>
      <c r="D10" s="16" t="s">
        <v>6</v>
      </c>
      <c r="E10" s="29">
        <v>188.49714211136799</v>
      </c>
      <c r="F10" s="31">
        <f>E10*C2</f>
        <v>158.52609651566047</v>
      </c>
      <c r="G10" s="28">
        <v>256.06229999999999</v>
      </c>
      <c r="H10" s="30">
        <f>(((E10*100)/C3)-100)</f>
        <v>-3.4338411314713255</v>
      </c>
      <c r="I10" s="29">
        <v>185.7529509888</v>
      </c>
      <c r="J10" s="28">
        <f>I10*C2</f>
        <v>156.21823178158078</v>
      </c>
      <c r="K10" s="28">
        <v>339.64060000000001</v>
      </c>
      <c r="L10" s="33">
        <f>(((I10*100)/C3)-100)</f>
        <v>-4.8396767475409774</v>
      </c>
      <c r="M10" s="29">
        <v>188.62140997843099</v>
      </c>
      <c r="N10" s="31">
        <f>M10*C2</f>
        <v>158.63060579186046</v>
      </c>
      <c r="O10" s="28">
        <v>505.73050000000001</v>
      </c>
      <c r="P10" s="30">
        <f>(((M10*100)/C3)-100)</f>
        <v>-3.370179314328368</v>
      </c>
    </row>
    <row r="11" spans="2:16" ht="17" thickBot="1" x14ac:dyDescent="0.25">
      <c r="B11" s="83"/>
      <c r="C11" s="65"/>
      <c r="D11" s="20" t="s">
        <v>7</v>
      </c>
      <c r="E11" s="29">
        <v>183.85266376009699</v>
      </c>
      <c r="F11" s="31">
        <f>E11*C2</f>
        <v>154.62009022224157</v>
      </c>
      <c r="G11" s="28">
        <v>304.5093</v>
      </c>
      <c r="H11" s="30">
        <f>(((E11*100)/C3)-100)</f>
        <v>-5.8131845491306393</v>
      </c>
      <c r="I11" s="32">
        <v>185.77783873086599</v>
      </c>
      <c r="J11" s="28">
        <f>I11*C2</f>
        <v>156.23916237265828</v>
      </c>
      <c r="K11" s="28">
        <v>407.8691</v>
      </c>
      <c r="L11" s="33">
        <f>(((I11*100)/C3)-100)</f>
        <v>-4.8269268796793057</v>
      </c>
      <c r="M11" s="29">
        <v>181.93814950508499</v>
      </c>
      <c r="N11" s="31">
        <f>M11*C2</f>
        <v>153.00998373377647</v>
      </c>
      <c r="O11" s="28">
        <v>618.05190000000005</v>
      </c>
      <c r="P11" s="30">
        <f>(((M11*100)/C3)-100)</f>
        <v>-6.7939807863294135</v>
      </c>
    </row>
    <row r="12" spans="2:16" x14ac:dyDescent="0.2">
      <c r="B12" s="83"/>
      <c r="C12" s="64" t="s">
        <v>11</v>
      </c>
      <c r="D12" s="16" t="s">
        <v>6</v>
      </c>
      <c r="E12" s="29">
        <v>189.656792202991</v>
      </c>
      <c r="F12" s="31">
        <f>E12*C2</f>
        <v>159.50136224271543</v>
      </c>
      <c r="G12" s="28">
        <v>256.39830000000001</v>
      </c>
      <c r="H12" s="30">
        <f>(((E12*100)/C3)-100)</f>
        <v>-2.8397580927300226</v>
      </c>
      <c r="I12" s="29">
        <v>186.39425518579199</v>
      </c>
      <c r="J12" s="28">
        <f>I12*C2</f>
        <v>156.75756861125106</v>
      </c>
      <c r="K12" s="28">
        <v>341.7876</v>
      </c>
      <c r="L12" s="33">
        <f>(((I12*100)/C3)-100)</f>
        <v>-4.5111397613770521</v>
      </c>
      <c r="M12" s="29">
        <v>189.190952290008</v>
      </c>
      <c r="N12" s="31">
        <f>M12*C2</f>
        <v>159.10959087589671</v>
      </c>
      <c r="O12" s="28">
        <v>509.11739999999998</v>
      </c>
      <c r="P12" s="30">
        <f>(((M12*100)/C3)-100)</f>
        <v>-3.0784055891352438</v>
      </c>
    </row>
    <row r="13" spans="2:16" ht="17" thickBot="1" x14ac:dyDescent="0.25">
      <c r="B13" s="83"/>
      <c r="C13" s="65"/>
      <c r="D13" s="20" t="s">
        <v>7</v>
      </c>
      <c r="E13" s="29">
        <v>183.77213100004499</v>
      </c>
      <c r="F13" s="31">
        <f>E13*C2</f>
        <v>154.55236217103783</v>
      </c>
      <c r="G13" s="28">
        <v>299.53160000000003</v>
      </c>
      <c r="H13" s="30">
        <f>(((E13*100)/C3)-100)</f>
        <v>-5.8544410860425131</v>
      </c>
      <c r="I13" s="29">
        <v>185.69097034338699</v>
      </c>
      <c r="J13" s="28">
        <f>I13*C2</f>
        <v>156.16610605878844</v>
      </c>
      <c r="K13" s="28">
        <v>407.58510000000001</v>
      </c>
      <c r="L13" s="33">
        <f>(((I13*100)/C3)-100)</f>
        <v>-4.8714291273632284</v>
      </c>
      <c r="M13" s="29">
        <v>182.603955474808</v>
      </c>
      <c r="N13" s="31">
        <f>M13*C2</f>
        <v>153.56992655431353</v>
      </c>
      <c r="O13" s="28">
        <v>616.41</v>
      </c>
      <c r="P13" s="30">
        <f>(((M13*100)/C3)-100)</f>
        <v>-6.452891662495901</v>
      </c>
    </row>
    <row r="14" spans="2:16" x14ac:dyDescent="0.2">
      <c r="B14" s="83"/>
      <c r="C14" s="64" t="s">
        <v>42</v>
      </c>
      <c r="D14" s="16" t="s">
        <v>6</v>
      </c>
      <c r="E14" s="32"/>
      <c r="F14" s="31">
        <f>E14*C2</f>
        <v>0</v>
      </c>
      <c r="G14" s="31"/>
      <c r="H14" s="33">
        <f>(((E14*100)/C3)-100)</f>
        <v>-100</v>
      </c>
      <c r="I14" s="32"/>
      <c r="J14" s="31">
        <f>I14*C2</f>
        <v>0</v>
      </c>
      <c r="K14" s="31"/>
      <c r="L14" s="33">
        <f>(((I14*100)/C3)-100)</f>
        <v>-100</v>
      </c>
      <c r="M14" s="32"/>
      <c r="N14" s="31">
        <f>M14*C2</f>
        <v>0</v>
      </c>
      <c r="O14" s="31"/>
      <c r="P14" s="33">
        <f>(((M14*100)/C3)-100)</f>
        <v>-100</v>
      </c>
    </row>
    <row r="15" spans="2:16" ht="17" thickBot="1" x14ac:dyDescent="0.25">
      <c r="B15" s="83"/>
      <c r="C15" s="65"/>
      <c r="D15" s="20" t="s">
        <v>7</v>
      </c>
      <c r="E15" s="45"/>
      <c r="F15" s="52">
        <f>E15*C2</f>
        <v>0</v>
      </c>
      <c r="G15" s="52"/>
      <c r="H15" s="46">
        <f>(((E15*100)/C3)-100)</f>
        <v>-100</v>
      </c>
      <c r="I15" s="45"/>
      <c r="J15" s="52">
        <f>I15*C2</f>
        <v>0</v>
      </c>
      <c r="K15" s="52"/>
      <c r="L15" s="46">
        <f>(((I15*100)/C3)-100)</f>
        <v>-100</v>
      </c>
      <c r="M15" s="45"/>
      <c r="N15" s="52">
        <f>M15*C2</f>
        <v>0</v>
      </c>
      <c r="O15" s="52"/>
      <c r="P15" s="46">
        <f>(((M15*100)/C3)-100)</f>
        <v>-100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8EB2-B5B0-0A45-9E64-854B516CD01F}">
  <dimension ref="B1:P15"/>
  <sheetViews>
    <sheetView zoomScale="221" zoomScaleNormal="227" workbookViewId="0">
      <selection activeCell="B5" sqref="B5:B15"/>
    </sheetView>
  </sheetViews>
  <sheetFormatPr baseColWidth="10" defaultRowHeight="16" x14ac:dyDescent="0.2"/>
  <cols>
    <col min="1" max="1" width="4.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1640625" style="1" customWidth="1"/>
    <col min="7" max="7" width="9.83203125" style="1" customWidth="1"/>
    <col min="8" max="8" width="12.83203125" style="1" customWidth="1"/>
    <col min="9" max="9" width="10" style="1" customWidth="1"/>
    <col min="10" max="11" width="10.16406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11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79" t="s">
        <v>5</v>
      </c>
      <c r="C2" s="74">
        <v>1.0349999999999999</v>
      </c>
      <c r="D2" s="74"/>
    </row>
    <row r="3" spans="2:16" ht="18" thickTop="1" thickBot="1" x14ac:dyDescent="0.25">
      <c r="B3" s="68" t="s">
        <v>12</v>
      </c>
      <c r="C3" s="69">
        <v>198.04</v>
      </c>
      <c r="D3" s="69"/>
      <c r="E3" s="75" t="s">
        <v>2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68" t="s">
        <v>13</v>
      </c>
      <c r="C4" s="69">
        <v>205.02</v>
      </c>
      <c r="D4" s="69"/>
      <c r="E4" s="76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77" t="s">
        <v>24</v>
      </c>
      <c r="D5" s="78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26" t="s">
        <v>35</v>
      </c>
      <c r="P5" s="44" t="s">
        <v>33</v>
      </c>
    </row>
    <row r="6" spans="2:16" x14ac:dyDescent="0.2">
      <c r="B6" s="83"/>
      <c r="C6" s="64" t="s">
        <v>8</v>
      </c>
      <c r="D6" s="16" t="s">
        <v>6</v>
      </c>
      <c r="E6" s="17">
        <v>225.151905131435</v>
      </c>
      <c r="F6" s="18">
        <f>E6*C2</f>
        <v>233.03222181103521</v>
      </c>
      <c r="G6" s="18">
        <v>118.4134</v>
      </c>
      <c r="H6" s="19">
        <f>(((E6*100)/C3)-100)</f>
        <v>13.690115699573326</v>
      </c>
      <c r="I6" s="17">
        <v>195.49332981916601</v>
      </c>
      <c r="J6" s="18">
        <f>I6*C2</f>
        <v>202.33559636283681</v>
      </c>
      <c r="K6" s="18">
        <v>266.70859999999999</v>
      </c>
      <c r="L6" s="34">
        <f>(((I6*100)/C3)-100)</f>
        <v>-1.2859372757190499</v>
      </c>
      <c r="M6" s="17">
        <v>205.160467584065</v>
      </c>
      <c r="N6" s="18">
        <f>M6*C2</f>
        <v>212.34108394950727</v>
      </c>
      <c r="O6" s="18">
        <v>419.25409999999999</v>
      </c>
      <c r="P6" s="19">
        <f>(((M6*100)/C3)-100)</f>
        <v>3.5954693920748468</v>
      </c>
    </row>
    <row r="7" spans="2:16" ht="17" thickBot="1" x14ac:dyDescent="0.25">
      <c r="B7" s="83"/>
      <c r="C7" s="65"/>
      <c r="D7" s="20" t="s">
        <v>7</v>
      </c>
      <c r="E7" s="35">
        <v>208.321668425079</v>
      </c>
      <c r="F7" s="36">
        <f>E7*C2</f>
        <v>215.61292681995675</v>
      </c>
      <c r="G7" s="36">
        <v>176.90860000000001</v>
      </c>
      <c r="H7" s="37">
        <f>(((E7*100)/C3)-100)</f>
        <v>5.1917129999389147</v>
      </c>
      <c r="I7" s="35">
        <v>197.125830927393</v>
      </c>
      <c r="J7" s="36">
        <f>I7*C2</f>
        <v>204.02523500985174</v>
      </c>
      <c r="K7" s="36">
        <v>399.6309</v>
      </c>
      <c r="L7" s="37">
        <f>(((I7*100)/C3)-100)</f>
        <v>-0.46160829762017386</v>
      </c>
      <c r="M7" s="35">
        <v>192.72816304331599</v>
      </c>
      <c r="N7" s="36">
        <f>M7*C2</f>
        <v>199.47364874983202</v>
      </c>
      <c r="O7" s="36">
        <v>685.40030000000002</v>
      </c>
      <c r="P7" s="37">
        <f>(((M7*100)/C3)-100)</f>
        <v>-2.6822040783094394</v>
      </c>
    </row>
    <row r="8" spans="2:16" x14ac:dyDescent="0.2">
      <c r="B8" s="83"/>
      <c r="C8" s="66" t="s">
        <v>9</v>
      </c>
      <c r="D8" s="12" t="s">
        <v>6</v>
      </c>
      <c r="E8" s="29">
        <v>226.42052289611101</v>
      </c>
      <c r="F8" s="28">
        <f>E8*C2</f>
        <v>234.34524119747488</v>
      </c>
      <c r="G8" s="28">
        <v>280.65730000000002</v>
      </c>
      <c r="H8" s="30">
        <f>(((E8*100)/C3)-100)</f>
        <v>14.330702330898305</v>
      </c>
      <c r="I8" s="29">
        <v>194.142365461314</v>
      </c>
      <c r="J8" s="28">
        <f>I8*C2</f>
        <v>200.93734825245997</v>
      </c>
      <c r="K8" s="28">
        <v>598.77139999999997</v>
      </c>
      <c r="L8" s="33">
        <f>(((I8*100)/C3)-100)</f>
        <v>-1.9681046953574963</v>
      </c>
      <c r="M8" s="29">
        <v>204.16481434299399</v>
      </c>
      <c r="N8" s="28">
        <f>M8*C2</f>
        <v>211.31058284499878</v>
      </c>
      <c r="O8" s="28">
        <v>891.02679999999998</v>
      </c>
      <c r="P8" s="30">
        <f>(((M8*100)/C3)-100)</f>
        <v>3.0927157862017793</v>
      </c>
    </row>
    <row r="9" spans="2:16" ht="17" thickBot="1" x14ac:dyDescent="0.25">
      <c r="B9" s="83"/>
      <c r="C9" s="67"/>
      <c r="D9" s="21" t="s">
        <v>7</v>
      </c>
      <c r="E9" s="29">
        <v>213.81969817868901</v>
      </c>
      <c r="F9" s="28">
        <f>E9*C2</f>
        <v>221.30338761494312</v>
      </c>
      <c r="G9" s="28">
        <v>337.029</v>
      </c>
      <c r="H9" s="30">
        <f>(((E9*100)/C3)-100)</f>
        <v>7.9679348508831538</v>
      </c>
      <c r="I9" s="29">
        <v>195.72304923607101</v>
      </c>
      <c r="J9" s="28">
        <f>I9*C2</f>
        <v>202.57335595933347</v>
      </c>
      <c r="K9" s="28">
        <v>738.73779999999999</v>
      </c>
      <c r="L9" s="33">
        <f>(((I9*100)/C3)-100)</f>
        <v>-1.1699408018223494</v>
      </c>
      <c r="M9" s="29">
        <v>191.96551663099299</v>
      </c>
      <c r="N9" s="28">
        <f>M9*C2</f>
        <v>198.68430971307774</v>
      </c>
      <c r="O9" s="28">
        <v>1109.2750000000001</v>
      </c>
      <c r="P9" s="30">
        <f>(((M9*100)/C3)-100)</f>
        <v>-3.0673012366223986</v>
      </c>
    </row>
    <row r="10" spans="2:16" x14ac:dyDescent="0.2">
      <c r="B10" s="83"/>
      <c r="C10" s="64" t="s">
        <v>10</v>
      </c>
      <c r="D10" s="16" t="s">
        <v>6</v>
      </c>
      <c r="E10" s="29">
        <v>224.60519824948599</v>
      </c>
      <c r="F10" s="28">
        <f>E10*C2</f>
        <v>232.46638018821798</v>
      </c>
      <c r="G10" s="28">
        <v>288.4128</v>
      </c>
      <c r="H10" s="30">
        <f>(((E10*100)/C3)-100)</f>
        <v>13.414056882188447</v>
      </c>
      <c r="I10" s="29">
        <v>194.643314465819</v>
      </c>
      <c r="J10" s="28">
        <f>I10*C2</f>
        <v>201.45583047212264</v>
      </c>
      <c r="K10" s="28">
        <v>602.85530000000006</v>
      </c>
      <c r="L10" s="33">
        <f>(((I10*100)/C3)-100)</f>
        <v>-1.7151512493339709</v>
      </c>
      <c r="M10" s="29">
        <v>203.78999218125</v>
      </c>
      <c r="N10" s="28">
        <f>M10*C2</f>
        <v>210.92264190759374</v>
      </c>
      <c r="O10" s="28">
        <v>909.28920000000005</v>
      </c>
      <c r="P10" s="30">
        <f>(((M10*100)/C3)-100)</f>
        <v>2.9034498996414868</v>
      </c>
    </row>
    <row r="11" spans="2:16" ht="17" thickBot="1" x14ac:dyDescent="0.25">
      <c r="B11" s="83"/>
      <c r="C11" s="65"/>
      <c r="D11" s="20" t="s">
        <v>7</v>
      </c>
      <c r="E11" s="32">
        <v>216.000221461835</v>
      </c>
      <c r="F11" s="31">
        <f>E11*C2</f>
        <v>223.56022921299922</v>
      </c>
      <c r="G11" s="31">
        <v>345.65280000000001</v>
      </c>
      <c r="H11" s="33">
        <f>(((E11*100)/C3)-100)</f>
        <v>9.0689868015729189</v>
      </c>
      <c r="I11" s="32">
        <v>195.82700671281799</v>
      </c>
      <c r="J11" s="28">
        <f>I11*C2</f>
        <v>202.6809519477666</v>
      </c>
      <c r="K11" s="28">
        <v>742.01189999999997</v>
      </c>
      <c r="L11" s="33">
        <f>(((I11*100)/C3)-100)</f>
        <v>-1.1174476303686021</v>
      </c>
      <c r="M11" s="29">
        <v>191.94632077072899</v>
      </c>
      <c r="N11" s="28">
        <f>M11*C2</f>
        <v>198.6644419977045</v>
      </c>
      <c r="O11" s="28">
        <v>1122.3596</v>
      </c>
      <c r="P11" s="30">
        <f>(((M11*100)/C3)-100)</f>
        <v>-3.076994157377797</v>
      </c>
    </row>
    <row r="12" spans="2:16" x14ac:dyDescent="0.2">
      <c r="B12" s="83"/>
      <c r="C12" s="64" t="s">
        <v>11</v>
      </c>
      <c r="D12" s="16" t="s">
        <v>6</v>
      </c>
      <c r="E12" s="29">
        <v>226.39677094661701</v>
      </c>
      <c r="F12" s="28">
        <f>E12*C2</f>
        <v>234.32065792974859</v>
      </c>
      <c r="G12" s="28">
        <v>298.22480000000002</v>
      </c>
      <c r="H12" s="30">
        <f>(((E12*100)/C3)-100)</f>
        <v>14.318708819741971</v>
      </c>
      <c r="I12" s="29">
        <v>193.88678607569</v>
      </c>
      <c r="J12" s="28">
        <f>I12*C2</f>
        <v>200.67282358833913</v>
      </c>
      <c r="K12" s="28">
        <v>617.08019999999999</v>
      </c>
      <c r="L12" s="33">
        <f>(((I12*100)/C3)-100)</f>
        <v>-2.0971591215461558</v>
      </c>
      <c r="M12" s="29">
        <v>204.776457117229</v>
      </c>
      <c r="N12" s="28">
        <f>M12*C2</f>
        <v>211.94363311633199</v>
      </c>
      <c r="O12" s="28">
        <v>906.4914</v>
      </c>
      <c r="P12" s="30">
        <f>(((M12*100)/C3)-100)</f>
        <v>3.401563884684407</v>
      </c>
    </row>
    <row r="13" spans="2:16" ht="17" thickBot="1" x14ac:dyDescent="0.25">
      <c r="B13" s="83"/>
      <c r="C13" s="65"/>
      <c r="D13" s="20" t="s">
        <v>7</v>
      </c>
      <c r="E13" s="29">
        <v>213.78235700893299</v>
      </c>
      <c r="F13" s="28">
        <f>E13*C2</f>
        <v>221.26473950424563</v>
      </c>
      <c r="G13" s="28">
        <v>356.98779999999999</v>
      </c>
      <c r="H13" s="30">
        <f>(((E13*100)/C3)-100)</f>
        <v>7.9490794834038638</v>
      </c>
      <c r="I13" s="29">
        <v>195.64908966818001</v>
      </c>
      <c r="J13" s="28">
        <f>I13*C2</f>
        <v>202.4968078065663</v>
      </c>
      <c r="K13" s="28">
        <v>758.32709999999997</v>
      </c>
      <c r="L13" s="33">
        <f>(((I13*100)/C3)-100)</f>
        <v>-1.2072865743384966</v>
      </c>
      <c r="M13" s="32">
        <v>190.58009999999999</v>
      </c>
      <c r="N13" s="31">
        <f>M13*C2</f>
        <v>197.25040349999998</v>
      </c>
      <c r="O13" s="31">
        <v>1129.6362999999999</v>
      </c>
      <c r="P13" s="33">
        <f>(((M13*100)/C3)-100)</f>
        <v>-3.7668652797414666</v>
      </c>
    </row>
    <row r="14" spans="2:16" x14ac:dyDescent="0.2">
      <c r="B14" s="83"/>
      <c r="C14" s="64" t="s">
        <v>42</v>
      </c>
      <c r="D14" s="16" t="s">
        <v>6</v>
      </c>
      <c r="E14" s="32"/>
      <c r="F14" s="31">
        <f>E14*C2</f>
        <v>0</v>
      </c>
      <c r="G14" s="31"/>
      <c r="H14" s="33">
        <f>(((E14*100)/C3)-100)</f>
        <v>-100</v>
      </c>
      <c r="I14" s="32"/>
      <c r="J14" s="31">
        <f>I14*C2</f>
        <v>0</v>
      </c>
      <c r="K14" s="31"/>
      <c r="L14" s="33">
        <f>(((I14*100)/C3)-100)</f>
        <v>-100</v>
      </c>
      <c r="M14" s="32"/>
      <c r="N14" s="31">
        <f>M14*C2</f>
        <v>0</v>
      </c>
      <c r="O14" s="31"/>
      <c r="P14" s="33">
        <f>(((M14*100)/C3)-100)</f>
        <v>-100</v>
      </c>
    </row>
    <row r="15" spans="2:16" ht="17" thickBot="1" x14ac:dyDescent="0.25">
      <c r="B15" s="83"/>
      <c r="C15" s="65"/>
      <c r="D15" s="20" t="s">
        <v>7</v>
      </c>
      <c r="E15" s="45"/>
      <c r="F15" s="52">
        <f>E15*C2</f>
        <v>0</v>
      </c>
      <c r="G15" s="52"/>
      <c r="H15" s="46">
        <f>(((E15*100)/C3)-100)</f>
        <v>-100</v>
      </c>
      <c r="I15" s="45"/>
      <c r="J15" s="52">
        <f>I15*C2</f>
        <v>0</v>
      </c>
      <c r="K15" s="52"/>
      <c r="L15" s="46">
        <f>(((I15*100)/C3)-100)</f>
        <v>-100</v>
      </c>
      <c r="M15" s="45"/>
      <c r="N15" s="52">
        <f>M15*C2</f>
        <v>0</v>
      </c>
      <c r="O15" s="52"/>
      <c r="P15" s="46">
        <f>(((M15*100)/C3)-100)</f>
        <v>-100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7325-FEF4-9C4F-BE11-26C833D83116}">
  <dimension ref="B1:P15"/>
  <sheetViews>
    <sheetView zoomScale="213" zoomScaleNormal="227" workbookViewId="0">
      <selection activeCell="B5" sqref="B5:B15"/>
    </sheetView>
  </sheetViews>
  <sheetFormatPr baseColWidth="10" defaultRowHeight="16" x14ac:dyDescent="0.2"/>
  <cols>
    <col min="1" max="1" width="4.8320312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8.83203125" style="1" customWidth="1"/>
    <col min="7" max="7" width="10.33203125" style="1" customWidth="1"/>
    <col min="8" max="8" width="12.83203125" style="1" customWidth="1"/>
    <col min="9" max="9" width="10" style="1" customWidth="1"/>
    <col min="10" max="10" width="9.6640625" style="1" customWidth="1"/>
    <col min="11" max="11" width="11" style="1" customWidth="1"/>
    <col min="12" max="12" width="12.6640625" style="1" customWidth="1"/>
    <col min="13" max="13" width="10" style="1" customWidth="1"/>
    <col min="14" max="14" width="9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19" customHeight="1" x14ac:dyDescent="0.2"/>
    <row r="2" spans="2:16" ht="18" customHeight="1" thickBot="1" x14ac:dyDescent="0.25">
      <c r="B2" s="79" t="s">
        <v>5</v>
      </c>
      <c r="C2" s="74">
        <v>0.91700000000000004</v>
      </c>
      <c r="D2" s="74"/>
    </row>
    <row r="3" spans="2:16" ht="18" thickTop="1" thickBot="1" x14ac:dyDescent="0.25">
      <c r="B3" s="68" t="s">
        <v>12</v>
      </c>
      <c r="C3" s="69">
        <v>144.13</v>
      </c>
      <c r="D3" s="69"/>
      <c r="E3" s="75" t="s">
        <v>1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68" t="s">
        <v>13</v>
      </c>
      <c r="C4" s="69">
        <v>132.11000000000001</v>
      </c>
      <c r="D4" s="69"/>
      <c r="E4" s="76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77" t="s">
        <v>24</v>
      </c>
      <c r="D5" s="78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26" t="s">
        <v>35</v>
      </c>
      <c r="P5" s="44" t="s">
        <v>33</v>
      </c>
    </row>
    <row r="6" spans="2:16" x14ac:dyDescent="0.2">
      <c r="B6" s="83"/>
      <c r="C6" s="64" t="s">
        <v>8</v>
      </c>
      <c r="D6" s="16" t="s">
        <v>6</v>
      </c>
      <c r="E6" s="53">
        <v>138.10172083546101</v>
      </c>
      <c r="F6" s="54">
        <f>E6*C2</f>
        <v>126.63927800611775</v>
      </c>
      <c r="G6" s="54">
        <v>115.3806</v>
      </c>
      <c r="H6" s="55">
        <f>(((E6*100)/C3)-100)</f>
        <v>-4.1825290810650131</v>
      </c>
      <c r="I6" s="53">
        <v>143.05731344953901</v>
      </c>
      <c r="J6" s="54">
        <f>I6*C2</f>
        <v>131.18355643322727</v>
      </c>
      <c r="K6" s="54">
        <v>253.876</v>
      </c>
      <c r="L6" s="55">
        <f>(((I6*100)/C3)-100)</f>
        <v>-0.74424932384721387</v>
      </c>
      <c r="M6" s="53">
        <v>144.45631205263899</v>
      </c>
      <c r="N6" s="54">
        <f>M6*C2</f>
        <v>132.46643815226997</v>
      </c>
      <c r="O6" s="54">
        <v>383.24790000000002</v>
      </c>
      <c r="P6" s="37">
        <f>(((M6*100)/C3)-100)</f>
        <v>0.22640120213625892</v>
      </c>
    </row>
    <row r="7" spans="2:16" ht="17" thickBot="1" x14ac:dyDescent="0.25">
      <c r="B7" s="83"/>
      <c r="C7" s="65"/>
      <c r="D7" s="20" t="s">
        <v>7</v>
      </c>
      <c r="E7" s="29">
        <v>136.424392510693</v>
      </c>
      <c r="F7" s="28">
        <f>E7*C2</f>
        <v>125.10116793230549</v>
      </c>
      <c r="G7" s="28">
        <v>163.76750000000001</v>
      </c>
      <c r="H7" s="30">
        <f>(((E7*100)/C3)-100)</f>
        <v>-5.346289800393393</v>
      </c>
      <c r="I7" s="29">
        <v>134.81134720013699</v>
      </c>
      <c r="J7" s="28">
        <f>I7*C2</f>
        <v>123.62200538252563</v>
      </c>
      <c r="K7" s="28">
        <v>413.98869999999999</v>
      </c>
      <c r="L7" s="33">
        <f>(((I7*100)/C3)-100)</f>
        <v>-6.4654498021668019</v>
      </c>
      <c r="M7" s="29">
        <v>135.74687700467601</v>
      </c>
      <c r="N7" s="28">
        <f>M7*C2</f>
        <v>124.4798862132879</v>
      </c>
      <c r="O7" s="28">
        <v>647.76880000000006</v>
      </c>
      <c r="P7" s="30">
        <f>(((M7*100)/C3)-100)</f>
        <v>-5.8163623085575438</v>
      </c>
    </row>
    <row r="8" spans="2:16" x14ac:dyDescent="0.2">
      <c r="B8" s="83"/>
      <c r="C8" s="66" t="s">
        <v>9</v>
      </c>
      <c r="D8" s="12" t="s">
        <v>6</v>
      </c>
      <c r="E8" s="29">
        <v>137.153821108617</v>
      </c>
      <c r="F8" s="28">
        <f>E8*C2</f>
        <v>125.77005395660179</v>
      </c>
      <c r="G8" s="28">
        <v>246.0068</v>
      </c>
      <c r="H8" s="30">
        <f>(((E8*100)/C3)-100)</f>
        <v>-4.8401990504287795</v>
      </c>
      <c r="I8" s="29">
        <v>141.76404635043099</v>
      </c>
      <c r="J8" s="28">
        <f>I8*C2</f>
        <v>129.99763050334522</v>
      </c>
      <c r="K8" s="28">
        <v>499.4</v>
      </c>
      <c r="L8" s="33">
        <f>(((I8*100)/C3)-100)</f>
        <v>-1.641541420640408</v>
      </c>
      <c r="M8" s="29">
        <v>142.49826418269501</v>
      </c>
      <c r="N8" s="28">
        <f>M8*C2</f>
        <v>130.67090825553132</v>
      </c>
      <c r="O8" s="28">
        <v>779.53399999999999</v>
      </c>
      <c r="P8" s="30">
        <f>(((M8*100)/C3)-100)</f>
        <v>-1.1321278132970178</v>
      </c>
    </row>
    <row r="9" spans="2:16" ht="17" thickBot="1" x14ac:dyDescent="0.25">
      <c r="B9" s="83"/>
      <c r="C9" s="67"/>
      <c r="D9" s="21" t="s">
        <v>7</v>
      </c>
      <c r="E9" s="29">
        <v>135.65098154472699</v>
      </c>
      <c r="F9" s="28">
        <f>E9*C2</f>
        <v>124.39195007651465</v>
      </c>
      <c r="G9" s="28">
        <v>289.50310000000002</v>
      </c>
      <c r="H9" s="30">
        <f>(((E9*100)/C3)-100)</f>
        <v>-5.8828963125463218</v>
      </c>
      <c r="I9" s="29">
        <v>133.92328987513</v>
      </c>
      <c r="J9" s="28">
        <f>I9*C2</f>
        <v>122.80765681549421</v>
      </c>
      <c r="K9" s="28">
        <v>683.79920000000004</v>
      </c>
      <c r="L9" s="33">
        <f>(((I9*100)/C3)-100)</f>
        <v>-7.0816000311316145</v>
      </c>
      <c r="M9" s="29">
        <v>134.91146023114601</v>
      </c>
      <c r="N9" s="28">
        <f>M9*C2</f>
        <v>123.71380903196089</v>
      </c>
      <c r="O9" s="28">
        <v>1002.3885</v>
      </c>
      <c r="P9" s="30">
        <f>(((M9*100)/C3)-100)</f>
        <v>-6.3959895711191166</v>
      </c>
    </row>
    <row r="10" spans="2:16" x14ac:dyDescent="0.2">
      <c r="B10" s="83"/>
      <c r="C10" s="64" t="s">
        <v>10</v>
      </c>
      <c r="D10" s="16" t="s">
        <v>6</v>
      </c>
      <c r="E10" s="29">
        <v>137.31667334042501</v>
      </c>
      <c r="F10" s="28">
        <f>E10*C2</f>
        <v>125.91938945316974</v>
      </c>
      <c r="G10" s="28">
        <v>251.98699999999999</v>
      </c>
      <c r="H10" s="30">
        <f>(((E10*100)/C3)-100)</f>
        <v>-4.7272092274856021</v>
      </c>
      <c r="I10" s="29">
        <v>141.68480228174701</v>
      </c>
      <c r="J10" s="28">
        <f>I10*C2</f>
        <v>129.92496369236201</v>
      </c>
      <c r="K10" s="28">
        <v>500.53800000000001</v>
      </c>
      <c r="L10" s="33">
        <f>(((I10*100)/C3)-100)</f>
        <v>-1.6965223882973532</v>
      </c>
      <c r="M10" s="29">
        <v>142.70097858010701</v>
      </c>
      <c r="N10" s="28">
        <f>M10*C2</f>
        <v>130.85679735795813</v>
      </c>
      <c r="O10" s="28">
        <v>775.33199999999999</v>
      </c>
      <c r="P10" s="30">
        <f>(((M10*100)/C3)-100)</f>
        <v>-0.99148089911399495</v>
      </c>
    </row>
    <row r="11" spans="2:16" ht="17" thickBot="1" x14ac:dyDescent="0.25">
      <c r="B11" s="83"/>
      <c r="C11" s="65"/>
      <c r="D11" s="20" t="s">
        <v>7</v>
      </c>
      <c r="E11" s="29">
        <v>135.49392897624301</v>
      </c>
      <c r="F11" s="28">
        <f>E11*C2</f>
        <v>124.24793287121484</v>
      </c>
      <c r="G11" s="28">
        <v>301.8014</v>
      </c>
      <c r="H11" s="30">
        <f>(((E11*100)/C3)-100)</f>
        <v>-5.99186222421217</v>
      </c>
      <c r="I11" s="32">
        <v>134.19121207441901</v>
      </c>
      <c r="J11" s="28">
        <f>I11*C2</f>
        <v>123.05334147224224</v>
      </c>
      <c r="K11" s="28">
        <v>663.47569999999996</v>
      </c>
      <c r="L11" s="33">
        <f>(((I11*100)/C3)-100)</f>
        <v>-6.8957107649906249</v>
      </c>
      <c r="M11" s="29">
        <v>134.68109999999999</v>
      </c>
      <c r="N11" s="28">
        <f>M11*C2</f>
        <v>123.5025687</v>
      </c>
      <c r="O11" s="28">
        <v>1043.2411999999999</v>
      </c>
      <c r="P11" s="30">
        <f>(((M11*100)/C3)-100)</f>
        <v>-6.555817664608341</v>
      </c>
    </row>
    <row r="12" spans="2:16" x14ac:dyDescent="0.2">
      <c r="B12" s="83"/>
      <c r="C12" s="64" t="s">
        <v>11</v>
      </c>
      <c r="D12" s="16" t="s">
        <v>6</v>
      </c>
      <c r="E12" s="29">
        <v>137.33124266412699</v>
      </c>
      <c r="F12" s="28">
        <f>E12*C2</f>
        <v>125.93274952300446</v>
      </c>
      <c r="G12" s="28">
        <v>261.0634</v>
      </c>
      <c r="H12" s="30">
        <f>(((E12*100)/C3)-100)</f>
        <v>-4.7171007672746867</v>
      </c>
      <c r="I12" s="29">
        <v>141.936894092616</v>
      </c>
      <c r="J12" s="28">
        <f>I12*C2</f>
        <v>130.15613188292889</v>
      </c>
      <c r="K12" s="28">
        <v>510.30399999999997</v>
      </c>
      <c r="L12" s="33">
        <f>(((I12*100)/C3)-100)</f>
        <v>-1.5216165318698387</v>
      </c>
      <c r="M12" s="29">
        <v>142.629153677109</v>
      </c>
      <c r="N12" s="28">
        <f>M12*C2</f>
        <v>130.79093392190896</v>
      </c>
      <c r="O12" s="28">
        <v>779.96510000000001</v>
      </c>
      <c r="P12" s="30">
        <f>(((M12*100)/C3)-100)</f>
        <v>-1.0413143154728317</v>
      </c>
    </row>
    <row r="13" spans="2:16" ht="17" thickBot="1" x14ac:dyDescent="0.25">
      <c r="B13" s="83"/>
      <c r="C13" s="65"/>
      <c r="D13" s="20" t="s">
        <v>7</v>
      </c>
      <c r="E13" s="29">
        <v>135.35561510078901</v>
      </c>
      <c r="F13" s="28">
        <f>E13*C2</f>
        <v>124.12109904742353</v>
      </c>
      <c r="G13" s="28">
        <v>307.41109999999998</v>
      </c>
      <c r="H13" s="30">
        <f>(((E13*100)/C3)-100)</f>
        <v>-6.087826891841388</v>
      </c>
      <c r="I13" s="29">
        <v>134.295574904429</v>
      </c>
      <c r="J13" s="28">
        <f>I13*C2</f>
        <v>123.1490421873614</v>
      </c>
      <c r="K13" s="28">
        <v>665.20540000000005</v>
      </c>
      <c r="L13" s="33">
        <f>(((I13*100)/C3)-100)</f>
        <v>-6.8233019465558868</v>
      </c>
      <c r="M13" s="29">
        <v>134.45955216120799</v>
      </c>
      <c r="N13" s="28">
        <f>M13*C2</f>
        <v>123.29940933182773</v>
      </c>
      <c r="O13" s="28">
        <v>1022.4127</v>
      </c>
      <c r="P13" s="30">
        <f>(((M13*100)/C3)-100)</f>
        <v>-6.7095315609463739</v>
      </c>
    </row>
    <row r="14" spans="2:16" x14ac:dyDescent="0.2">
      <c r="B14" s="83"/>
      <c r="C14" s="64" t="s">
        <v>42</v>
      </c>
      <c r="D14" s="16" t="s">
        <v>6</v>
      </c>
      <c r="E14" s="32"/>
      <c r="F14" s="31">
        <f>E14*C2</f>
        <v>0</v>
      </c>
      <c r="G14" s="31"/>
      <c r="H14" s="33">
        <f>(((E14*100)/C3)-100)</f>
        <v>-100</v>
      </c>
      <c r="I14" s="32"/>
      <c r="J14" s="31">
        <f>I14*C2</f>
        <v>0</v>
      </c>
      <c r="K14" s="31"/>
      <c r="L14" s="33">
        <f>(((I14*100)/C3)-100)</f>
        <v>-100</v>
      </c>
      <c r="M14" s="32"/>
      <c r="N14" s="31">
        <f>M14*C2</f>
        <v>0</v>
      </c>
      <c r="O14" s="31"/>
      <c r="P14" s="33">
        <f>(((M14*100)/C3)-100)</f>
        <v>-100</v>
      </c>
    </row>
    <row r="15" spans="2:16" ht="17" thickBot="1" x14ac:dyDescent="0.25">
      <c r="B15" s="83"/>
      <c r="C15" s="65"/>
      <c r="D15" s="20" t="s">
        <v>7</v>
      </c>
      <c r="E15" s="87"/>
      <c r="F15" s="88">
        <f>E15*C2</f>
        <v>0</v>
      </c>
      <c r="G15" s="88"/>
      <c r="H15" s="89">
        <f>(((E15*100)/C3)-100)</f>
        <v>-100</v>
      </c>
      <c r="I15" s="45"/>
      <c r="J15" s="52">
        <f>I15*C2</f>
        <v>0</v>
      </c>
      <c r="K15" s="52"/>
      <c r="L15" s="46">
        <f>(((I15*100)/C3)-100)</f>
        <v>-100</v>
      </c>
      <c r="M15" s="45"/>
      <c r="N15" s="52">
        <f>M15*C2</f>
        <v>0</v>
      </c>
      <c r="O15" s="52"/>
      <c r="P15" s="46">
        <f>(((M15*100)/C3)-100)</f>
        <v>-100</v>
      </c>
    </row>
  </sheetData>
  <mergeCells count="13">
    <mergeCell ref="C14:C15"/>
    <mergeCell ref="B5:B15"/>
    <mergeCell ref="C2:D2"/>
    <mergeCell ref="C6:C7"/>
    <mergeCell ref="C8:C9"/>
    <mergeCell ref="C10:C11"/>
    <mergeCell ref="C12:C13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928D-5880-DE44-9B21-CF1784C6D2CA}">
  <dimension ref="B1:P15"/>
  <sheetViews>
    <sheetView zoomScale="217" workbookViewId="0">
      <selection activeCell="B5" sqref="B5:B15"/>
    </sheetView>
  </sheetViews>
  <sheetFormatPr baseColWidth="10" defaultRowHeight="16" x14ac:dyDescent="0.2"/>
  <cols>
    <col min="1" max="1" width="5" style="1" customWidth="1"/>
    <col min="2" max="2" width="8.33203125" style="1" customWidth="1"/>
    <col min="3" max="3" width="9.83203125" style="1" customWidth="1"/>
    <col min="4" max="4" width="10.83203125" style="1"/>
    <col min="5" max="5" width="9.33203125" style="1" customWidth="1"/>
    <col min="6" max="6" width="10.83203125" style="1" customWidth="1"/>
    <col min="7" max="7" width="9.5" style="1" customWidth="1"/>
    <col min="8" max="8" width="12.83203125" style="1" customWidth="1"/>
    <col min="9" max="9" width="10" style="1" customWidth="1"/>
    <col min="10" max="10" width="10.6640625" style="1" customWidth="1"/>
    <col min="11" max="11" width="10.33203125" style="1" customWidth="1"/>
    <col min="12" max="12" width="12.6640625" style="1" customWidth="1"/>
    <col min="13" max="13" width="10" style="1" customWidth="1"/>
    <col min="14" max="14" width="10.33203125" style="1" customWidth="1"/>
    <col min="15" max="15" width="9.1640625" style="1" customWidth="1"/>
    <col min="16" max="16" width="13" style="1" customWidth="1"/>
    <col min="17" max="16384" width="10.83203125" style="1"/>
  </cols>
  <sheetData>
    <row r="1" spans="2:16" ht="22" customHeight="1" x14ac:dyDescent="0.2"/>
    <row r="2" spans="2:16" ht="17" customHeight="1" thickBot="1" x14ac:dyDescent="0.25">
      <c r="B2" s="79" t="s">
        <v>5</v>
      </c>
      <c r="C2" s="74">
        <v>0.78</v>
      </c>
      <c r="D2" s="74"/>
    </row>
    <row r="3" spans="2:16" ht="18" thickTop="1" thickBot="1" x14ac:dyDescent="0.25">
      <c r="B3" s="68" t="s">
        <v>12</v>
      </c>
      <c r="C3" s="69">
        <v>571.29</v>
      </c>
      <c r="D3" s="69"/>
      <c r="E3" s="75" t="s">
        <v>36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68" t="s">
        <v>13</v>
      </c>
      <c r="C4" s="69">
        <v>445.61</v>
      </c>
      <c r="D4" s="69"/>
      <c r="E4" s="76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77" t="s">
        <v>24</v>
      </c>
      <c r="D5" s="78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26" t="s">
        <v>35</v>
      </c>
      <c r="P5" s="44" t="s">
        <v>33</v>
      </c>
    </row>
    <row r="6" spans="2:16" x14ac:dyDescent="0.2">
      <c r="B6" s="83"/>
      <c r="C6" s="64" t="s">
        <v>8</v>
      </c>
      <c r="D6" s="16" t="s">
        <v>6</v>
      </c>
      <c r="E6" s="13">
        <v>806.45678346</v>
      </c>
      <c r="F6" s="14">
        <f>E6*C2</f>
        <v>629.03629109880001</v>
      </c>
      <c r="G6" s="14">
        <f>O6*0.3753189</f>
        <v>137.46760312032001</v>
      </c>
      <c r="H6" s="15">
        <f>(((E6*100)/C3)-100)</f>
        <v>41.164169416583519</v>
      </c>
      <c r="I6" s="13">
        <v>796.83167942</v>
      </c>
      <c r="J6" s="14">
        <f>I6*C2</f>
        <v>621.52870994760008</v>
      </c>
      <c r="K6" s="14">
        <f>O6*0.61234</f>
        <v>224.281036992</v>
      </c>
      <c r="L6" s="43">
        <f>((I6*100)/C3)-100</f>
        <v>39.479367645153957</v>
      </c>
      <c r="M6" s="13">
        <v>705.08230000000003</v>
      </c>
      <c r="N6" s="14">
        <f>M6*C2</f>
        <v>549.96419400000002</v>
      </c>
      <c r="O6" s="14">
        <v>366.2688</v>
      </c>
      <c r="P6" s="15">
        <f>(((M6*100)/C3)-100)</f>
        <v>23.419331687934346</v>
      </c>
    </row>
    <row r="7" spans="2:16" ht="17" thickBot="1" x14ac:dyDescent="0.25">
      <c r="B7" s="83"/>
      <c r="C7" s="65"/>
      <c r="D7" s="20" t="s">
        <v>7</v>
      </c>
      <c r="E7" s="29">
        <v>798.61030000000005</v>
      </c>
      <c r="F7" s="28">
        <f>E7*C2</f>
        <v>622.91603400000008</v>
      </c>
      <c r="G7" s="28">
        <f>O7*0.3256897</f>
        <v>171.35316772280001</v>
      </c>
      <c r="H7" s="30">
        <f>(((E7*100)/C3)-100)</f>
        <v>39.790701745173209</v>
      </c>
      <c r="I7" s="29">
        <v>743.28899999999999</v>
      </c>
      <c r="J7" s="28">
        <f>I7*C2</f>
        <v>579.76542000000006</v>
      </c>
      <c r="K7" s="28">
        <f>O7*0.624356</f>
        <v>328.48867614400001</v>
      </c>
      <c r="L7" s="33">
        <f>((I7*100)/C3)-100</f>
        <v>30.10712597804968</v>
      </c>
      <c r="M7" s="29">
        <v>694.57524506601601</v>
      </c>
      <c r="N7" s="28">
        <f>M7*C2</f>
        <v>541.76869115149248</v>
      </c>
      <c r="O7" s="28">
        <v>526.12400000000002</v>
      </c>
      <c r="P7" s="30">
        <f>(((M7*100)/C3)-100)</f>
        <v>21.580151073188063</v>
      </c>
    </row>
    <row r="8" spans="2:16" x14ac:dyDescent="0.2">
      <c r="B8" s="83"/>
      <c r="C8" s="66" t="s">
        <v>9</v>
      </c>
      <c r="D8" s="12" t="s">
        <v>6</v>
      </c>
      <c r="E8" s="29">
        <v>802.49756000000002</v>
      </c>
      <c r="F8" s="28">
        <f>E8*C2</f>
        <v>625.94809680000003</v>
      </c>
      <c r="G8" s="28">
        <f>O8*0.302486325</f>
        <v>236.58511155524249</v>
      </c>
      <c r="H8" s="30">
        <f>(((E8*100)/C3)-100)</f>
        <v>40.471137250783329</v>
      </c>
      <c r="I8" s="32">
        <v>778.96172999999999</v>
      </c>
      <c r="J8" s="31">
        <f>I8*C2</f>
        <v>607.59014939999997</v>
      </c>
      <c r="K8" s="31">
        <f>O8*0.6178963564</f>
        <v>483.27830492327831</v>
      </c>
      <c r="L8" s="33">
        <f>((I8*100)/C3)-100</f>
        <v>36.351367956729518</v>
      </c>
      <c r="M8" s="29">
        <v>703.84067809999999</v>
      </c>
      <c r="N8" s="28">
        <f>M8*C2</f>
        <v>548.99572891800005</v>
      </c>
      <c r="O8" s="28">
        <v>782.13490000000002</v>
      </c>
      <c r="P8" s="30">
        <f>(((M8*100)/C3)-100)</f>
        <v>23.201995151324198</v>
      </c>
    </row>
    <row r="9" spans="2:16" ht="17" thickBot="1" x14ac:dyDescent="0.25">
      <c r="B9" s="83"/>
      <c r="C9" s="67"/>
      <c r="D9" s="21" t="s">
        <v>7</v>
      </c>
      <c r="E9" s="29">
        <v>744.52940000000001</v>
      </c>
      <c r="F9" s="28">
        <f>E9*C2</f>
        <v>580.73293200000001</v>
      </c>
      <c r="G9" s="28">
        <f>O9*0.32786143</f>
        <v>269.03053236523101</v>
      </c>
      <c r="H9" s="30">
        <f>(((E9*100)/C3)-100)</f>
        <v>30.324248630292857</v>
      </c>
      <c r="I9" s="32">
        <v>728.20630000000006</v>
      </c>
      <c r="J9" s="28">
        <f>I9*C2</f>
        <v>568.00091400000008</v>
      </c>
      <c r="K9" s="28">
        <f>O9*0.700001</f>
        <v>574.39401056169993</v>
      </c>
      <c r="L9" s="33">
        <f>((I9*100)/C3)-100</f>
        <v>27.467013250713308</v>
      </c>
      <c r="M9" s="32">
        <v>670.23486000000003</v>
      </c>
      <c r="N9" s="31">
        <f>M9*C2</f>
        <v>522.78319080000006</v>
      </c>
      <c r="O9" s="31">
        <v>820.56169999999997</v>
      </c>
      <c r="P9" s="33">
        <f>(((M9*100)/C3)-100)</f>
        <v>17.319550490994075</v>
      </c>
    </row>
    <row r="10" spans="2:16" x14ac:dyDescent="0.2">
      <c r="B10" s="83"/>
      <c r="C10" s="64" t="s">
        <v>10</v>
      </c>
      <c r="D10" s="16" t="s">
        <v>6</v>
      </c>
      <c r="E10" s="29">
        <v>794.62378899999999</v>
      </c>
      <c r="F10" s="28">
        <f>E10*C2</f>
        <v>619.80655542</v>
      </c>
      <c r="G10" s="28">
        <f>O10*0.3869124</f>
        <v>318.18836176091997</v>
      </c>
      <c r="H10" s="30">
        <f>(((E10*100)/C3)-100)</f>
        <v>39.092893101577147</v>
      </c>
      <c r="I10" s="32">
        <v>774.357936</v>
      </c>
      <c r="J10" s="28">
        <f>I10*C2</f>
        <v>603.99919008000006</v>
      </c>
      <c r="K10" s="28">
        <f>O10*0.62435</f>
        <v>513.4518916049999</v>
      </c>
      <c r="L10" s="33">
        <f>((I10*100)/C3)-100</f>
        <v>35.545508585832067</v>
      </c>
      <c r="M10" s="32">
        <v>700.58320000000003</v>
      </c>
      <c r="N10" s="31">
        <f>M10*C2</f>
        <v>546.45489600000008</v>
      </c>
      <c r="O10" s="31">
        <v>822.37829999999997</v>
      </c>
      <c r="P10" s="33">
        <f>(((M10*100)/C3)-100)</f>
        <v>22.631798211066197</v>
      </c>
    </row>
    <row r="11" spans="2:16" ht="17" thickBot="1" x14ac:dyDescent="0.25">
      <c r="B11" s="83"/>
      <c r="C11" s="65"/>
      <c r="D11" s="20" t="s">
        <v>7</v>
      </c>
      <c r="E11" s="29">
        <v>728.43799999999999</v>
      </c>
      <c r="F11" s="28">
        <f>E11*C2</f>
        <v>568.18164000000002</v>
      </c>
      <c r="G11" s="28">
        <f>O11*0.36689473</f>
        <v>449.29180170550802</v>
      </c>
      <c r="H11" s="30">
        <f>(((E11*100)/C3)-100)</f>
        <v>27.507570585867086</v>
      </c>
      <c r="I11" s="32">
        <v>702.40499999999997</v>
      </c>
      <c r="J11" s="31">
        <f>I11*C2</f>
        <v>547.8759</v>
      </c>
      <c r="K11" s="28">
        <f>O11*0.615327</f>
        <v>753.51689152919994</v>
      </c>
      <c r="L11" s="33">
        <f>((I11*100)/C3)-100</f>
        <v>22.950690542456556</v>
      </c>
      <c r="M11" s="32">
        <v>662.532467</v>
      </c>
      <c r="N11" s="31">
        <f>M11*C2</f>
        <v>516.77532426000005</v>
      </c>
      <c r="O11" s="31">
        <v>1224.5796</v>
      </c>
      <c r="P11" s="33">
        <f>(((M11*100)/C3)-100)</f>
        <v>15.971304766405865</v>
      </c>
    </row>
    <row r="12" spans="2:16" x14ac:dyDescent="0.2">
      <c r="B12" s="83"/>
      <c r="C12" s="64" t="s">
        <v>11</v>
      </c>
      <c r="D12" s="16" t="s">
        <v>6</v>
      </c>
      <c r="E12" s="29">
        <v>793.15493000000004</v>
      </c>
      <c r="F12" s="28">
        <f>E12*C2</f>
        <v>618.66084540000008</v>
      </c>
      <c r="G12" s="28">
        <f>O12*0.361</f>
        <v>344.18599180000001</v>
      </c>
      <c r="H12" s="30">
        <f>(((E12*100)/C3)-100)</f>
        <v>38.835780426753502</v>
      </c>
      <c r="I12" s="32">
        <v>774.21567800000003</v>
      </c>
      <c r="J12" s="28">
        <f>I12*C2</f>
        <v>603.88822884000001</v>
      </c>
      <c r="K12" s="28">
        <f>O12*0.603475</f>
        <v>575.36742770499995</v>
      </c>
      <c r="L12" s="33">
        <f>((I12*100)/C3)-100</f>
        <v>35.520607397293873</v>
      </c>
      <c r="M12" s="32">
        <v>698.96202389999996</v>
      </c>
      <c r="N12" s="31">
        <f>M12*C2</f>
        <v>545.19037864200004</v>
      </c>
      <c r="O12" s="31">
        <v>953.42380000000003</v>
      </c>
      <c r="P12" s="33">
        <f>(((M12*100)/C3)-100)</f>
        <v>22.348023578217706</v>
      </c>
    </row>
    <row r="13" spans="2:16" ht="17" thickBot="1" x14ac:dyDescent="0.25">
      <c r="B13" s="83"/>
      <c r="C13" s="65"/>
      <c r="D13" s="20" t="s">
        <v>7</v>
      </c>
      <c r="E13" s="32">
        <v>723.86</v>
      </c>
      <c r="F13" s="31">
        <f>E13*C2</f>
        <v>564.61080000000004</v>
      </c>
      <c r="G13" s="31">
        <f>O13*0.373146539</f>
        <v>582.69791116904275</v>
      </c>
      <c r="H13" s="33">
        <f>(((E13*100)/C3)-100)</f>
        <v>26.706226259868032</v>
      </c>
      <c r="I13" s="32">
        <v>672.00570000000005</v>
      </c>
      <c r="J13" s="31">
        <f>I13*C2</f>
        <v>524.164446</v>
      </c>
      <c r="K13" s="31">
        <f>O13*0.63245</f>
        <v>987.62082828500002</v>
      </c>
      <c r="L13" s="33">
        <f>((I13*100)/C3)-100</f>
        <v>17.629522659244884</v>
      </c>
      <c r="M13" s="32">
        <v>659.234869</v>
      </c>
      <c r="N13" s="31">
        <f>M13*C2</f>
        <v>514.20319782000001</v>
      </c>
      <c r="O13" s="31">
        <v>1561.5793000000001</v>
      </c>
      <c r="P13" s="33">
        <f>(((M13*100)/C3)-100)</f>
        <v>15.394085140646624</v>
      </c>
    </row>
    <row r="14" spans="2:16" x14ac:dyDescent="0.2">
      <c r="B14" s="83"/>
      <c r="C14" s="64" t="s">
        <v>42</v>
      </c>
      <c r="D14" s="16" t="s">
        <v>6</v>
      </c>
      <c r="E14" s="32"/>
      <c r="F14" s="31">
        <f>E14*C2</f>
        <v>0</v>
      </c>
      <c r="G14" s="31"/>
      <c r="H14" s="33">
        <f>(((E14*100)/C3)-100)</f>
        <v>-100</v>
      </c>
      <c r="I14" s="32"/>
      <c r="J14" s="31">
        <f>I14*C2</f>
        <v>0</v>
      </c>
      <c r="K14" s="31"/>
      <c r="L14" s="33">
        <f>(((I14*100)/C3)-100)</f>
        <v>-100</v>
      </c>
      <c r="M14" s="32"/>
      <c r="N14" s="31">
        <f>M14*C2</f>
        <v>0</v>
      </c>
      <c r="O14" s="31"/>
      <c r="P14" s="33">
        <f>(((M14*100)/C3)-100)</f>
        <v>-100</v>
      </c>
    </row>
    <row r="15" spans="2:16" ht="17" thickBot="1" x14ac:dyDescent="0.25">
      <c r="B15" s="83"/>
      <c r="C15" s="65"/>
      <c r="D15" s="20" t="s">
        <v>7</v>
      </c>
      <c r="E15" s="87"/>
      <c r="F15" s="88">
        <f>E15*C2</f>
        <v>0</v>
      </c>
      <c r="G15" s="88"/>
      <c r="H15" s="89">
        <f>(((E15*100)/C3)-100)</f>
        <v>-100</v>
      </c>
      <c r="I15" s="45"/>
      <c r="J15" s="52">
        <f>I15*C2</f>
        <v>0</v>
      </c>
      <c r="K15" s="52"/>
      <c r="L15" s="46">
        <f>(((I15*100)/C3)-100)</f>
        <v>-100</v>
      </c>
      <c r="M15" s="45"/>
      <c r="N15" s="52">
        <f>M15*C2</f>
        <v>0</v>
      </c>
      <c r="O15" s="52"/>
      <c r="P15" s="46">
        <f>(((M15*100)/C3)-100)</f>
        <v>-100</v>
      </c>
    </row>
  </sheetData>
  <mergeCells count="13">
    <mergeCell ref="C14:C15"/>
    <mergeCell ref="B5:B15"/>
    <mergeCell ref="C2:D2"/>
    <mergeCell ref="C3:D3"/>
    <mergeCell ref="E3:P3"/>
    <mergeCell ref="C4:D4"/>
    <mergeCell ref="E4:H4"/>
    <mergeCell ref="I4:L4"/>
    <mergeCell ref="M4:P4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C39A-4BEC-1A42-98A4-3E69C6DC60CD}">
  <dimension ref="B1:P15"/>
  <sheetViews>
    <sheetView zoomScale="217" zoomScaleNormal="226" workbookViewId="0">
      <selection activeCell="B5" sqref="B5:B15"/>
    </sheetView>
  </sheetViews>
  <sheetFormatPr baseColWidth="10" defaultRowHeight="16" x14ac:dyDescent="0.2"/>
  <cols>
    <col min="1" max="1" width="4.33203125" style="1" customWidth="1"/>
    <col min="2" max="2" width="8.33203125" style="1" customWidth="1"/>
    <col min="3" max="3" width="9.83203125" style="1" customWidth="1"/>
    <col min="4" max="4" width="10.83203125" style="1"/>
    <col min="5" max="5" width="11.6640625" style="1" customWidth="1"/>
    <col min="6" max="6" width="12.83203125" style="1" customWidth="1"/>
    <col min="7" max="7" width="10.33203125" style="1" customWidth="1"/>
    <col min="8" max="8" width="12.83203125" style="1" customWidth="1"/>
    <col min="9" max="9" width="11.83203125" style="1" customWidth="1"/>
    <col min="10" max="10" width="11.5" style="1" customWidth="1"/>
    <col min="11" max="11" width="11.1640625" style="1" customWidth="1"/>
    <col min="12" max="12" width="12.6640625" style="1" customWidth="1"/>
    <col min="13" max="13" width="12.1640625" style="1" customWidth="1"/>
    <col min="14" max="14" width="11.1640625" style="1" customWidth="1"/>
    <col min="15" max="15" width="10" style="1" customWidth="1"/>
    <col min="16" max="16" width="13" style="1" customWidth="1"/>
    <col min="17" max="16384" width="10.83203125" style="1"/>
  </cols>
  <sheetData>
    <row r="1" spans="2:16" ht="23" customHeight="1" x14ac:dyDescent="0.2"/>
    <row r="2" spans="2:16" ht="18" customHeight="1" thickBot="1" x14ac:dyDescent="0.25">
      <c r="B2" s="80" t="s">
        <v>5</v>
      </c>
      <c r="C2" s="74">
        <v>0.755</v>
      </c>
      <c r="D2" s="74"/>
    </row>
    <row r="3" spans="2:16" ht="18" thickTop="1" thickBot="1" x14ac:dyDescent="0.25">
      <c r="B3" s="73" t="s">
        <v>12</v>
      </c>
      <c r="C3" s="69">
        <v>1173.4000000000001</v>
      </c>
      <c r="D3" s="70"/>
      <c r="E3" s="61" t="s">
        <v>41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</row>
    <row r="4" spans="2:16" ht="18" thickTop="1" thickBot="1" x14ac:dyDescent="0.25">
      <c r="B4" s="73" t="s">
        <v>13</v>
      </c>
      <c r="C4" s="71">
        <v>886.07</v>
      </c>
      <c r="D4" s="72"/>
      <c r="E4" s="58" t="s">
        <v>25</v>
      </c>
      <c r="F4" s="59"/>
      <c r="G4" s="59"/>
      <c r="H4" s="59"/>
      <c r="I4" s="58" t="s">
        <v>26</v>
      </c>
      <c r="J4" s="59"/>
      <c r="K4" s="59"/>
      <c r="L4" s="59"/>
      <c r="M4" s="58" t="s">
        <v>27</v>
      </c>
      <c r="N4" s="59"/>
      <c r="O4" s="59"/>
      <c r="P4" s="60"/>
    </row>
    <row r="5" spans="2:16" ht="48" customHeight="1" thickBot="1" x14ac:dyDescent="0.25">
      <c r="B5" s="83" t="s">
        <v>31</v>
      </c>
      <c r="C5" s="22" t="s">
        <v>24</v>
      </c>
      <c r="D5" s="23" t="s">
        <v>23</v>
      </c>
      <c r="E5" s="25" t="s">
        <v>28</v>
      </c>
      <c r="F5" s="26" t="s">
        <v>29</v>
      </c>
      <c r="G5" s="26" t="s">
        <v>35</v>
      </c>
      <c r="H5" s="44" t="s">
        <v>33</v>
      </c>
      <c r="I5" s="25" t="s">
        <v>28</v>
      </c>
      <c r="J5" s="26" t="s">
        <v>29</v>
      </c>
      <c r="K5" s="26" t="s">
        <v>35</v>
      </c>
      <c r="L5" s="44" t="s">
        <v>33</v>
      </c>
      <c r="M5" s="25" t="s">
        <v>28</v>
      </c>
      <c r="N5" s="26" t="s">
        <v>29</v>
      </c>
      <c r="O5" s="48" t="s">
        <v>35</v>
      </c>
      <c r="P5" s="44" t="s">
        <v>33</v>
      </c>
    </row>
    <row r="6" spans="2:16" x14ac:dyDescent="0.2">
      <c r="B6" s="83"/>
      <c r="C6" s="66" t="s">
        <v>8</v>
      </c>
      <c r="D6" s="12" t="s">
        <v>6</v>
      </c>
      <c r="E6" s="17">
        <v>1353.30181810054</v>
      </c>
      <c r="F6" s="18">
        <f>E6*C2</f>
        <v>1021.7428726659077</v>
      </c>
      <c r="G6" s="18">
        <v>119.3822</v>
      </c>
      <c r="H6" s="19">
        <f>(((E6*100)/C3)-100)</f>
        <v>15.331670197762051</v>
      </c>
      <c r="I6" s="13">
        <v>1306.4917390180301</v>
      </c>
      <c r="J6" s="14">
        <f>I6*C2</f>
        <v>986.40126295861273</v>
      </c>
      <c r="K6" s="14">
        <v>275.3329</v>
      </c>
      <c r="L6" s="43">
        <f>(((I6*100)/C3)-100)</f>
        <v>11.342401484406849</v>
      </c>
      <c r="M6" s="13">
        <v>1296.15177852892</v>
      </c>
      <c r="N6" s="14">
        <f>M6*C2</f>
        <v>978.59459278933457</v>
      </c>
      <c r="O6" s="14">
        <v>463.94940000000003</v>
      </c>
      <c r="P6" s="15">
        <f>(((M6*100)/C3)-100)</f>
        <v>10.46120491979886</v>
      </c>
    </row>
    <row r="7" spans="2:16" ht="17" thickBot="1" x14ac:dyDescent="0.25">
      <c r="B7" s="83"/>
      <c r="C7" s="65"/>
      <c r="D7" s="20" t="s">
        <v>7</v>
      </c>
      <c r="E7" s="29">
        <v>1285.77736156687</v>
      </c>
      <c r="F7" s="28">
        <f>E7*C2</f>
        <v>970.76190798298683</v>
      </c>
      <c r="G7" s="28">
        <v>201.86869999999999</v>
      </c>
      <c r="H7" s="30">
        <f>(((E7*100)/C3)-100)</f>
        <v>9.5770718908189707</v>
      </c>
      <c r="I7" s="29">
        <v>1254.7548952715999</v>
      </c>
      <c r="J7" s="28">
        <f>I7*C2</f>
        <v>947.33994593005798</v>
      </c>
      <c r="K7" s="28">
        <v>480.0899</v>
      </c>
      <c r="L7" s="43">
        <f>(((I7*100)/C3)-100)</f>
        <v>6.9332619116754586</v>
      </c>
      <c r="M7" s="32">
        <v>1263.33612908692</v>
      </c>
      <c r="N7" s="28">
        <f>M7*C2</f>
        <v>953.81877746062457</v>
      </c>
      <c r="O7" s="28">
        <v>835.89480000000003</v>
      </c>
      <c r="P7" s="30">
        <f>(((M7*100)/C3)-100)</f>
        <v>7.6645755144809868</v>
      </c>
    </row>
    <row r="8" spans="2:16" x14ac:dyDescent="0.2">
      <c r="B8" s="83"/>
      <c r="C8" s="66" t="s">
        <v>9</v>
      </c>
      <c r="D8" s="12" t="s">
        <v>6</v>
      </c>
      <c r="E8" s="29">
        <v>1343.9507719565199</v>
      </c>
      <c r="F8" s="28">
        <f>E8*C2</f>
        <v>1014.6828328271725</v>
      </c>
      <c r="G8" s="28">
        <v>369.49369999999999</v>
      </c>
      <c r="H8" s="30">
        <f>(((E8*100)/C3)-100)</f>
        <v>14.534751317242197</v>
      </c>
      <c r="I8" s="29">
        <v>1297.7093341262</v>
      </c>
      <c r="J8" s="28">
        <f>I8*C2</f>
        <v>979.77054726528104</v>
      </c>
      <c r="K8" s="28">
        <v>839.99829999999997</v>
      </c>
      <c r="L8" s="43">
        <f>(((I8*100)/C3)-100)</f>
        <v>10.59394359350604</v>
      </c>
      <c r="M8" s="29">
        <v>1286.8293892481299</v>
      </c>
      <c r="N8" s="28">
        <f>M8*C2</f>
        <v>971.55618888233812</v>
      </c>
      <c r="O8" s="28">
        <v>1737.1677999999999</v>
      </c>
      <c r="P8" s="30">
        <f>(((M8*100)/C3)-100)</f>
        <v>9.6667282468152251</v>
      </c>
    </row>
    <row r="9" spans="2:16" ht="17" thickBot="1" x14ac:dyDescent="0.25">
      <c r="B9" s="83"/>
      <c r="C9" s="67"/>
      <c r="D9" s="21" t="s">
        <v>7</v>
      </c>
      <c r="E9" s="29">
        <v>1277.9944913940601</v>
      </c>
      <c r="F9" s="28">
        <f>E9*C2</f>
        <v>964.88584100251535</v>
      </c>
      <c r="G9" s="28">
        <v>454.46820000000002</v>
      </c>
      <c r="H9" s="30">
        <f>(((E9*100)/C3)-100)</f>
        <v>8.91379677808591</v>
      </c>
      <c r="I9" s="29">
        <v>1248.4659955203999</v>
      </c>
      <c r="J9" s="28">
        <f>I9*C2</f>
        <v>942.59182661790192</v>
      </c>
      <c r="K9" s="28">
        <v>1063.2682</v>
      </c>
      <c r="L9" s="43">
        <f>(((I9*100)/C3)-100)</f>
        <v>6.3973065894324037</v>
      </c>
      <c r="M9" s="32">
        <v>1256.6352428206901</v>
      </c>
      <c r="N9" s="28">
        <f>M9*C2</f>
        <v>948.75960832962107</v>
      </c>
      <c r="O9" s="28">
        <v>2047.0117</v>
      </c>
      <c r="P9" s="30">
        <f>(((M9*100)/C3)-100)</f>
        <v>7.0935097000758418</v>
      </c>
    </row>
    <row r="10" spans="2:16" x14ac:dyDescent="0.2">
      <c r="B10" s="83"/>
      <c r="C10" s="64" t="s">
        <v>10</v>
      </c>
      <c r="D10" s="16" t="s">
        <v>6</v>
      </c>
      <c r="E10" s="29">
        <v>1343.8964265340701</v>
      </c>
      <c r="F10" s="28">
        <f>E10*C2</f>
        <v>1014.6418020332229</v>
      </c>
      <c r="G10" s="28">
        <v>376.2022</v>
      </c>
      <c r="H10" s="30">
        <f>(((E10*100)/C3)-100)</f>
        <v>14.530119868252086</v>
      </c>
      <c r="I10" s="29">
        <v>1299.31461628588</v>
      </c>
      <c r="J10" s="28">
        <f>I10*C2</f>
        <v>980.9825352958394</v>
      </c>
      <c r="K10" s="28">
        <v>846.30229999999995</v>
      </c>
      <c r="L10" s="43">
        <f>(((I10*100)/C3)-100)</f>
        <v>10.730749640862442</v>
      </c>
      <c r="M10" s="32">
        <v>1287.9528116577401</v>
      </c>
      <c r="N10" s="28">
        <f>M10*C2</f>
        <v>972.40437280159381</v>
      </c>
      <c r="O10" s="28">
        <v>1640.8028999999999</v>
      </c>
      <c r="P10" s="30">
        <f>(((M10*100)/C3)-100)</f>
        <v>9.7624690350894809</v>
      </c>
    </row>
    <row r="11" spans="2:16" ht="17" thickBot="1" x14ac:dyDescent="0.25">
      <c r="B11" s="83"/>
      <c r="C11" s="65"/>
      <c r="D11" s="49" t="s">
        <v>7</v>
      </c>
      <c r="E11" s="32">
        <v>1277.14676208844</v>
      </c>
      <c r="F11" s="31">
        <f>E11*C2</f>
        <v>964.24580537677218</v>
      </c>
      <c r="G11" s="31">
        <v>464.54829999999998</v>
      </c>
      <c r="H11" s="33">
        <f>(((E11*100)/C3)-100)</f>
        <v>8.8415512262178169</v>
      </c>
      <c r="I11" s="32">
        <v>1247.3409222658199</v>
      </c>
      <c r="J11" s="31">
        <f>I11*C2</f>
        <v>941.74239631069406</v>
      </c>
      <c r="K11" s="31">
        <v>1071.9495999999999</v>
      </c>
      <c r="L11" s="43">
        <f>(((I11*100)/C3)-100)</f>
        <v>6.3014251121373661</v>
      </c>
      <c r="M11" s="32">
        <v>1255.3533571653199</v>
      </c>
      <c r="N11" s="31">
        <f>M11*C2</f>
        <v>947.79178465981659</v>
      </c>
      <c r="O11" s="31">
        <v>2078.4225000000001</v>
      </c>
      <c r="P11" s="33">
        <f>(((M11*100)/C3)-100)</f>
        <v>6.9842642888460773</v>
      </c>
    </row>
    <row r="12" spans="2:16" x14ac:dyDescent="0.2">
      <c r="B12" s="83"/>
      <c r="C12" s="64" t="s">
        <v>11</v>
      </c>
      <c r="D12" s="16" t="s">
        <v>6</v>
      </c>
      <c r="E12" s="29">
        <v>1341.8347394254999</v>
      </c>
      <c r="F12" s="28">
        <f>E12*C2</f>
        <v>1013.0852282662524</v>
      </c>
      <c r="G12" s="28">
        <v>420.65010000000001</v>
      </c>
      <c r="H12" s="30">
        <f>(((E12*100)/C3)-100)</f>
        <v>14.354417881839083</v>
      </c>
      <c r="I12" s="29">
        <v>1302.20398765137</v>
      </c>
      <c r="J12" s="28">
        <f>I12*C2</f>
        <v>983.1640106767843</v>
      </c>
      <c r="K12" s="28">
        <v>880.21280000000002</v>
      </c>
      <c r="L12" s="43">
        <f>(((I12*100)/C3)-100)</f>
        <v>10.976988891372926</v>
      </c>
      <c r="M12" s="29">
        <v>1285.8734045403401</v>
      </c>
      <c r="N12" s="28">
        <f>M12*C2</f>
        <v>970.83442042795673</v>
      </c>
      <c r="O12" s="28">
        <v>1702.4292</v>
      </c>
      <c r="P12" s="30">
        <f>(((M12*100)/C3)-100)</f>
        <v>9.5852569064547453</v>
      </c>
    </row>
    <row r="13" spans="2:16" ht="17" thickBot="1" x14ac:dyDescent="0.25">
      <c r="B13" s="83"/>
      <c r="C13" s="65"/>
      <c r="D13" s="20" t="s">
        <v>7</v>
      </c>
      <c r="E13" s="29">
        <v>1278.6268608284799</v>
      </c>
      <c r="F13" s="28">
        <f>E13*C2</f>
        <v>965.36327992550241</v>
      </c>
      <c r="G13" s="28">
        <v>511.70729999999998</v>
      </c>
      <c r="H13" s="30">
        <f>(((E13*100)/C3)-100)</f>
        <v>8.9676888382887228</v>
      </c>
      <c r="I13" s="32">
        <v>1247.3290429363201</v>
      </c>
      <c r="J13" s="28">
        <f>I13*C2</f>
        <v>941.7334274169217</v>
      </c>
      <c r="K13" s="28">
        <v>1104.6393</v>
      </c>
      <c r="L13" s="43">
        <f>(((I13*100)/C3)-100)</f>
        <v>6.3004127268041543</v>
      </c>
      <c r="M13" s="32">
        <v>1257.1141544980701</v>
      </c>
      <c r="N13" s="31">
        <f>M13*C2</f>
        <v>949.12118664604293</v>
      </c>
      <c r="O13" s="31">
        <v>2201.4187999999999</v>
      </c>
      <c r="P13" s="33">
        <f>(((M13*100)/C3)-100)</f>
        <v>7.1343237172379474</v>
      </c>
    </row>
    <row r="14" spans="2:16" x14ac:dyDescent="0.2">
      <c r="B14" s="83"/>
      <c r="C14" s="64" t="s">
        <v>42</v>
      </c>
      <c r="D14" s="16" t="s">
        <v>6</v>
      </c>
      <c r="E14" s="29">
        <v>1353.17540681996</v>
      </c>
      <c r="F14" s="28">
        <f>E14*C2</f>
        <v>1021.6474321490698</v>
      </c>
      <c r="G14" s="28">
        <v>369.56450000000001</v>
      </c>
      <c r="H14" s="30">
        <f>(((E14*100)/C3)-100)</f>
        <v>15.320897121182881</v>
      </c>
      <c r="I14" s="29">
        <v>1299.26765927613</v>
      </c>
      <c r="J14" s="28">
        <f>I14*C2</f>
        <v>980.94708275347807</v>
      </c>
      <c r="K14" s="28">
        <v>874.27850000000001</v>
      </c>
      <c r="L14" s="43">
        <f>(((I14*100)/C3)-100)</f>
        <v>10.726747850360482</v>
      </c>
      <c r="M14" s="29">
        <v>1288.5243707591501</v>
      </c>
      <c r="N14" s="28">
        <f>M14*C2</f>
        <v>972.83589992315831</v>
      </c>
      <c r="O14" s="28">
        <v>1730.2653</v>
      </c>
      <c r="P14" s="33">
        <f>(((M14*100)/C3)-100)</f>
        <v>9.8111786909110208</v>
      </c>
    </row>
    <row r="15" spans="2:16" ht="17" thickBot="1" x14ac:dyDescent="0.25">
      <c r="B15" s="83"/>
      <c r="C15" s="65"/>
      <c r="D15" s="20" t="s">
        <v>7</v>
      </c>
      <c r="E15" s="84">
        <v>1276.81024556178</v>
      </c>
      <c r="F15" s="85">
        <f>E15*C2</f>
        <v>963.99173539914386</v>
      </c>
      <c r="G15" s="85">
        <v>458.53179999999998</v>
      </c>
      <c r="H15" s="86">
        <f>(((E15*100)/C3)-100)</f>
        <v>8.8128724698977265</v>
      </c>
      <c r="I15" s="50">
        <v>1247.1929923057501</v>
      </c>
      <c r="J15" s="51">
        <f>I15*C2</f>
        <v>941.63070919084134</v>
      </c>
      <c r="K15" s="51">
        <v>1058.1249</v>
      </c>
      <c r="L15" s="47">
        <f>(((I15*100)/C3)-100)</f>
        <v>6.2888181613899832</v>
      </c>
      <c r="M15" s="50">
        <v>1255.11305448806</v>
      </c>
      <c r="N15" s="51">
        <f>M15*C2</f>
        <v>947.61035613848537</v>
      </c>
      <c r="O15" s="51">
        <v>2081.4115000000002</v>
      </c>
      <c r="P15" s="47">
        <f>(((M15*100)/C3)-100)</f>
        <v>6.9637851106238173</v>
      </c>
    </row>
  </sheetData>
  <mergeCells count="13">
    <mergeCell ref="C2:D2"/>
    <mergeCell ref="C6:C7"/>
    <mergeCell ref="C8:C9"/>
    <mergeCell ref="C10:C11"/>
    <mergeCell ref="C12:C13"/>
    <mergeCell ref="B5:B15"/>
    <mergeCell ref="C14:C15"/>
    <mergeCell ref="E3:P3"/>
    <mergeCell ref="C4:D4"/>
    <mergeCell ref="E4:H4"/>
    <mergeCell ref="I4:L4"/>
    <mergeCell ref="M4:P4"/>
    <mergeCell ref="C3:D3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Manuell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2022-12-20T19:02:39Z</dcterms:modified>
</cp:coreProperties>
</file>