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dgettebefort/Dowling-Maginn-Lab/DowlingLab/extractive-distillation2/modsel/vdWTest_Scipy/"/>
    </mc:Choice>
  </mc:AlternateContent>
  <xr:revisionPtr revIDLastSave="0" documentId="13_ncr:1_{7E45C4E8-DFB7-5148-8FD1-216A3099E8F3}" xr6:coauthVersionLast="36" xr6:coauthVersionMax="36" xr10:uidLastSave="{00000000-0000-0000-0000-000000000000}"/>
  <bookViews>
    <workbookView xWindow="0" yWindow="0" windowWidth="28800" windowHeight="18000" activeTab="1" xr2:uid="{8C003C96-9324-4741-A374-113BA67ED0A3}"/>
  </bookViews>
  <sheets>
    <sheet name="Point1, different BIP" sheetId="2" r:id="rId1"/>
    <sheet name="Point1 Check" sheetId="1" r:id="rId2"/>
    <sheet name="Point2 Check" sheetId="3" r:id="rId3"/>
    <sheet name="Point3 Check" sheetId="5" r:id="rId4"/>
    <sheet name="Point4 Check" sheetId="6" r:id="rId5"/>
    <sheet name="Point5 Check" sheetId="7" r:id="rId6"/>
    <sheet name="Point6 Check" sheetId="8" r:id="rId7"/>
    <sheet name="Point7 Check" sheetId="10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0" l="1"/>
  <c r="B52" i="10" s="1"/>
  <c r="B27" i="10"/>
  <c r="B20" i="10"/>
  <c r="B29" i="10" s="1"/>
  <c r="B11" i="10"/>
  <c r="B37" i="10" s="1"/>
  <c r="B10" i="10"/>
  <c r="B36" i="10" s="1"/>
  <c r="B8" i="10"/>
  <c r="B7" i="10"/>
  <c r="B41" i="10" s="1"/>
  <c r="B5" i="10"/>
  <c r="B14" i="10" s="1"/>
  <c r="B34" i="8"/>
  <c r="B52" i="8" s="1"/>
  <c r="B27" i="8"/>
  <c r="B20" i="8"/>
  <c r="B29" i="8" s="1"/>
  <c r="B11" i="8"/>
  <c r="B37" i="8" s="1"/>
  <c r="B10" i="8"/>
  <c r="B36" i="8" s="1"/>
  <c r="B8" i="8"/>
  <c r="B7" i="8"/>
  <c r="B19" i="8" s="1"/>
  <c r="B5" i="8"/>
  <c r="B14" i="8" s="1"/>
  <c r="B39" i="8" s="1"/>
  <c r="B34" i="7"/>
  <c r="B52" i="7" s="1"/>
  <c r="B27" i="7"/>
  <c r="B20" i="7"/>
  <c r="B29" i="7" s="1"/>
  <c r="B11" i="7"/>
  <c r="B37" i="7" s="1"/>
  <c r="B10" i="7"/>
  <c r="B36" i="7" s="1"/>
  <c r="B8" i="7"/>
  <c r="B41" i="7" s="1"/>
  <c r="B7" i="7"/>
  <c r="B19" i="7" s="1"/>
  <c r="B5" i="7"/>
  <c r="B14" i="7" s="1"/>
  <c r="B39" i="7" s="1"/>
  <c r="B34" i="6"/>
  <c r="B52" i="6" s="1"/>
  <c r="B27" i="6"/>
  <c r="B20" i="6"/>
  <c r="B29" i="6" s="1"/>
  <c r="B11" i="6"/>
  <c r="B37" i="6" s="1"/>
  <c r="B10" i="6"/>
  <c r="B36" i="6" s="1"/>
  <c r="B8" i="6"/>
  <c r="B41" i="6" s="1"/>
  <c r="B7" i="6"/>
  <c r="B19" i="6" s="1"/>
  <c r="B5" i="6"/>
  <c r="B14" i="6" s="1"/>
  <c r="B39" i="6" s="1"/>
  <c r="B34" i="5"/>
  <c r="B52" i="5" s="1"/>
  <c r="B27" i="5"/>
  <c r="B20" i="5"/>
  <c r="B29" i="5" s="1"/>
  <c r="B11" i="5"/>
  <c r="B37" i="5" s="1"/>
  <c r="B10" i="5"/>
  <c r="B36" i="5" s="1"/>
  <c r="B8" i="5"/>
  <c r="B41" i="5" s="1"/>
  <c r="B7" i="5"/>
  <c r="B19" i="5" s="1"/>
  <c r="B5" i="5"/>
  <c r="B14" i="5" s="1"/>
  <c r="B39" i="5" s="1"/>
  <c r="B34" i="3"/>
  <c r="B52" i="3" s="1"/>
  <c r="B27" i="3"/>
  <c r="B20" i="3"/>
  <c r="B29" i="3" s="1"/>
  <c r="B11" i="3"/>
  <c r="B37" i="3" s="1"/>
  <c r="B10" i="3"/>
  <c r="B36" i="3" s="1"/>
  <c r="B8" i="3"/>
  <c r="B41" i="3" s="1"/>
  <c r="B7" i="3"/>
  <c r="B19" i="3" s="1"/>
  <c r="B5" i="3"/>
  <c r="B14" i="3" s="1"/>
  <c r="B39" i="3" s="1"/>
  <c r="B34" i="2"/>
  <c r="B52" i="2" s="1"/>
  <c r="B27" i="2"/>
  <c r="B20" i="2"/>
  <c r="B29" i="2" s="1"/>
  <c r="B14" i="2"/>
  <c r="B39" i="2" s="1"/>
  <c r="B11" i="2"/>
  <c r="B37" i="2" s="1"/>
  <c r="B10" i="2"/>
  <c r="B36" i="2" s="1"/>
  <c r="B8" i="2"/>
  <c r="B41" i="2" s="1"/>
  <c r="B7" i="2"/>
  <c r="B19" i="2" s="1"/>
  <c r="B5" i="2"/>
  <c r="B17" i="10" l="1"/>
  <c r="B22" i="10" s="1"/>
  <c r="B39" i="10"/>
  <c r="B43" i="10" s="1"/>
  <c r="B41" i="8"/>
  <c r="B46" i="10"/>
  <c r="B47" i="10" s="1"/>
  <c r="B13" i="10"/>
  <c r="B16" i="10" s="1"/>
  <c r="B19" i="10"/>
  <c r="B31" i="8"/>
  <c r="B30" i="8"/>
  <c r="B46" i="8"/>
  <c r="B47" i="8" s="1"/>
  <c r="B43" i="8"/>
  <c r="B17" i="8"/>
  <c r="B22" i="8" s="1"/>
  <c r="B13" i="8"/>
  <c r="B16" i="8" s="1"/>
  <c r="B31" i="7"/>
  <c r="B30" i="7"/>
  <c r="B46" i="7"/>
  <c r="B47" i="7" s="1"/>
  <c r="B43" i="7"/>
  <c r="B17" i="7"/>
  <c r="B22" i="7" s="1"/>
  <c r="B13" i="7"/>
  <c r="B16" i="7" s="1"/>
  <c r="B31" i="6"/>
  <c r="B30" i="6"/>
  <c r="B46" i="6"/>
  <c r="B47" i="6" s="1"/>
  <c r="B43" i="6"/>
  <c r="B17" i="6"/>
  <c r="B22" i="6" s="1"/>
  <c r="B13" i="6"/>
  <c r="B16" i="6" s="1"/>
  <c r="B46" i="5"/>
  <c r="B47" i="5" s="1"/>
  <c r="B43" i="5"/>
  <c r="B31" i="5"/>
  <c r="B30" i="5"/>
  <c r="B17" i="5"/>
  <c r="B22" i="5" s="1"/>
  <c r="B13" i="5"/>
  <c r="B16" i="5" s="1"/>
  <c r="B31" i="3"/>
  <c r="B30" i="3"/>
  <c r="B46" i="3"/>
  <c r="B47" i="3" s="1"/>
  <c r="B43" i="3"/>
  <c r="B17" i="3"/>
  <c r="B22" i="3" s="1"/>
  <c r="B13" i="3"/>
  <c r="B16" i="3" s="1"/>
  <c r="B31" i="2"/>
  <c r="B30" i="2"/>
  <c r="B46" i="2"/>
  <c r="B47" i="2" s="1"/>
  <c r="B43" i="2"/>
  <c r="B17" i="2"/>
  <c r="B22" i="2" s="1"/>
  <c r="B13" i="2"/>
  <c r="B16" i="2" s="1"/>
  <c r="B37" i="1"/>
  <c r="B30" i="1"/>
  <c r="B34" i="1"/>
  <c r="B27" i="1"/>
  <c r="B11" i="1"/>
  <c r="B10" i="1"/>
  <c r="B20" i="1" s="1"/>
  <c r="B29" i="1" s="1"/>
  <c r="B8" i="1"/>
  <c r="B7" i="1"/>
  <c r="B19" i="1" s="1"/>
  <c r="B31" i="1" s="1"/>
  <c r="B5" i="1"/>
  <c r="B51" i="10" l="1"/>
  <c r="B23" i="10"/>
  <c r="B24" i="10"/>
  <c r="B30" i="10"/>
  <c r="B31" i="10"/>
  <c r="B44" i="10"/>
  <c r="B49" i="10"/>
  <c r="B44" i="8"/>
  <c r="B49" i="8"/>
  <c r="B24" i="8"/>
  <c r="B23" i="8"/>
  <c r="B51" i="8"/>
  <c r="B44" i="7"/>
  <c r="B49" i="7"/>
  <c r="B24" i="7"/>
  <c r="B23" i="7"/>
  <c r="B51" i="7"/>
  <c r="B24" i="6"/>
  <c r="B23" i="6"/>
  <c r="B49" i="6"/>
  <c r="B44" i="6"/>
  <c r="B51" i="6"/>
  <c r="B24" i="5"/>
  <c r="B23" i="5"/>
  <c r="B51" i="5"/>
  <c r="B49" i="5"/>
  <c r="B44" i="5"/>
  <c r="B24" i="3"/>
  <c r="B23" i="3"/>
  <c r="B51" i="3"/>
  <c r="B44" i="3"/>
  <c r="B49" i="3"/>
  <c r="B41" i="1"/>
  <c r="B52" i="1"/>
  <c r="B36" i="1"/>
  <c r="B24" i="2"/>
  <c r="B23" i="2"/>
  <c r="B44" i="2"/>
  <c r="B49" i="2"/>
  <c r="B51" i="2"/>
  <c r="B14" i="1"/>
  <c r="B13" i="1"/>
  <c r="B16" i="1" s="1"/>
  <c r="B17" i="1" l="1"/>
  <c r="B22" i="1" s="1"/>
  <c r="B51" i="1"/>
  <c r="B39" i="1"/>
  <c r="B43" i="1"/>
  <c r="B46" i="1"/>
  <c r="B47" i="1" s="1"/>
  <c r="B24" i="1"/>
  <c r="B23" i="1"/>
  <c r="B49" i="1" l="1"/>
  <c r="B44" i="1"/>
</calcChain>
</file>

<file path=xl/sharedStrings.xml><?xml version="1.0" encoding="utf-8"?>
<sst xmlns="http://schemas.openxmlformats.org/spreadsheetml/2006/main" count="336" uniqueCount="42">
  <si>
    <t xml:space="preserve">T = </t>
  </si>
  <si>
    <t>P =</t>
  </si>
  <si>
    <t xml:space="preserve">x (HFC)= </t>
  </si>
  <si>
    <t xml:space="preserve">x(IL) = </t>
  </si>
  <si>
    <t>apure(HFC) =</t>
  </si>
  <si>
    <t>R=</t>
  </si>
  <si>
    <t xml:space="preserve">Tc (HFC) = </t>
  </si>
  <si>
    <t xml:space="preserve">Pc (HFC) = </t>
  </si>
  <si>
    <t>Tc (IL) =</t>
  </si>
  <si>
    <t xml:space="preserve">Pc (IL) = </t>
  </si>
  <si>
    <t>k_HFC_IL =</t>
  </si>
  <si>
    <t xml:space="preserve">k_IL_HFC = </t>
  </si>
  <si>
    <t xml:space="preserve">apure(IL) = </t>
  </si>
  <si>
    <t xml:space="preserve">bpure(HFC) = </t>
  </si>
  <si>
    <t xml:space="preserve">bpure(IL) = </t>
  </si>
  <si>
    <t xml:space="preserve">amix = </t>
  </si>
  <si>
    <t xml:space="preserve">bmix= </t>
  </si>
  <si>
    <t xml:space="preserve">A_star_L = </t>
  </si>
  <si>
    <t xml:space="preserve">B_star_L = </t>
  </si>
  <si>
    <t xml:space="preserve">A_star_V = </t>
  </si>
  <si>
    <t xml:space="preserve">B_star_V = </t>
  </si>
  <si>
    <t xml:space="preserve">alpha_l_comp = </t>
  </si>
  <si>
    <t xml:space="preserve">beta_l_comp = </t>
  </si>
  <si>
    <t xml:space="preserve">gamma_l_comp = </t>
  </si>
  <si>
    <t xml:space="preserve">Z_comp_L = </t>
  </si>
  <si>
    <t>V_l =</t>
  </si>
  <si>
    <t>Z_comp_V =</t>
  </si>
  <si>
    <t xml:space="preserve">V_V = </t>
  </si>
  <si>
    <t xml:space="preserve">alpha_v_comp = </t>
  </si>
  <si>
    <t xml:space="preserve">beta_v_comp = </t>
  </si>
  <si>
    <t xml:space="preserve">gamma_v_comp = </t>
  </si>
  <si>
    <t xml:space="preserve">B_HFC = </t>
  </si>
  <si>
    <t xml:space="preserve">B_IL = </t>
  </si>
  <si>
    <t xml:space="preserve">B_mix = </t>
  </si>
  <si>
    <t xml:space="preserve">A_mix (HFC) = </t>
  </si>
  <si>
    <t>ln_phi_HFC_L =</t>
  </si>
  <si>
    <t xml:space="preserve">phi_L_HFC = </t>
  </si>
  <si>
    <t xml:space="preserve">ln_phi_HFC_V = </t>
  </si>
  <si>
    <t xml:space="preserve">phi_HFC_V = </t>
  </si>
  <si>
    <t xml:space="preserve">equil = </t>
  </si>
  <si>
    <t xml:space="preserve">P_L = </t>
  </si>
  <si>
    <t xml:space="preserve">P_V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</si>
</sst>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D47D-1754-EC45-814A-13C96414AF4C}">
  <dimension ref="A1:K52"/>
  <sheetViews>
    <sheetView topLeftCell="A23" workbookViewId="0">
      <selection activeCell="F25" sqref="F25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8.3140000000000002E-3</v>
      </c>
    </row>
    <row r="2" spans="1:11">
      <c r="A2" t="s">
        <v>2</v>
      </c>
      <c r="B2">
        <v>1.4E-2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1</v>
      </c>
    </row>
    <row r="3" spans="1:11">
      <c r="A3" t="s">
        <v>1</v>
      </c>
      <c r="B3">
        <v>1.0200000000000001E-2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-0.1</v>
      </c>
    </row>
    <row r="5" spans="1:11">
      <c r="A5" t="s">
        <v>3</v>
      </c>
      <c r="B5">
        <f>1-B2</f>
        <v>0.98599999999999999</v>
      </c>
    </row>
    <row r="7" spans="1:11">
      <c r="A7" t="s">
        <v>4</v>
      </c>
      <c r="B7" s="1">
        <f>0.421875*$E$1^2*E2^2/E3</f>
        <v>0.62227612289499223</v>
      </c>
    </row>
    <row r="8" spans="1:11">
      <c r="A8" t="s">
        <v>12</v>
      </c>
      <c r="B8" s="1">
        <f>0.421875*$E$1^2*H2^2/H3</f>
        <v>11.664438075</v>
      </c>
    </row>
    <row r="10" spans="1:11">
      <c r="A10" t="s">
        <v>13</v>
      </c>
      <c r="B10" s="1">
        <f>0.125*$E$1*E2/E3</f>
        <v>6.3135066585956412E-2</v>
      </c>
    </row>
    <row r="11" spans="1:11">
      <c r="A11" t="s">
        <v>14</v>
      </c>
      <c r="B11" s="1">
        <f>0.125*$E$1*H2/H3</f>
        <v>0.41570000000000001</v>
      </c>
    </row>
    <row r="13" spans="1:11">
      <c r="A13" t="s">
        <v>15</v>
      </c>
      <c r="B13" s="1">
        <f>SQRT(B7*B7)*B2*B2+SQRT(B7*B8)*(1-K2)*B2*B5+SQRT(B8*B7)*(1-K3)*B5*B2+SQRT(B8*B8)*B5*B5</f>
        <v>11.381151216991659</v>
      </c>
    </row>
    <row r="14" spans="1:11">
      <c r="A14" t="s">
        <v>16</v>
      </c>
      <c r="B14" s="1">
        <f>B2*B10+B5*B11</f>
        <v>0.4107640909322034</v>
      </c>
    </row>
    <row r="16" spans="1:11">
      <c r="A16" t="s">
        <v>17</v>
      </c>
      <c r="B16" s="1">
        <f>B13*B3/E1^2/B1^2</f>
        <v>2.0947547948321116E-2</v>
      </c>
    </row>
    <row r="17" spans="1:2">
      <c r="A17" t="s">
        <v>18</v>
      </c>
      <c r="B17" s="1">
        <f>B14*B3/E1/B1</f>
        <v>1.7797789097831001E-3</v>
      </c>
    </row>
    <row r="19" spans="1:2">
      <c r="A19" t="s">
        <v>19</v>
      </c>
      <c r="B19" s="1">
        <f>B7*B3/E1^2/B1^2</f>
        <v>1.1453286818627958E-3</v>
      </c>
    </row>
    <row r="20" spans="1:2">
      <c r="A20" t="s">
        <v>20</v>
      </c>
      <c r="B20" s="1">
        <f>B10*B3/E1/B1</f>
        <v>2.7355472997269136E-4</v>
      </c>
    </row>
    <row r="22" spans="1:2">
      <c r="A22" t="s">
        <v>21</v>
      </c>
      <c r="B22" s="1">
        <f>-(1+B17)</f>
        <v>-1.0017797789097831</v>
      </c>
    </row>
    <row r="23" spans="1:2">
      <c r="A23" t="s">
        <v>22</v>
      </c>
      <c r="B23" s="1">
        <f>B16</f>
        <v>2.0947547948321116E-2</v>
      </c>
    </row>
    <row r="24" spans="1:2">
      <c r="A24" t="s">
        <v>23</v>
      </c>
      <c r="B24" s="1">
        <f>-B16*B17</f>
        <v>-3.7282004050092171E-5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0.45342045107747386</v>
      </c>
    </row>
    <row r="29" spans="1:2">
      <c r="A29" t="s">
        <v>28</v>
      </c>
      <c r="B29" s="1">
        <f>-(1+B20)</f>
        <v>-1.0002735547299726</v>
      </c>
    </row>
    <row r="30" spans="1:2">
      <c r="A30" t="s">
        <v>29</v>
      </c>
      <c r="B30" s="1">
        <f>B19</f>
        <v>1.1453286818627958E-3</v>
      </c>
    </row>
    <row r="31" spans="1:2">
      <c r="A31" t="s">
        <v>30</v>
      </c>
      <c r="B31" s="1">
        <f>-B19*B20</f>
        <v>-3.1331007829695563E-7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230.59365033873615</v>
      </c>
    </row>
    <row r="36" spans="1:2">
      <c r="A36" t="s">
        <v>31</v>
      </c>
      <c r="B36" s="1">
        <f>B10*B3/E1/B1</f>
        <v>2.7355472997269136E-4</v>
      </c>
    </row>
    <row r="37" spans="1:2">
      <c r="A37" t="s">
        <v>32</v>
      </c>
      <c r="B37" s="1">
        <f>B11*B3/E1/B1</f>
        <v>1.8011654600035322E-3</v>
      </c>
    </row>
    <row r="39" spans="1:2">
      <c r="A39" t="s">
        <v>33</v>
      </c>
      <c r="B39" s="1">
        <f>B14*B3/E1/B1</f>
        <v>1.7797789097831001E-3</v>
      </c>
    </row>
    <row r="41" spans="1:2">
      <c r="A41" t="s">
        <v>34</v>
      </c>
      <c r="B41" s="1">
        <f>SQRT(B7*B7)*B2*B3/E1/B1+SQRT(B7*B8)*B5*(1-K2)*B3/E1/B1</f>
        <v>3.7747201414498974E-5</v>
      </c>
    </row>
    <row r="43" spans="1:2">
      <c r="A43" t="s">
        <v>35</v>
      </c>
      <c r="B43" s="1">
        <f>B36/(B26-B39)-LN(B26-B39)-2*B41/B26</f>
        <v>10.037767139291834</v>
      </c>
    </row>
    <row r="44" spans="1:2">
      <c r="A44" t="s">
        <v>36</v>
      </c>
      <c r="B44">
        <f>EXP(B43)</f>
        <v>22874.250836530991</v>
      </c>
    </row>
    <row r="46" spans="1:2">
      <c r="A46" t="s">
        <v>37</v>
      </c>
      <c r="B46" s="1">
        <f>B36/(B33-B36)-LN(B33-B36)-2*B7*B3/E1/B1/B33</f>
        <v>-3.9766254423127569E-3</v>
      </c>
    </row>
    <row r="47" spans="1:2">
      <c r="A47" t="s">
        <v>38</v>
      </c>
      <c r="B47">
        <f>EXP(B46)</f>
        <v>0.99603127086229193</v>
      </c>
    </row>
    <row r="49" spans="1:2">
      <c r="A49" t="s">
        <v>39</v>
      </c>
      <c r="B49" s="1">
        <f>LN(B2)+B43-B46</f>
        <v>5.7730458153672677</v>
      </c>
    </row>
    <row r="51" spans="1:2">
      <c r="A51" t="s">
        <v>40</v>
      </c>
      <c r="B51" s="1">
        <f>E1*B1/(B27-B14)-B13/B27^2</f>
        <v>-0.17069485740910295</v>
      </c>
    </row>
    <row r="52" spans="1:2">
      <c r="A52" t="s">
        <v>41</v>
      </c>
      <c r="B52" s="1">
        <f>E1*B1/(B34-B10)-B7/B34^2</f>
        <v>1.0200000000000009E-2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EA648-54F9-314B-9FA8-35017A9B9C45}">
  <dimension ref="A1:K52"/>
  <sheetViews>
    <sheetView tabSelected="1" workbookViewId="0">
      <selection activeCell="B47" sqref="B4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1.4E-2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1.0200000000000001E-2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0.98599999999999999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1.1343961024165413E-5</v>
      </c>
    </row>
    <row r="14" spans="1:11">
      <c r="A14" t="s">
        <v>16</v>
      </c>
      <c r="B14" s="1">
        <f>B2*B10+B5*B11</f>
        <v>4.1076409093220338E-4</v>
      </c>
    </row>
    <row r="16" spans="1:11">
      <c r="A16" t="s">
        <v>17</v>
      </c>
      <c r="B16" s="1">
        <f>B13*B3/E1^2/B1^2</f>
        <v>2.0879097636697805E-2</v>
      </c>
    </row>
    <row r="17" spans="1:2">
      <c r="A17" t="s">
        <v>18</v>
      </c>
      <c r="B17" s="1">
        <f>B14*B3/E1/B1</f>
        <v>1.7797789097831001E-3</v>
      </c>
    </row>
    <row r="19" spans="1:2">
      <c r="A19" t="s">
        <v>19</v>
      </c>
      <c r="B19" s="1">
        <f>B7*B3/E1^2/B1^2</f>
        <v>1.1453286818627955E-3</v>
      </c>
    </row>
    <row r="20" spans="1:2">
      <c r="A20" t="s">
        <v>20</v>
      </c>
      <c r="B20" s="1">
        <f>B10*B3/E1/B1</f>
        <v>2.7355472997269136E-4</v>
      </c>
    </row>
    <row r="22" spans="1:2">
      <c r="A22" t="s">
        <v>21</v>
      </c>
      <c r="B22" s="1">
        <f>-(1+B17)</f>
        <v>-1.0017797789097831</v>
      </c>
    </row>
    <row r="23" spans="1:2">
      <c r="A23" t="s">
        <v>22</v>
      </c>
      <c r="B23" s="1">
        <f>B16</f>
        <v>2.0879097636697805E-2</v>
      </c>
    </row>
    <row r="24" spans="1:2">
      <c r="A24" t="s">
        <v>23</v>
      </c>
      <c r="B24" s="1">
        <f>-B16*B17</f>
        <v>-3.7160177629096921E-5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4.5342045107747404E-4</v>
      </c>
    </row>
    <row r="29" spans="1:2">
      <c r="A29" t="s">
        <v>28</v>
      </c>
      <c r="B29" s="1">
        <f>-(1+B20)</f>
        <v>-1.0002735547299726</v>
      </c>
    </row>
    <row r="30" spans="1:2">
      <c r="A30" t="s">
        <v>29</v>
      </c>
      <c r="B30" s="1">
        <f>B19</f>
        <v>1.1453286818627955E-3</v>
      </c>
    </row>
    <row r="31" spans="1:2">
      <c r="A31" t="s">
        <v>30</v>
      </c>
      <c r="B31" s="1">
        <f>-B19*B20</f>
        <v>-3.1331007829695557E-7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0.23059365033873622</v>
      </c>
    </row>
    <row r="36" spans="1:2">
      <c r="A36" t="s">
        <v>31</v>
      </c>
      <c r="B36" s="1">
        <f>B10*B3/E1/B1</f>
        <v>2.7355472997269136E-4</v>
      </c>
    </row>
    <row r="37" spans="1:2">
      <c r="A37" t="s">
        <v>32</v>
      </c>
      <c r="B37" s="1">
        <f>B11*B3/E1/B1</f>
        <v>1.8011654600035318E-3</v>
      </c>
    </row>
    <row r="39" spans="1:2">
      <c r="A39" t="s">
        <v>33</v>
      </c>
      <c r="B39" s="1">
        <f>B14*B3/E1/B1</f>
        <v>1.7797789097831001E-3</v>
      </c>
    </row>
    <row r="41" spans="1:2">
      <c r="A41" t="s">
        <v>34</v>
      </c>
      <c r="B41" s="1">
        <f>SQRT(B7*B7)*B2*B3/E1/B1+SQRT(B7*B8)*B5*(1-K2)*B3/E1/B1</f>
        <v>1.1887436406307631E-6</v>
      </c>
    </row>
    <row r="43" spans="1:2">
      <c r="A43" t="s">
        <v>35</v>
      </c>
      <c r="B43" s="1">
        <f>B36/(B26-B39)-LN(B26-B39)-2*B41/B26</f>
        <v>10.074984294364066</v>
      </c>
    </row>
    <row r="44" spans="1:2">
      <c r="A44" t="s">
        <v>36</v>
      </c>
      <c r="B44">
        <f>EXP(B43)</f>
        <v>23741.605500283997</v>
      </c>
    </row>
    <row r="46" spans="1:2">
      <c r="A46" t="s">
        <v>37</v>
      </c>
      <c r="B46" s="1">
        <f>B36/(B33-B36)-LN(B33-B36)-2*B7*B3/E1/B1/B33</f>
        <v>1.41514354923496E-3</v>
      </c>
    </row>
    <row r="47" spans="1:2">
      <c r="A47" t="s">
        <v>38</v>
      </c>
      <c r="B47">
        <f>EXP(B46)</f>
        <v>1.0014161453373698</v>
      </c>
    </row>
    <row r="49" spans="1:2">
      <c r="A49" t="s">
        <v>39</v>
      </c>
      <c r="B49" s="1">
        <f>LN(B2)+B43-B46</f>
        <v>5.804871201447952</v>
      </c>
    </row>
    <row r="51" spans="1:2">
      <c r="A51" t="s">
        <v>40</v>
      </c>
      <c r="B51" s="1">
        <f>E1*B1/(B27-B14)-B13/B27^2</f>
        <v>1.0200000073652404E-2</v>
      </c>
    </row>
    <row r="52" spans="1:2">
      <c r="A52" t="s">
        <v>41</v>
      </c>
      <c r="B52" s="1">
        <f>E1*B1/(B34-B10)-B7/B34^2</f>
        <v>1.0200000000000008E-2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44781-9FF6-F94C-A4A1-6FFC72324821}">
  <dimension ref="A1:K52"/>
  <sheetViews>
    <sheetView workbookViewId="0">
      <selection activeCell="B16" sqref="B16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0.13600000000000001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0.10009999999999999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0.86399999999999999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8.7506234490366583E-6</v>
      </c>
    </row>
    <row r="14" spans="1:11">
      <c r="A14" t="s">
        <v>16</v>
      </c>
      <c r="B14" s="1">
        <f>B2*B10+B5*B11</f>
        <v>3.6775116905569011E-4</v>
      </c>
    </row>
    <row r="16" spans="1:11">
      <c r="A16" t="s">
        <v>17</v>
      </c>
      <c r="B16" s="1">
        <f>B13*B3/E1^2/B1^2</f>
        <v>0.1580592442976386</v>
      </c>
    </row>
    <row r="17" spans="1:2">
      <c r="A17" t="s">
        <v>18</v>
      </c>
      <c r="B17" s="1">
        <f>B14*B3/E1/B1</f>
        <v>1.5637292265882913E-2</v>
      </c>
    </row>
    <row r="19" spans="1:2">
      <c r="A19" t="s">
        <v>19</v>
      </c>
      <c r="B19" s="1">
        <f>B7*B3/E1^2/B1^2</f>
        <v>1.1239941279849591E-2</v>
      </c>
    </row>
    <row r="20" spans="1:2">
      <c r="A20" t="s">
        <v>20</v>
      </c>
      <c r="B20" s="1">
        <f>B10*B3/E1/B1</f>
        <v>2.6845910264967064E-3</v>
      </c>
    </row>
    <row r="22" spans="1:2">
      <c r="A22" t="s">
        <v>21</v>
      </c>
      <c r="B22" s="1">
        <f>-(1+B17)</f>
        <v>-1.015637292265883</v>
      </c>
    </row>
    <row r="23" spans="1:2">
      <c r="A23" t="s">
        <v>22</v>
      </c>
      <c r="B23" s="1">
        <f>B16</f>
        <v>0.1580592442976386</v>
      </c>
    </row>
    <row r="24" spans="1:2">
      <c r="A24" t="s">
        <v>23</v>
      </c>
      <c r="B24" s="1">
        <f>-B16*B17</f>
        <v>-2.4716185984067622E-3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4.620268332657578E-5</v>
      </c>
    </row>
    <row r="29" spans="1:2">
      <c r="A29" t="s">
        <v>28</v>
      </c>
      <c r="B29" s="1">
        <f>-(1+B20)</f>
        <v>-1.0026845910264968</v>
      </c>
    </row>
    <row r="30" spans="1:2">
      <c r="A30" t="s">
        <v>29</v>
      </c>
      <c r="B30" s="1">
        <f>B19</f>
        <v>1.1239941279849591E-2</v>
      </c>
    </row>
    <row r="31" spans="1:2">
      <c r="A31" t="s">
        <v>30</v>
      </c>
      <c r="B31" s="1">
        <f>-B19*B20</f>
        <v>-3.0174645498234118E-5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2.3497055279271824E-2</v>
      </c>
    </row>
    <row r="36" spans="1:2">
      <c r="A36" t="s">
        <v>31</v>
      </c>
      <c r="B36" s="1">
        <f>B10*B3/E1/B1</f>
        <v>2.6845910264967064E-3</v>
      </c>
    </row>
    <row r="37" spans="1:2">
      <c r="A37" t="s">
        <v>32</v>
      </c>
      <c r="B37" s="1">
        <f>B11*B3/E1/B1</f>
        <v>1.7676143386897405E-2</v>
      </c>
    </row>
    <row r="39" spans="1:2">
      <c r="A39" t="s">
        <v>33</v>
      </c>
      <c r="B39" s="1">
        <f>B14*B3/E1/B1</f>
        <v>1.5637292265882913E-2</v>
      </c>
    </row>
    <row r="41" spans="1:2">
      <c r="A41" t="s">
        <v>34</v>
      </c>
      <c r="B41" s="1">
        <f>SQRT(B7*B7)*B2*B3/E1/B1+SQRT(B7*B8)*B5*(1-K2)*B3/E1/B1</f>
        <v>1.3496504175607114E-5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6.2046006317046801E-3</v>
      </c>
    </row>
    <row r="47" spans="1:2">
      <c r="A47" t="s">
        <v>38</v>
      </c>
      <c r="B47">
        <f>EXP(B46)</f>
        <v>1.006223889037855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-4106.572983181678</v>
      </c>
    </row>
    <row r="52" spans="1:2">
      <c r="A52" t="s">
        <v>41</v>
      </c>
      <c r="B52" s="1">
        <f>E1*B1/(B34-B10)-B7/B34^2</f>
        <v>9.9330247941652891E-2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0E496-42F0-E743-9709-8A43C2BE26D9}">
  <dimension ref="A1:K52"/>
  <sheetViews>
    <sheetView workbookViewId="0">
      <selection activeCell="E11" sqref="E11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0.30599999999999999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0.25030000000000002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0.69399999999999995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5.7334950157520107E-6</v>
      </c>
    </row>
    <row r="14" spans="1:11">
      <c r="A14" t="s">
        <v>16</v>
      </c>
      <c r="B14" s="1">
        <f>B2*B10+B5*B11</f>
        <v>3.0781513037530264E-4</v>
      </c>
    </row>
    <row r="16" spans="1:11">
      <c r="A16" t="s">
        <v>17</v>
      </c>
      <c r="B16" s="1">
        <f>B13*B3/E1^2/B1^2</f>
        <v>0.25895667890565788</v>
      </c>
    </row>
    <row r="17" spans="1:2">
      <c r="A17" t="s">
        <v>18</v>
      </c>
      <c r="B17" s="1">
        <f>B14*B3/E1/B1</f>
        <v>3.2728358737892933E-2</v>
      </c>
    </row>
    <row r="19" spans="1:2">
      <c r="A19" t="s">
        <v>19</v>
      </c>
      <c r="B19" s="1">
        <f>B7*B3/E1^2/B1^2</f>
        <v>2.8105467555907621E-2</v>
      </c>
    </row>
    <row r="20" spans="1:2">
      <c r="A20" t="s">
        <v>20</v>
      </c>
      <c r="B20" s="1">
        <f>B10*B3/E1/B1</f>
        <v>6.7128185208004563E-3</v>
      </c>
    </row>
    <row r="22" spans="1:2">
      <c r="A22" t="s">
        <v>21</v>
      </c>
      <c r="B22" s="1">
        <f>-(1+B17)</f>
        <v>-1.032728358737893</v>
      </c>
    </row>
    <row r="23" spans="1:2">
      <c r="A23" t="s">
        <v>22</v>
      </c>
      <c r="B23" s="1">
        <f>B16</f>
        <v>0.25895667890565788</v>
      </c>
    </row>
    <row r="24" spans="1:2">
      <c r="A24" t="s">
        <v>23</v>
      </c>
      <c r="B24" s="1">
        <f>-B16*B17</f>
        <v>-8.4752270847977228E-3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1.8477381546105612E-5</v>
      </c>
    </row>
    <row r="29" spans="1:2">
      <c r="A29" t="s">
        <v>28</v>
      </c>
      <c r="B29" s="1">
        <f>-(1+B20)</f>
        <v>-1.0067128185208005</v>
      </c>
    </row>
    <row r="30" spans="1:2">
      <c r="A30" t="s">
        <v>29</v>
      </c>
      <c r="B30" s="1">
        <f>B19</f>
        <v>2.8105467555907621E-2</v>
      </c>
    </row>
    <row r="31" spans="1:2">
      <c r="A31" t="s">
        <v>30</v>
      </c>
      <c r="B31" s="1">
        <f>-B19*B20</f>
        <v>-1.8866690314505301E-4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9.3969446003000761E-3</v>
      </c>
    </row>
    <row r="36" spans="1:2">
      <c r="A36" t="s">
        <v>31</v>
      </c>
      <c r="B36" s="1">
        <f>B10*B3/E1/B1</f>
        <v>6.7128185208004563E-3</v>
      </c>
    </row>
    <row r="37" spans="1:2">
      <c r="A37" t="s">
        <v>32</v>
      </c>
      <c r="B37" s="1">
        <f>B11*B3/E1/B1</f>
        <v>4.4199187709694512E-2</v>
      </c>
    </row>
    <row r="39" spans="1:2">
      <c r="A39" t="s">
        <v>33</v>
      </c>
      <c r="B39" s="1">
        <f>B14*B3/E1/B1</f>
        <v>3.2728358737892933E-2</v>
      </c>
    </row>
    <row r="41" spans="1:2">
      <c r="A41" t="s">
        <v>34</v>
      </c>
      <c r="B41" s="1">
        <f>SQRT(B7*B7)*B2*B3/E1/B1+SQRT(B7*B8)*B5*(1-K2)*B3/E1/B1</f>
        <v>4.0126019249593525E-5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1.4245877357440012E-2</v>
      </c>
    </row>
    <row r="47" spans="1:2">
      <c r="A47" t="s">
        <v>38</v>
      </c>
      <c r="B47">
        <f>EXP(B46)</f>
        <v>1.0143478334442759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-16801.534387065338</v>
      </c>
    </row>
    <row r="52" spans="1:2">
      <c r="A52" t="s">
        <v>41</v>
      </c>
      <c r="B52" s="1">
        <f>E1*B1/(B34-B10)-B7/B34^2</f>
        <v>0.24516601694060683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C613C-BA72-A749-9E1A-729DA71D4D2D}">
  <dimension ref="A1:K52"/>
  <sheetViews>
    <sheetView workbookViewId="0">
      <selection activeCell="B4" sqref="B4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0.44800000000000001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0.39929999999999999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0.55200000000000005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3.7457197599758224E-6</v>
      </c>
    </row>
    <row r="14" spans="1:11">
      <c r="A14" t="s">
        <v>16</v>
      </c>
      <c r="B14" s="1">
        <f>B2*B10+B5*B11</f>
        <v>2.5775090983050852E-4</v>
      </c>
    </row>
    <row r="16" spans="1:11">
      <c r="A16" t="s">
        <v>17</v>
      </c>
      <c r="B16" s="1">
        <f>B13*B3/E1^2/B1^2</f>
        <v>0.26988666078704177</v>
      </c>
    </row>
    <row r="17" spans="1:2">
      <c r="A17" t="s">
        <v>18</v>
      </c>
      <c r="B17" s="1">
        <f>B14*B3/E1/B1</f>
        <v>4.3719272949296215E-2</v>
      </c>
    </row>
    <row r="19" spans="1:2">
      <c r="A19" t="s">
        <v>19</v>
      </c>
      <c r="B19" s="1">
        <f>B7*B3/E1^2/B1^2</f>
        <v>4.4836249281158251E-2</v>
      </c>
    </row>
    <row r="20" spans="1:2">
      <c r="A20" t="s">
        <v>20</v>
      </c>
      <c r="B20" s="1">
        <f>B10*B3/E1/B1</f>
        <v>1.0708863105695654E-2</v>
      </c>
    </row>
    <row r="22" spans="1:2">
      <c r="A22" t="s">
        <v>21</v>
      </c>
      <c r="B22" s="1">
        <f>-(1+B17)</f>
        <v>-1.0437192729492961</v>
      </c>
    </row>
    <row r="23" spans="1:2">
      <c r="A23" t="s">
        <v>22</v>
      </c>
      <c r="B23" s="1">
        <f>B16</f>
        <v>0.26988666078704177</v>
      </c>
    </row>
    <row r="24" spans="1:2">
      <c r="A24" t="s">
        <v>23</v>
      </c>
      <c r="B24" s="1">
        <f>-B16*B17</f>
        <v>-1.1799248588322798E-2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1.1582490861483184E-5</v>
      </c>
    </row>
    <row r="29" spans="1:2">
      <c r="A29" t="s">
        <v>28</v>
      </c>
      <c r="B29" s="1">
        <f>-(1+B20)</f>
        <v>-1.0107088631056957</v>
      </c>
    </row>
    <row r="30" spans="1:2">
      <c r="A30" t="s">
        <v>29</v>
      </c>
      <c r="B30" s="1">
        <f>B19</f>
        <v>4.4836249281158251E-2</v>
      </c>
    </row>
    <row r="31" spans="1:2">
      <c r="A31" t="s">
        <v>30</v>
      </c>
      <c r="B31" s="1">
        <f>-B19*B20</f>
        <v>-4.8014525572476891E-4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5.8904463647761317E-3</v>
      </c>
    </row>
    <row r="36" spans="1:2">
      <c r="A36" t="s">
        <v>31</v>
      </c>
      <c r="B36" s="1">
        <f>B10*B3/E1/B1</f>
        <v>1.0708863105695654E-2</v>
      </c>
    </row>
    <row r="37" spans="1:2">
      <c r="A37" t="s">
        <v>32</v>
      </c>
      <c r="B37" s="1">
        <f>B11*B3/E1/B1</f>
        <v>7.0510330213667677E-2</v>
      </c>
    </row>
    <row r="39" spans="1:2">
      <c r="A39" t="s">
        <v>33</v>
      </c>
      <c r="B39" s="1">
        <f>B14*B3/E1/B1</f>
        <v>4.3719272949296215E-2</v>
      </c>
    </row>
    <row r="41" spans="1:2">
      <c r="A41" t="s">
        <v>34</v>
      </c>
      <c r="B41" s="1">
        <f>SQRT(B7*B7)*B2*B3/E1/B1+SQRT(B7*B8)*B5*(1-K2)*B3/E1/B1</f>
        <v>7.2511379765503831E-5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2.2271965089205818E-2</v>
      </c>
    </row>
    <row r="47" spans="1:2">
      <c r="A47" t="s">
        <v>38</v>
      </c>
      <c r="B47">
        <f>EXP(B46)</f>
        <v>1.0225218369010349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-27930.587495307649</v>
      </c>
    </row>
    <row r="52" spans="1:2">
      <c r="A52" t="s">
        <v>41</v>
      </c>
      <c r="B52" s="1">
        <f>E1*B1/(B34-B10)-B7/B34^2</f>
        <v>0.38604421208442552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DDFE-85D8-C442-9D9D-6E9D6E5BF797}">
  <dimension ref="A1:K52"/>
  <sheetViews>
    <sheetView workbookViewId="0">
      <selection activeCell="D7" sqref="D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0.56999999999999995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0.54930000000000001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0.43000000000000005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2.4249659885313577E-6</v>
      </c>
    </row>
    <row r="14" spans="1:11">
      <c r="A14" t="s">
        <v>16</v>
      </c>
      <c r="B14" s="1">
        <f>B2*B10+B5*B11</f>
        <v>2.1473798795399517E-4</v>
      </c>
    </row>
    <row r="16" spans="1:11">
      <c r="A16" t="s">
        <v>17</v>
      </c>
      <c r="B16" s="1">
        <f>B13*B3/E1^2/B1^2</f>
        <v>0.240359935345524</v>
      </c>
    </row>
    <row r="17" spans="1:2">
      <c r="A17" t="s">
        <v>18</v>
      </c>
      <c r="B17" s="1">
        <f>B14*B3/E1/B1</f>
        <v>5.0106249019269994E-2</v>
      </c>
    </row>
    <row r="19" spans="1:2">
      <c r="A19" t="s">
        <v>19</v>
      </c>
      <c r="B19" s="1">
        <f>B7*B3/E1^2/B1^2</f>
        <v>6.167931813208171E-2</v>
      </c>
    </row>
    <row r="20" spans="1:2">
      <c r="A20" t="s">
        <v>20</v>
      </c>
      <c r="B20" s="1">
        <f>B10*B3/E1/B1</f>
        <v>1.4731726781764645E-2</v>
      </c>
    </row>
    <row r="22" spans="1:2">
      <c r="A22" t="s">
        <v>21</v>
      </c>
      <c r="B22" s="1">
        <f>-(1+B17)</f>
        <v>-1.0501062490192701</v>
      </c>
    </row>
    <row r="23" spans="1:2">
      <c r="A23" t="s">
        <v>22</v>
      </c>
      <c r="B23" s="1">
        <f>B16</f>
        <v>0.240359935345524</v>
      </c>
    </row>
    <row r="24" spans="1:2">
      <c r="A24" t="s">
        <v>23</v>
      </c>
      <c r="B24" s="1">
        <f>-B16*B17</f>
        <v>-1.204353477467846E-2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8.4196042253599774E-6</v>
      </c>
    </row>
    <row r="29" spans="1:2">
      <c r="A29" t="s">
        <v>28</v>
      </c>
      <c r="B29" s="1">
        <f>-(1+B20)</f>
        <v>-1.0147317267817646</v>
      </c>
    </row>
    <row r="30" spans="1:2">
      <c r="A30" t="s">
        <v>29</v>
      </c>
      <c r="B30" s="1">
        <f>B19</f>
        <v>6.167931813208171E-2</v>
      </c>
    </row>
    <row r="31" spans="1:2">
      <c r="A31" t="s">
        <v>30</v>
      </c>
      <c r="B31" s="1">
        <f>-B19*B20</f>
        <v>-9.086428628073698E-4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4.2819137692610768E-3</v>
      </c>
    </row>
    <row r="36" spans="1:2">
      <c r="A36" t="s">
        <v>31</v>
      </c>
      <c r="B36" s="1">
        <f>B10*B3/E1/B1</f>
        <v>1.4731726781764645E-2</v>
      </c>
    </row>
    <row r="37" spans="1:2">
      <c r="A37" t="s">
        <v>32</v>
      </c>
      <c r="B37" s="1">
        <f>B11*B3/E1/B1</f>
        <v>9.6998057566660786E-2</v>
      </c>
    </row>
    <row r="39" spans="1:2">
      <c r="A39" t="s">
        <v>33</v>
      </c>
      <c r="B39" s="1">
        <f>B14*B3/E1/B1</f>
        <v>5.0106249019269994E-2</v>
      </c>
    </row>
    <row r="41" spans="1:2">
      <c r="A41" t="s">
        <v>34</v>
      </c>
      <c r="B41" s="1">
        <f>SQRT(B7*B7)*B2*B3/E1/B1+SQRT(B7*B8)*B5*(1-K2)*B3/E1/B1</f>
        <v>1.0979571003992944E-4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3.0401807856608933E-2</v>
      </c>
    </row>
    <row r="47" spans="1:2">
      <c r="A47" t="s">
        <v>38</v>
      </c>
      <c r="B47">
        <f>EXP(B46)</f>
        <v>1.0308686618754923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-34218.985800414033</v>
      </c>
    </row>
    <row r="52" spans="1:2">
      <c r="A52" t="s">
        <v>41</v>
      </c>
      <c r="B52" s="1">
        <f>E1*B1/(B34-B10)-B7/B34^2</f>
        <v>0.52406760387252527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B4C1-AE31-6C4F-9F90-38D1A20C3393}">
  <dimension ref="A1:K52"/>
  <sheetViews>
    <sheetView workbookViewId="0">
      <selection activeCell="G33" sqref="G33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0.67200000000000004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0.70040000000000002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0.32799999999999996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1.5953004566696401E-6</v>
      </c>
    </row>
    <row r="14" spans="1:11">
      <c r="A14" t="s">
        <v>16</v>
      </c>
      <c r="B14" s="1">
        <f>B2*B10+B5*B11</f>
        <v>1.7877636474576268E-4</v>
      </c>
    </row>
    <row r="16" spans="1:11">
      <c r="A16" t="s">
        <v>17</v>
      </c>
      <c r="B16" s="1">
        <f>B13*B3/E1^2/B1^2</f>
        <v>0.20162085619200357</v>
      </c>
    </row>
    <row r="17" spans="1:2">
      <c r="A17" t="s">
        <v>18</v>
      </c>
      <c r="B17" s="1">
        <f>B14*B3/E1/B1</f>
        <v>5.3189958727032742E-2</v>
      </c>
    </row>
    <row r="19" spans="1:2">
      <c r="A19" t="s">
        <v>19</v>
      </c>
      <c r="B19" s="1">
        <f>B7*B3/E1^2/B1^2</f>
        <v>7.8645902821245298E-2</v>
      </c>
    </row>
    <row r="20" spans="1:2">
      <c r="A20" t="s">
        <v>20</v>
      </c>
      <c r="B20" s="1">
        <f>B10*B3/E1/B1</f>
        <v>1.8784091458124805E-2</v>
      </c>
    </row>
    <row r="22" spans="1:2">
      <c r="A22" t="s">
        <v>21</v>
      </c>
      <c r="B22" s="1">
        <f>-(1+B17)</f>
        <v>-1.0531899587270328</v>
      </c>
    </row>
    <row r="23" spans="1:2">
      <c r="A23" t="s">
        <v>22</v>
      </c>
      <c r="B23" s="1">
        <f>B16</f>
        <v>0.20162085619200357</v>
      </c>
    </row>
    <row r="24" spans="1:2">
      <c r="A24" t="s">
        <v>23</v>
      </c>
      <c r="B24" s="1">
        <f>-B16*B17</f>
        <v>-1.0724205019361674E-2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6.6032104525845738E-6</v>
      </c>
    </row>
    <row r="29" spans="1:2">
      <c r="A29" t="s">
        <v>28</v>
      </c>
      <c r="B29" s="1">
        <f>-(1+B20)</f>
        <v>-1.0187840914581248</v>
      </c>
    </row>
    <row r="30" spans="1:2">
      <c r="A30" t="s">
        <v>29</v>
      </c>
      <c r="B30" s="1">
        <f>B19</f>
        <v>7.8645902821245298E-2</v>
      </c>
    </row>
    <row r="31" spans="1:2">
      <c r="A31" t="s">
        <v>30</v>
      </c>
      <c r="B31" s="1">
        <f>-B19*B20</f>
        <v>-1.4772918314010673E-3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3.3581599563893621E-3</v>
      </c>
    </row>
    <row r="36" spans="1:2">
      <c r="A36" t="s">
        <v>31</v>
      </c>
      <c r="B36" s="1">
        <f>B10*B3/E1/B1</f>
        <v>1.8784091458124805E-2</v>
      </c>
    </row>
    <row r="37" spans="1:2">
      <c r="A37" t="s">
        <v>32</v>
      </c>
      <c r="B37" s="1">
        <f>B11*B3/E1/B1</f>
        <v>0.12368002825357584</v>
      </c>
    </row>
    <row r="39" spans="1:2">
      <c r="A39" t="s">
        <v>33</v>
      </c>
      <c r="B39" s="1">
        <f>B14*B3/E1/B1</f>
        <v>5.3189958727032742E-2</v>
      </c>
    </row>
    <row r="41" spans="1:2">
      <c r="A41" t="s">
        <v>34</v>
      </c>
      <c r="B41" s="1">
        <f>SQRT(B7*B7)*B2*B3/E1/B1+SQRT(B7*B8)*B5*(1-K2)*B3/E1/B1</f>
        <v>1.5070636727698394E-4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3.8642431077380239E-2</v>
      </c>
    </row>
    <row r="47" spans="1:2">
      <c r="A47" t="s">
        <v>38</v>
      </c>
      <c r="B47">
        <f>EXP(B46)</f>
        <v>1.0393987605008308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-36601.128777136459</v>
      </c>
    </row>
    <row r="52" spans="1:2">
      <c r="A52" t="s">
        <v>41</v>
      </c>
      <c r="B52" s="1">
        <f>E1*B1/(B34-B10)-B7/B34^2</f>
        <v>0.65926366273874137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15ED-C576-9E45-A593-ABF8659C3C8B}">
  <dimension ref="A1:K52"/>
  <sheetViews>
    <sheetView workbookViewId="0">
      <selection activeCell="E7" sqref="E7"/>
    </sheetView>
  </sheetViews>
  <sheetFormatPr baseColWidth="10" defaultRowHeight="16"/>
  <sheetData>
    <row r="1" spans="1:11">
      <c r="A1" t="s">
        <v>0</v>
      </c>
      <c r="B1">
        <v>283.14999999999998</v>
      </c>
      <c r="D1" t="s">
        <v>5</v>
      </c>
      <c r="E1" s="1">
        <v>8.3140000000000004E-6</v>
      </c>
    </row>
    <row r="2" spans="1:11">
      <c r="A2" t="s">
        <v>2</v>
      </c>
      <c r="B2">
        <v>0.78600000000000003</v>
      </c>
      <c r="D2" t="s">
        <v>6</v>
      </c>
      <c r="E2">
        <v>351.26</v>
      </c>
      <c r="G2" t="s">
        <v>8</v>
      </c>
      <c r="H2">
        <v>1000</v>
      </c>
      <c r="J2" t="s">
        <v>10</v>
      </c>
      <c r="K2">
        <v>0.9</v>
      </c>
    </row>
    <row r="3" spans="1:11">
      <c r="A3" t="s">
        <v>1</v>
      </c>
      <c r="B3">
        <v>0.84940000000000004</v>
      </c>
      <c r="D3" t="s">
        <v>7</v>
      </c>
      <c r="E3">
        <v>5.782</v>
      </c>
      <c r="G3" t="s">
        <v>9</v>
      </c>
      <c r="H3">
        <v>2.5</v>
      </c>
      <c r="J3" t="s">
        <v>11</v>
      </c>
      <c r="K3">
        <v>1</v>
      </c>
    </row>
    <row r="5" spans="1:11">
      <c r="A5" t="s">
        <v>3</v>
      </c>
      <c r="B5">
        <f>1-B2</f>
        <v>0.21399999999999997</v>
      </c>
    </row>
    <row r="7" spans="1:11">
      <c r="A7" t="s">
        <v>4</v>
      </c>
      <c r="B7" s="1">
        <f>0.421875*$E$1^2*E2^2/E3</f>
        <v>6.2227612289499211E-7</v>
      </c>
    </row>
    <row r="8" spans="1:11">
      <c r="A8" t="s">
        <v>12</v>
      </c>
      <c r="B8" s="1">
        <f>0.421875*$E$1^2*H2^2/H3</f>
        <v>1.1664438075000001E-5</v>
      </c>
    </row>
    <row r="10" spans="1:11">
      <c r="A10" t="s">
        <v>13</v>
      </c>
      <c r="B10" s="1">
        <f>0.125*$E$1*E2/E3</f>
        <v>6.3135066585956419E-5</v>
      </c>
    </row>
    <row r="11" spans="1:11">
      <c r="A11" t="s">
        <v>14</v>
      </c>
      <c r="B11" s="1">
        <f>0.125*$E$1*H2/H3</f>
        <v>4.1570000000000002E-4</v>
      </c>
    </row>
    <row r="13" spans="1:11">
      <c r="A13" t="s">
        <v>15</v>
      </c>
      <c r="B13" s="1">
        <f>SQRT(B7*B7)*B2*B2+SQRT(B7*B8)*(1-K2)*B2*B5+SQRT(B8*B7)*(1-K3)*B5*B2+SQRT(B8*B8)*B5*B5</f>
        <v>9.6394116454181101E-7</v>
      </c>
    </row>
    <row r="14" spans="1:11">
      <c r="A14" t="s">
        <v>16</v>
      </c>
      <c r="B14" s="1">
        <f>B2*B10+B5*B11</f>
        <v>1.3858396233656174E-4</v>
      </c>
    </row>
    <row r="16" spans="1:11">
      <c r="A16" t="s">
        <v>17</v>
      </c>
      <c r="B16" s="1">
        <f>B13*B3/E1^2/B1^2</f>
        <v>0.14774391783533131</v>
      </c>
    </row>
    <row r="17" spans="1:2">
      <c r="A17" t="s">
        <v>18</v>
      </c>
      <c r="B17" s="1">
        <f>B14*B3/E1/B1</f>
        <v>5.0003297471929206E-2</v>
      </c>
    </row>
    <row r="19" spans="1:2">
      <c r="A19" t="s">
        <v>19</v>
      </c>
      <c r="B19" s="1">
        <f>B7*B3/E1^2/B1^2</f>
        <v>9.5376684546495935E-2</v>
      </c>
    </row>
    <row r="20" spans="1:2">
      <c r="A20" t="s">
        <v>20</v>
      </c>
      <c r="B20" s="1">
        <f>B10*B3/E1/B1</f>
        <v>2.2780136043020007E-2</v>
      </c>
    </row>
    <row r="22" spans="1:2">
      <c r="A22" t="s">
        <v>21</v>
      </c>
      <c r="B22" s="1">
        <f>-(1+B17)</f>
        <v>-1.0500032974719291</v>
      </c>
    </row>
    <row r="23" spans="1:2">
      <c r="A23" t="s">
        <v>22</v>
      </c>
      <c r="B23" s="1">
        <f>B16</f>
        <v>0.14774391783533131</v>
      </c>
    </row>
    <row r="24" spans="1:2">
      <c r="A24" t="s">
        <v>23</v>
      </c>
      <c r="B24" s="1">
        <f>-B16*B17</f>
        <v>-7.3876830731883381E-3</v>
      </c>
    </row>
    <row r="26" spans="1:2">
      <c r="A26" t="s">
        <v>24</v>
      </c>
      <c r="B26">
        <v>1.9646024905940998E-3</v>
      </c>
    </row>
    <row r="27" spans="1:2">
      <c r="A27" t="s">
        <v>25</v>
      </c>
      <c r="B27" s="1">
        <f>B26*E1*B1/B3</f>
        <v>5.4448888638924357E-6</v>
      </c>
    </row>
    <row r="29" spans="1:2">
      <c r="A29" t="s">
        <v>28</v>
      </c>
      <c r="B29" s="1">
        <f>-(1+B20)</f>
        <v>-1.02278013604302</v>
      </c>
    </row>
    <row r="30" spans="1:2">
      <c r="A30" t="s">
        <v>29</v>
      </c>
      <c r="B30" s="1">
        <f>B19</f>
        <v>9.5376684546495935E-2</v>
      </c>
    </row>
    <row r="31" spans="1:2">
      <c r="A31" t="s">
        <v>30</v>
      </c>
      <c r="B31" s="1">
        <f>-B19*B20</f>
        <v>-2.1726938493013812E-3</v>
      </c>
    </row>
    <row r="33" spans="1:2" ht="19">
      <c r="A33" t="s">
        <v>26</v>
      </c>
      <c r="B33" s="2">
        <v>0.99912753977932001</v>
      </c>
    </row>
    <row r="34" spans="1:2">
      <c r="A34" t="s">
        <v>27</v>
      </c>
      <c r="B34" s="1">
        <f>B33*E1*B1/B3</f>
        <v>2.7690784476749582E-3</v>
      </c>
    </row>
    <row r="36" spans="1:2">
      <c r="A36" t="s">
        <v>31</v>
      </c>
      <c r="B36" s="1">
        <f>B10*B3/E1/B1</f>
        <v>2.2780136043020007E-2</v>
      </c>
    </row>
    <row r="37" spans="1:2">
      <c r="A37" t="s">
        <v>32</v>
      </c>
      <c r="B37" s="1">
        <f>B11*B3/E1/B1</f>
        <v>0.14999117075754903</v>
      </c>
    </row>
    <row r="39" spans="1:2">
      <c r="A39" t="s">
        <v>33</v>
      </c>
      <c r="B39" s="1">
        <f>B14*B3/E1/B1</f>
        <v>5.0003297471929206E-2</v>
      </c>
    </row>
    <row r="41" spans="1:2">
      <c r="A41" t="s">
        <v>34</v>
      </c>
      <c r="B41" s="1">
        <f>SQRT(B7*B7)*B2*B3/E1/B1+SQRT(B7*B8)*B5*(1-K2)*B3/E1/B1</f>
        <v>1.9728117123028369E-4</v>
      </c>
    </row>
    <row r="43" spans="1:2">
      <c r="A43" t="s">
        <v>35</v>
      </c>
      <c r="B43" s="1" t="e">
        <f>B36/(B26-B39)-LN(B26-B39)-2*B41/B26</f>
        <v>#NUM!</v>
      </c>
    </row>
    <row r="44" spans="1:2">
      <c r="A44" t="s">
        <v>36</v>
      </c>
      <c r="B44" t="e">
        <f>EXP(B43)</f>
        <v>#NUM!</v>
      </c>
    </row>
    <row r="46" spans="1:2">
      <c r="A46" t="s">
        <v>37</v>
      </c>
      <c r="B46" s="1">
        <f>B36/(B33-B36)-LN(B33-B36)-2*B7*B3/E1/B1/B33</f>
        <v>4.681936146645882E-2</v>
      </c>
    </row>
    <row r="47" spans="1:2">
      <c r="A47" t="s">
        <v>38</v>
      </c>
      <c r="B47">
        <f>EXP(B46)</f>
        <v>1.0479326949561909</v>
      </c>
    </row>
    <row r="49" spans="1:2">
      <c r="A49" t="s">
        <v>39</v>
      </c>
      <c r="B49" s="1" t="e">
        <f>LN(B2)+B43-B46</f>
        <v>#NUM!</v>
      </c>
    </row>
    <row r="51" spans="1:2">
      <c r="A51" t="s">
        <v>40</v>
      </c>
      <c r="B51" s="1">
        <f>E1*B1/(B27-B14)-B13/B27^2</f>
        <v>-32531.837754058237</v>
      </c>
    </row>
    <row r="52" spans="1:2">
      <c r="A52" t="s">
        <v>41</v>
      </c>
      <c r="B52" s="1">
        <f>E1*B1/(B34-B10)-B7/B34^2</f>
        <v>0.78882271771199775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Point1, different BIP</vt:lpstr>
      <vt:lpstr>Point1 Check</vt:lpstr>
      <vt:lpstr>Point2 Check</vt:lpstr>
      <vt:lpstr>Point3 Check</vt:lpstr>
      <vt:lpstr>Point4 Check</vt:lpstr>
      <vt:lpstr>Point5 Check</vt:lpstr>
      <vt:lpstr>Point6 Check</vt:lpstr>
      <vt:lpstr>Point7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2022-03-08T20:34:28Z</dcterms:created>
  <dcterms:modified xsi:type="dcterms:W3CDTF">2022-03-09T16:00:26Z</dcterms:modified>
</cp:coreProperties>
</file>