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  <extLst>
    <ext uri="GoogleSheetsCustomDataVersion2">
      <go:sheetsCustomData xmlns:go="http://customooxmlschemas.google.com/" r:id="rId5" roundtripDataChecksum="mPj8s7VbfLe2OsAM+Bj7EBllM7XQk6VqAjvG6U+llVw="/>
    </ext>
  </extLst>
</workbook>
</file>

<file path=xl/sharedStrings.xml><?xml version="1.0" encoding="utf-8"?>
<sst xmlns="http://schemas.openxmlformats.org/spreadsheetml/2006/main" count="129" uniqueCount="83">
  <si>
    <t>[Farm Name]</t>
  </si>
  <si>
    <t>Cycle Report &amp; Planning</t>
  </si>
  <si>
    <t>Farm Name</t>
  </si>
  <si>
    <t>Unit</t>
  </si>
  <si>
    <t>Historical</t>
  </si>
  <si>
    <t>Historic Avg.</t>
  </si>
  <si>
    <t>Forecast</t>
  </si>
  <si>
    <t>Cycle 1</t>
  </si>
  <si>
    <t>Cycle 2</t>
  </si>
  <si>
    <t>Cycle 3</t>
  </si>
  <si>
    <t>Cycle 4</t>
  </si>
  <si>
    <t>Cycle 5</t>
  </si>
  <si>
    <t>Cycle (excl. DELOS)</t>
  </si>
  <si>
    <t>#</t>
  </si>
  <si>
    <t>Cycle Detail</t>
  </si>
  <si>
    <t>Beginning Date</t>
  </si>
  <si>
    <t>Date</t>
  </si>
  <si>
    <t>Ending Date</t>
  </si>
  <si>
    <t>Days of Culture</t>
  </si>
  <si>
    <t>Days</t>
  </si>
  <si>
    <t>Operational Metrics</t>
  </si>
  <si>
    <t>Pond Area</t>
  </si>
  <si>
    <t>Ha</t>
  </si>
  <si>
    <t>No of Ponds</t>
  </si>
  <si>
    <t>x</t>
  </si>
  <si>
    <t>Avg. Daily Growth Rate</t>
  </si>
  <si>
    <t>gr/day</t>
  </si>
  <si>
    <t>Avg. Body Weight</t>
  </si>
  <si>
    <t>gr</t>
  </si>
  <si>
    <t>Shrimp Count</t>
  </si>
  <si>
    <t>gr / 1 kg</t>
  </si>
  <si>
    <t>Shrimps Produced</t>
  </si>
  <si>
    <t>kg</t>
  </si>
  <si>
    <t>Productivity</t>
  </si>
  <si>
    <t>Ton/Ha</t>
  </si>
  <si>
    <t>Net Density</t>
  </si>
  <si>
    <t>PL / sqm</t>
  </si>
  <si>
    <t>Allowance</t>
  </si>
  <si>
    <t>%</t>
  </si>
  <si>
    <t>Gross Density</t>
  </si>
  <si>
    <t>Gross PL at Stocking</t>
  </si>
  <si>
    <t>Shrimps at Harvest</t>
  </si>
  <si>
    <t>Gross Survival Rate</t>
  </si>
  <si>
    <t>Feed Consumed</t>
  </si>
  <si>
    <t>Feed Conversion Ratio</t>
  </si>
  <si>
    <t>Farm Profitability</t>
  </si>
  <si>
    <t>Revenue</t>
  </si>
  <si>
    <t>IDR Million</t>
  </si>
  <si>
    <t>Feed</t>
  </si>
  <si>
    <t>Chemical</t>
  </si>
  <si>
    <t>Electricity &amp; Fuel</t>
  </si>
  <si>
    <t>Post-Larvae</t>
  </si>
  <si>
    <t>Labor</t>
  </si>
  <si>
    <t>Others ([detail the other spending])</t>
  </si>
  <si>
    <t>Subtotal Production Cost</t>
  </si>
  <si>
    <t>Gross Profit</t>
  </si>
  <si>
    <t>GP Margin</t>
  </si>
  <si>
    <t>Site Expenses</t>
  </si>
  <si>
    <t>Farm Employee Bonus</t>
  </si>
  <si>
    <t>Subtotal Farm-Level Operating Cost</t>
  </si>
  <si>
    <t>Core Profit</t>
  </si>
  <si>
    <t>CP Margin</t>
  </si>
  <si>
    <t>HQ Expenses</t>
  </si>
  <si>
    <t>Interest Expense</t>
  </si>
  <si>
    <t>Interest Income</t>
  </si>
  <si>
    <t>EBITDA</t>
  </si>
  <si>
    <t>EBITDA Margin</t>
  </si>
  <si>
    <t>Farm Unit Economics</t>
  </si>
  <si>
    <t>Avg. Selling Price</t>
  </si>
  <si>
    <t>IDR / kg</t>
  </si>
  <si>
    <t>Avg. Production Cost</t>
  </si>
  <si>
    <t>Blended Unit Margin</t>
  </si>
  <si>
    <t>Feed Cost per Shrimp</t>
  </si>
  <si>
    <t>Feed Cost per Feed</t>
  </si>
  <si>
    <t>% of COGS</t>
  </si>
  <si>
    <t>Others (Waste Water Treatment)</t>
  </si>
  <si>
    <t>DELOS Profitability</t>
  </si>
  <si>
    <t>AquaHero Revenue</t>
  </si>
  <si>
    <t>Net Take of Gross Profit</t>
  </si>
  <si>
    <t>Labor Expense</t>
  </si>
  <si>
    <t>Employee Bonus</t>
  </si>
  <si>
    <t>Laboratory Expense</t>
  </si>
  <si>
    <t>Subtotal AquaHero Expenses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</si>
</sst>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&quot;-&quot;mm&quot;-&quot;dd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  <numFmt numFmtId="168" formatCode="0.0%"/>
    <numFmt numFmtId="169" formatCode="#,##0.0_);[Red]\(#,##0.0\)"/>
  </numFmts>
  <fonts count="12">
    <font>
      <sz val="11.0"/>
      <color theme="1"/>
      <name val="Calibri"/>
      <scheme val="minor"/>
    </font>
    <font>
      <b/>
      <sz val="15.0"/>
      <color theme="1"/>
      <name val="Arial"/>
    </font>
    <font>
      <b/>
      <sz val="12.0"/>
      <color theme="1"/>
      <name val="Arial"/>
    </font>
    <font>
      <b/>
      <sz val="9.0"/>
      <color theme="1"/>
      <name val="Arial"/>
    </font>
    <font>
      <b/>
      <i/>
      <sz val="9.0"/>
      <color rgb="FF7F7F7F"/>
      <name val="Arial"/>
    </font>
    <font/>
    <font>
      <sz val="9.0"/>
      <color theme="1"/>
      <name val="Arial"/>
    </font>
    <font>
      <i/>
      <sz val="9.0"/>
      <color rgb="FF7F7F7F"/>
      <name val="Arial"/>
    </font>
    <font>
      <b/>
      <sz val="10.0"/>
      <color rgb="FF44546A"/>
      <name val="Arial"/>
    </font>
    <font>
      <b/>
      <i/>
      <sz val="10.0"/>
      <color rgb="FF44546A"/>
      <name val="Arial"/>
    </font>
    <font>
      <sz val="11.0"/>
      <color theme="1"/>
      <name val="Calibri"/>
    </font>
    <font>
      <i/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12">
    <border/>
    <border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5" numFmtId="0" xfId="0" applyBorder="1" applyFont="1"/>
    <xf borderId="0" fillId="0" fontId="3" numFmtId="0" xfId="0" applyAlignment="1" applyFont="1">
      <alignment horizontal="center" readingOrder="0" shrinkToFit="0" vertical="center" wrapText="1"/>
    </xf>
    <xf borderId="0" fillId="0" fontId="6" numFmtId="0" xfId="0" applyFont="1"/>
    <xf borderId="0" fillId="0" fontId="7" numFmtId="0" xfId="0" applyAlignment="1" applyFont="1">
      <alignment horizontal="center"/>
    </xf>
    <xf borderId="0" fillId="0" fontId="6" numFmtId="37" xfId="0" applyAlignment="1" applyFont="1" applyNumberFormat="1">
      <alignment horizontal="right"/>
    </xf>
    <xf borderId="0" fillId="0" fontId="6" numFmtId="0" xfId="0" applyAlignment="1" applyFont="1">
      <alignment horizontal="center" vertical="center"/>
    </xf>
    <xf borderId="1" fillId="0" fontId="8" numFmtId="0" xfId="0" applyBorder="1" applyFont="1"/>
    <xf borderId="1" fillId="0" fontId="9" numFmtId="0" xfId="0" applyAlignment="1" applyBorder="1" applyFont="1">
      <alignment horizontal="center"/>
    </xf>
    <xf borderId="0" fillId="0" fontId="8" numFmtId="0" xfId="0" applyFont="1"/>
    <xf borderId="2" fillId="2" fontId="6" numFmtId="164" xfId="0" applyAlignment="1" applyBorder="1" applyFill="1" applyFont="1" applyNumberFormat="1">
      <alignment horizontal="center"/>
    </xf>
    <xf borderId="3" fillId="2" fontId="6" numFmtId="164" xfId="0" applyAlignment="1" applyBorder="1" applyFont="1" applyNumberFormat="1">
      <alignment horizontal="center"/>
    </xf>
    <xf borderId="0" fillId="0" fontId="6" numFmtId="15" xfId="0" applyAlignment="1" applyFont="1" applyNumberFormat="1">
      <alignment horizontal="center" vertical="center"/>
    </xf>
    <xf borderId="2" fillId="2" fontId="6" numFmtId="164" xfId="0" applyAlignment="1" applyBorder="1" applyFont="1" applyNumberFormat="1">
      <alignment horizontal="center" readingOrder="0" vertical="center"/>
    </xf>
    <xf borderId="4" fillId="2" fontId="6" numFmtId="164" xfId="0" applyAlignment="1" applyBorder="1" applyFont="1" applyNumberFormat="1">
      <alignment horizontal="center"/>
    </xf>
    <xf borderId="5" fillId="2" fontId="6" numFmtId="164" xfId="0" applyAlignment="1" applyBorder="1" applyFont="1" applyNumberFormat="1">
      <alignment horizontal="center"/>
    </xf>
    <xf borderId="2" fillId="2" fontId="6" numFmtId="37" xfId="0" applyAlignment="1" applyBorder="1" applyFont="1" applyNumberFormat="1">
      <alignment horizontal="right" readingOrder="0"/>
    </xf>
    <xf borderId="2" fillId="2" fontId="6" numFmtId="165" xfId="0" applyAlignment="1" applyBorder="1" applyFont="1" applyNumberFormat="1">
      <alignment horizontal="right" vertical="bottom"/>
    </xf>
    <xf borderId="3" fillId="2" fontId="6" numFmtId="165" xfId="0" applyAlignment="1" applyBorder="1" applyFont="1" applyNumberFormat="1">
      <alignment horizontal="right" vertical="bottom"/>
    </xf>
    <xf borderId="0" fillId="0" fontId="6" numFmtId="165" xfId="0" applyAlignment="1" applyFont="1" applyNumberFormat="1">
      <alignment horizontal="right"/>
    </xf>
    <xf borderId="4" fillId="2" fontId="6" numFmtId="166" xfId="0" applyAlignment="1" applyBorder="1" applyFont="1" applyNumberFormat="1">
      <alignment horizontal="right" vertical="bottom"/>
    </xf>
    <xf borderId="5" fillId="2" fontId="6" numFmtId="166" xfId="0" applyAlignment="1" applyBorder="1" applyFont="1" applyNumberFormat="1">
      <alignment horizontal="right" vertical="bottom"/>
    </xf>
    <xf borderId="0" fillId="0" fontId="6" numFmtId="166" xfId="0" applyAlignment="1" applyFont="1" applyNumberFormat="1">
      <alignment horizontal="right"/>
    </xf>
    <xf borderId="0" fillId="0" fontId="6" numFmtId="167" xfId="0" applyAlignment="1" applyFont="1" applyNumberFormat="1">
      <alignment horizontal="right"/>
    </xf>
    <xf borderId="2" fillId="2" fontId="6" numFmtId="37" xfId="0" applyAlignment="1" applyBorder="1" applyFont="1" applyNumberFormat="1">
      <alignment horizontal="right" vertical="bottom"/>
    </xf>
    <xf borderId="3" fillId="2" fontId="6" numFmtId="37" xfId="0" applyAlignment="1" applyBorder="1" applyFont="1" applyNumberFormat="1">
      <alignment horizontal="right" vertical="bottom"/>
    </xf>
    <xf borderId="2" fillId="2" fontId="6" numFmtId="165" xfId="0" applyAlignment="1" applyBorder="1" applyFont="1" applyNumberFormat="1">
      <alignment horizontal="right"/>
    </xf>
    <xf borderId="0" fillId="0" fontId="6" numFmtId="166" xfId="0" applyFont="1" applyNumberFormat="1"/>
    <xf borderId="2" fillId="2" fontId="6" numFmtId="166" xfId="0" applyAlignment="1" applyBorder="1" applyFont="1" applyNumberFormat="1">
      <alignment horizontal="right" vertical="bottom"/>
    </xf>
    <xf borderId="3" fillId="2" fontId="6" numFmtId="166" xfId="0" applyAlignment="1" applyBorder="1" applyFont="1" applyNumberFormat="1">
      <alignment horizontal="right" vertical="bottom"/>
    </xf>
    <xf borderId="4" fillId="2" fontId="6" numFmtId="168" xfId="0" applyAlignment="1" applyBorder="1" applyFont="1" applyNumberFormat="1">
      <alignment horizontal="right" vertical="bottom"/>
    </xf>
    <xf borderId="5" fillId="2" fontId="6" numFmtId="168" xfId="0" applyAlignment="1" applyBorder="1" applyFont="1" applyNumberFormat="1">
      <alignment horizontal="right" vertical="bottom"/>
    </xf>
    <xf borderId="0" fillId="0" fontId="6" numFmtId="168" xfId="0" applyAlignment="1" applyFont="1" applyNumberFormat="1">
      <alignment horizontal="right"/>
    </xf>
    <xf quotePrefix="1" borderId="0" fillId="0" fontId="7" numFmtId="0" xfId="0" applyAlignment="1" applyFont="1">
      <alignment horizontal="center"/>
    </xf>
    <xf borderId="2" fillId="2" fontId="6" numFmtId="168" xfId="0" applyAlignment="1" applyBorder="1" applyFont="1" applyNumberFormat="1">
      <alignment horizontal="right" vertical="bottom"/>
    </xf>
    <xf borderId="3" fillId="2" fontId="6" numFmtId="168" xfId="0" applyAlignment="1" applyBorder="1" applyFont="1" applyNumberFormat="1">
      <alignment horizontal="right" vertical="bottom"/>
    </xf>
    <xf borderId="2" fillId="2" fontId="6" numFmtId="168" xfId="0" applyAlignment="1" applyBorder="1" applyFont="1" applyNumberFormat="1">
      <alignment horizontal="right" readingOrder="0"/>
    </xf>
    <xf borderId="2" fillId="2" fontId="6" numFmtId="165" xfId="0" applyAlignment="1" applyBorder="1" applyFont="1" applyNumberFormat="1">
      <alignment horizontal="right" readingOrder="0"/>
    </xf>
    <xf borderId="0" fillId="0" fontId="6" numFmtId="168" xfId="0" applyFont="1" applyNumberFormat="1"/>
    <xf borderId="0" fillId="0" fontId="3" numFmtId="0" xfId="0" applyFont="1"/>
    <xf borderId="0" fillId="0" fontId="4" numFmtId="0" xfId="0" applyAlignment="1" applyFont="1">
      <alignment horizontal="center"/>
    </xf>
    <xf borderId="2" fillId="2" fontId="3" numFmtId="169" xfId="0" applyAlignment="1" applyBorder="1" applyFont="1" applyNumberFormat="1">
      <alignment horizontal="right" vertical="bottom"/>
    </xf>
    <xf borderId="3" fillId="2" fontId="3" numFmtId="169" xfId="0" applyAlignment="1" applyBorder="1" applyFont="1" applyNumberFormat="1">
      <alignment horizontal="right" vertical="bottom"/>
    </xf>
    <xf borderId="0" fillId="0" fontId="3" numFmtId="169" xfId="0" applyAlignment="1" applyFont="1" applyNumberFormat="1">
      <alignment horizontal="right"/>
    </xf>
    <xf borderId="6" fillId="0" fontId="10" numFmtId="0" xfId="0" applyAlignment="1" applyBorder="1" applyFont="1">
      <alignment vertical="bottom"/>
    </xf>
    <xf borderId="4" fillId="2" fontId="6" numFmtId="169" xfId="0" applyAlignment="1" applyBorder="1" applyFont="1" applyNumberFormat="1">
      <alignment horizontal="right" vertical="bottom"/>
    </xf>
    <xf borderId="5" fillId="2" fontId="6" numFmtId="169" xfId="0" applyAlignment="1" applyBorder="1" applyFont="1" applyNumberFormat="1">
      <alignment horizontal="right" vertical="bottom"/>
    </xf>
    <xf borderId="0" fillId="0" fontId="6" numFmtId="169" xfId="0" applyAlignment="1" applyFont="1" applyNumberFormat="1">
      <alignment horizontal="right"/>
    </xf>
    <xf borderId="2" fillId="2" fontId="6" numFmtId="169" xfId="0" applyAlignment="1" applyBorder="1" applyFont="1" applyNumberFormat="1">
      <alignment horizontal="right" vertical="bottom"/>
    </xf>
    <xf borderId="7" fillId="2" fontId="6" numFmtId="169" xfId="0" applyAlignment="1" applyBorder="1" applyFont="1" applyNumberFormat="1">
      <alignment horizontal="right" vertical="bottom"/>
    </xf>
    <xf borderId="8" fillId="2" fontId="6" numFmtId="169" xfId="0" applyAlignment="1" applyBorder="1" applyFont="1" applyNumberFormat="1">
      <alignment horizontal="right" vertical="bottom"/>
    </xf>
    <xf borderId="9" fillId="0" fontId="3" numFmtId="169" xfId="0" applyAlignment="1" applyBorder="1" applyFont="1" applyNumberFormat="1">
      <alignment horizontal="right"/>
    </xf>
    <xf borderId="10" fillId="0" fontId="3" numFmtId="169" xfId="0" applyAlignment="1" applyBorder="1" applyFont="1" applyNumberFormat="1">
      <alignment horizontal="right"/>
    </xf>
    <xf borderId="0" fillId="0" fontId="11" numFmtId="0" xfId="0" applyAlignment="1" applyFont="1">
      <alignment horizontal="left"/>
    </xf>
    <xf borderId="0" fillId="0" fontId="11" numFmtId="0" xfId="0" applyFont="1"/>
    <xf borderId="0" fillId="0" fontId="11" numFmtId="168" xfId="0" applyAlignment="1" applyFont="1" applyNumberFormat="1">
      <alignment horizontal="right"/>
    </xf>
    <xf borderId="3" fillId="2" fontId="6" numFmtId="169" xfId="0" applyAlignment="1" applyBorder="1" applyFont="1" applyNumberFormat="1">
      <alignment horizontal="right" vertical="bottom"/>
    </xf>
    <xf borderId="11" fillId="0" fontId="3" numFmtId="169" xfId="0" applyAlignment="1" applyBorder="1" applyFont="1" applyNumberFormat="1">
      <alignment horizontal="right"/>
    </xf>
    <xf borderId="0" fillId="0" fontId="6" numFmtId="38" xfId="0" applyAlignment="1" applyFont="1" applyNumberFormat="1">
      <alignment horizontal="right"/>
    </xf>
    <xf borderId="2" fillId="2" fontId="6" numFmtId="38" xfId="0" applyAlignment="1" applyBorder="1" applyFont="1" applyNumberFormat="1">
      <alignment horizontal="right" readingOrder="0"/>
    </xf>
    <xf borderId="2" fillId="2" fontId="3" numFmtId="169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4.43" defaultRowHeight="15.0"/>
  <cols>
    <col customWidth="1" min="1" max="1" width="32.86"/>
    <col customWidth="1" min="2" max="2" width="14.71"/>
    <col customWidth="1" min="3" max="3" width="1.14"/>
    <col customWidth="1" min="4" max="7" width="11.29"/>
    <col customWidth="1" min="8" max="8" width="1.14"/>
    <col customWidth="1" min="9" max="9" width="11.29"/>
    <col customWidth="1" min="10" max="10" width="1.14"/>
    <col customWidth="1" min="11" max="11" width="11.29"/>
    <col customWidth="1" min="12" max="12" width="1.14"/>
    <col customWidth="1" min="13" max="18" width="8.86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ht="12.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ht="15.0" customHeight="1">
      <c r="A4" s="3" t="s">
        <v>2</v>
      </c>
      <c r="B4" s="4" t="s">
        <v>3</v>
      </c>
      <c r="C4" s="3"/>
      <c r="D4" s="5" t="s">
        <v>4</v>
      </c>
      <c r="E4" s="6"/>
      <c r="F4" s="6"/>
      <c r="G4" s="6"/>
      <c r="H4" s="3"/>
      <c r="I4" s="7" t="s">
        <v>5</v>
      </c>
      <c r="J4" s="3"/>
      <c r="K4" s="5" t="s">
        <v>6</v>
      </c>
      <c r="L4" s="3"/>
      <c r="M4" s="3"/>
      <c r="N4" s="3"/>
      <c r="O4" s="3"/>
      <c r="P4" s="3"/>
      <c r="Q4" s="3"/>
      <c r="R4" s="3"/>
    </row>
    <row r="5" ht="15.0" customHeight="1">
      <c r="C5" s="3"/>
      <c r="D5" s="5" t="s">
        <v>7</v>
      </c>
      <c r="E5" s="5" t="s">
        <v>8</v>
      </c>
      <c r="F5" s="5" t="s">
        <v>9</v>
      </c>
      <c r="G5" s="5" t="s">
        <v>10</v>
      </c>
      <c r="H5" s="3"/>
      <c r="I5" s="6"/>
      <c r="J5" s="3"/>
      <c r="K5" s="5" t="s">
        <v>11</v>
      </c>
      <c r="L5" s="3"/>
      <c r="M5" s="3"/>
      <c r="N5" s="3"/>
      <c r="O5" s="3"/>
      <c r="P5" s="3"/>
      <c r="Q5" s="3"/>
      <c r="R5" s="3"/>
    </row>
    <row r="6" ht="12.0" customHeight="1">
      <c r="A6" s="8"/>
      <c r="B6" s="9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ht="12.0" customHeight="1">
      <c r="A7" s="8" t="s">
        <v>12</v>
      </c>
      <c r="B7" s="9" t="s">
        <v>13</v>
      </c>
      <c r="C7" s="8"/>
      <c r="D7" s="10"/>
      <c r="E7" s="10"/>
      <c r="F7" s="10"/>
      <c r="G7" s="10"/>
      <c r="H7" s="8"/>
      <c r="I7" s="11">
        <f>COUNT(D7:G7)</f>
        <v>0</v>
      </c>
      <c r="J7" s="8"/>
      <c r="K7" s="10">
        <v>19.0</v>
      </c>
      <c r="L7" s="8"/>
      <c r="M7" s="8"/>
      <c r="N7" s="8"/>
      <c r="O7" s="8"/>
      <c r="P7" s="8"/>
      <c r="Q7" s="8"/>
      <c r="R7" s="8"/>
    </row>
    <row r="8" ht="12.0" customHeight="1">
      <c r="A8" s="8"/>
      <c r="B8" s="9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ht="12.0" customHeight="1">
      <c r="A9" s="12" t="s">
        <v>14</v>
      </c>
      <c r="B9" s="13"/>
      <c r="C9" s="14"/>
      <c r="D9" s="12"/>
      <c r="E9" s="12"/>
      <c r="F9" s="12"/>
      <c r="G9" s="12"/>
      <c r="H9" s="14"/>
      <c r="I9" s="12"/>
      <c r="J9" s="14"/>
      <c r="K9" s="12"/>
      <c r="L9" s="14"/>
      <c r="M9" s="14"/>
      <c r="N9" s="14"/>
      <c r="O9" s="14"/>
      <c r="P9" s="14"/>
      <c r="Q9" s="14"/>
      <c r="R9" s="14"/>
    </row>
    <row r="10" ht="3.0" customHeight="1">
      <c r="A10" s="8"/>
      <c r="B10" s="9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ht="12.0" customHeight="1">
      <c r="A11" s="8" t="s">
        <v>15</v>
      </c>
      <c r="B11" s="9" t="s">
        <v>16</v>
      </c>
      <c r="C11" s="8"/>
      <c r="D11" s="15">
        <v>38719.0</v>
      </c>
      <c r="E11" s="16">
        <v>38720.0</v>
      </c>
      <c r="F11" s="16">
        <v>38721.0</v>
      </c>
      <c r="G11" s="16">
        <v>38722.0</v>
      </c>
      <c r="H11" s="8"/>
      <c r="I11" s="17"/>
      <c r="J11" s="8"/>
      <c r="K11" s="18">
        <v>38722.0</v>
      </c>
      <c r="L11" s="8"/>
      <c r="M11" s="8"/>
      <c r="N11" s="8"/>
      <c r="O11" s="8"/>
      <c r="P11" s="8"/>
      <c r="Q11" s="8"/>
      <c r="R11" s="8"/>
    </row>
    <row r="12" ht="12.0" customHeight="1">
      <c r="A12" s="8" t="s">
        <v>17</v>
      </c>
      <c r="B12" s="9" t="s">
        <v>16</v>
      </c>
      <c r="C12" s="8"/>
      <c r="D12" s="19">
        <v>38720.0</v>
      </c>
      <c r="E12" s="20">
        <v>38721.0</v>
      </c>
      <c r="F12" s="20">
        <v>38722.0</v>
      </c>
      <c r="G12" s="20">
        <v>38723.0</v>
      </c>
      <c r="H12" s="8"/>
      <c r="I12" s="17"/>
      <c r="J12" s="8"/>
      <c r="K12" s="18">
        <v>38722.0</v>
      </c>
      <c r="L12" s="8"/>
      <c r="M12" s="8"/>
      <c r="N12" s="8"/>
      <c r="O12" s="8"/>
      <c r="P12" s="8"/>
      <c r="Q12" s="8"/>
      <c r="R12" s="8"/>
    </row>
    <row r="13" ht="12.0" customHeight="1">
      <c r="A13" s="8" t="s">
        <v>18</v>
      </c>
      <c r="B13" s="9" t="s">
        <v>19</v>
      </c>
      <c r="C13" s="8"/>
      <c r="D13" s="10">
        <f t="shared" ref="D13:F13" si="1">D12-D11</f>
        <v>1</v>
      </c>
      <c r="E13" s="10">
        <f t="shared" si="1"/>
        <v>1</v>
      </c>
      <c r="F13" s="10">
        <f t="shared" si="1"/>
        <v>1</v>
      </c>
      <c r="G13" s="10">
        <f>IFERROR(G12-G11,"Ongoing")</f>
        <v>1</v>
      </c>
      <c r="H13" s="8"/>
      <c r="I13" s="10">
        <f>IFERROR(SUMPRODUCT(D13:G13,D$17:G$17)/SUM(D$17:G$17),"n.m.")</f>
        <v>1</v>
      </c>
      <c r="J13" s="8"/>
      <c r="K13" s="21">
        <v>1.0</v>
      </c>
      <c r="L13" s="8"/>
      <c r="M13" s="8"/>
      <c r="N13" s="8"/>
      <c r="O13" s="8"/>
      <c r="P13" s="8"/>
      <c r="Q13" s="8"/>
      <c r="R13" s="8"/>
    </row>
    <row r="14" ht="12.0" customHeight="1">
      <c r="A14" s="8"/>
      <c r="B14" s="9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ht="12.0" customHeight="1">
      <c r="A15" s="12" t="s">
        <v>20</v>
      </c>
      <c r="B15" s="13"/>
      <c r="C15" s="14"/>
      <c r="D15" s="12"/>
      <c r="E15" s="12"/>
      <c r="F15" s="12"/>
      <c r="G15" s="12"/>
      <c r="H15" s="14"/>
      <c r="I15" s="12"/>
      <c r="J15" s="14"/>
      <c r="K15" s="12"/>
      <c r="L15" s="14"/>
      <c r="M15" s="14"/>
      <c r="N15" s="14"/>
      <c r="O15" s="14"/>
      <c r="P15" s="14"/>
      <c r="Q15" s="14"/>
      <c r="R15" s="14"/>
    </row>
    <row r="16" ht="3.0" customHeight="1">
      <c r="A16" s="8"/>
      <c r="B16" s="9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ht="12.0" customHeight="1">
      <c r="A17" s="8" t="s">
        <v>21</v>
      </c>
      <c r="B17" s="9" t="s">
        <v>22</v>
      </c>
      <c r="C17" s="8"/>
      <c r="D17" s="22">
        <v>1.0</v>
      </c>
      <c r="E17" s="23">
        <v>2.0</v>
      </c>
      <c r="F17" s="23">
        <v>3.0</v>
      </c>
      <c r="G17" s="23">
        <v>4.0</v>
      </c>
      <c r="H17" s="8"/>
      <c r="I17" s="24">
        <f t="shared" ref="I17:I18" si="2">IFERROR(AVERAGE(D17:G17),"n.m.")</f>
        <v>2.5</v>
      </c>
      <c r="J17" s="8"/>
      <c r="K17" s="22">
        <v>3.0</v>
      </c>
      <c r="L17" s="8"/>
      <c r="M17" s="8"/>
      <c r="N17" s="8"/>
      <c r="O17" s="8"/>
      <c r="P17" s="8"/>
      <c r="Q17" s="8"/>
      <c r="R17" s="8"/>
    </row>
    <row r="18" ht="12.0" customHeight="1">
      <c r="A18" s="8" t="s">
        <v>23</v>
      </c>
      <c r="B18" s="9" t="s">
        <v>24</v>
      </c>
      <c r="C18" s="8"/>
      <c r="D18" s="25">
        <v>1.0</v>
      </c>
      <c r="E18" s="26">
        <v>2.0</v>
      </c>
      <c r="F18" s="26">
        <v>3.0</v>
      </c>
      <c r="G18" s="26">
        <v>4.0</v>
      </c>
      <c r="H18" s="8"/>
      <c r="I18" s="27">
        <f t="shared" si="2"/>
        <v>2.5</v>
      </c>
      <c r="J18" s="8"/>
      <c r="K18" s="25">
        <v>2.0</v>
      </c>
      <c r="L18" s="8"/>
      <c r="M18" s="8"/>
      <c r="N18" s="8"/>
      <c r="O18" s="8"/>
      <c r="P18" s="8"/>
      <c r="Q18" s="8"/>
      <c r="R18" s="8"/>
    </row>
    <row r="19" ht="4.5" customHeight="1">
      <c r="A19" s="8"/>
      <c r="B19" s="9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ht="12.0" customHeight="1">
      <c r="A20" s="8" t="s">
        <v>25</v>
      </c>
      <c r="B20" s="9" t="s">
        <v>26</v>
      </c>
      <c r="C20" s="8"/>
      <c r="D20" s="24">
        <f t="shared" ref="D20:G20" si="3">IFERROR((D23*10^3/D31)/D13,"n.m.")</f>
        <v>101.010101</v>
      </c>
      <c r="E20" s="24">
        <f t="shared" si="3"/>
        <v>50.50505051</v>
      </c>
      <c r="F20" s="24">
        <f t="shared" si="3"/>
        <v>33.67003367</v>
      </c>
      <c r="G20" s="24">
        <f t="shared" si="3"/>
        <v>25.25252525</v>
      </c>
      <c r="H20" s="8"/>
      <c r="I20" s="24">
        <f>IFERROR((I23*10^3/I31)/I13,"n.m.")</f>
        <v>33.67003367</v>
      </c>
      <c r="J20" s="8"/>
      <c r="K20" s="24">
        <f>IFERROR((K23*10^3/K31)/K13,"n.m.")</f>
        <v>841.7508418</v>
      </c>
      <c r="L20" s="8"/>
      <c r="M20" s="8"/>
      <c r="N20" s="8"/>
      <c r="O20" s="8"/>
      <c r="P20" s="8"/>
      <c r="Q20" s="8"/>
      <c r="R20" s="8"/>
    </row>
    <row r="21" ht="12.0" customHeight="1">
      <c r="A21" s="8" t="s">
        <v>27</v>
      </c>
      <c r="B21" s="9" t="s">
        <v>28</v>
      </c>
      <c r="C21" s="8"/>
      <c r="D21" s="24">
        <f t="shared" ref="D21:G21" si="4">IFERROR(1000/D22,"n.m.")</f>
        <v>101.010101</v>
      </c>
      <c r="E21" s="24">
        <f t="shared" si="4"/>
        <v>50.50505051</v>
      </c>
      <c r="F21" s="24">
        <f t="shared" si="4"/>
        <v>33.67003367</v>
      </c>
      <c r="G21" s="24">
        <f t="shared" si="4"/>
        <v>25.25252525</v>
      </c>
      <c r="H21" s="24"/>
      <c r="I21" s="24">
        <f>IFERROR(1000/I22,"n.m.")</f>
        <v>33.67003367</v>
      </c>
      <c r="J21" s="8"/>
      <c r="K21" s="24">
        <f>IFERROR(1000/K22,"n.m.")</f>
        <v>841.7508418</v>
      </c>
      <c r="L21" s="8"/>
      <c r="M21" s="8"/>
      <c r="N21" s="8"/>
      <c r="O21" s="8"/>
      <c r="P21" s="8"/>
      <c r="Q21" s="8"/>
      <c r="R21" s="8"/>
    </row>
    <row r="22" ht="12.0" customHeight="1">
      <c r="A22" s="8" t="s">
        <v>29</v>
      </c>
      <c r="B22" s="9" t="s">
        <v>30</v>
      </c>
      <c r="C22" s="8"/>
      <c r="D22" s="28">
        <f t="shared" ref="D22:G22" si="5">IFERROR(1000/(D23/D31*10^3),"n.m.")</f>
        <v>9.9</v>
      </c>
      <c r="E22" s="28">
        <f t="shared" si="5"/>
        <v>19.8</v>
      </c>
      <c r="F22" s="28">
        <f t="shared" si="5"/>
        <v>29.7</v>
      </c>
      <c r="G22" s="28">
        <f t="shared" si="5"/>
        <v>39.6</v>
      </c>
      <c r="H22" s="8"/>
      <c r="I22" s="28">
        <f>IFERROR(1000/(I23/I31*10^3),"n.m.")</f>
        <v>29.7</v>
      </c>
      <c r="J22" s="8"/>
      <c r="K22" s="28">
        <f>IFERROR(1000/(K23/K31*10^3),"n.m.")</f>
        <v>1.188</v>
      </c>
      <c r="L22" s="8"/>
      <c r="M22" s="8"/>
      <c r="N22" s="8"/>
      <c r="O22" s="8"/>
      <c r="P22" s="8"/>
      <c r="Q22" s="8"/>
      <c r="R22" s="8"/>
    </row>
    <row r="23" ht="12.0" customHeight="1">
      <c r="A23" s="8" t="s">
        <v>31</v>
      </c>
      <c r="B23" s="9" t="s">
        <v>32</v>
      </c>
      <c r="C23" s="8"/>
      <c r="D23" s="29">
        <v>1000.0</v>
      </c>
      <c r="E23" s="30">
        <v>2000.0</v>
      </c>
      <c r="F23" s="30">
        <v>3000.0</v>
      </c>
      <c r="G23" s="30">
        <v>4000.0</v>
      </c>
      <c r="H23" s="8"/>
      <c r="I23" s="10">
        <f>SUM(D23:G23)</f>
        <v>10000</v>
      </c>
      <c r="J23" s="8"/>
      <c r="K23" s="10">
        <f>K24*K17*10^3</f>
        <v>75000</v>
      </c>
      <c r="L23" s="8"/>
      <c r="M23" s="8"/>
      <c r="N23" s="8"/>
      <c r="O23" s="8"/>
      <c r="P23" s="8"/>
      <c r="Q23" s="8"/>
      <c r="R23" s="8"/>
    </row>
    <row r="24" ht="12.0" customHeight="1">
      <c r="A24" s="8" t="s">
        <v>33</v>
      </c>
      <c r="B24" s="9" t="s">
        <v>34</v>
      </c>
      <c r="C24" s="8"/>
      <c r="D24" s="24">
        <f t="shared" ref="D24:G24" si="6">IFERROR((D23/10^3)/D17,"n.m.")</f>
        <v>1</v>
      </c>
      <c r="E24" s="24">
        <f t="shared" si="6"/>
        <v>1</v>
      </c>
      <c r="F24" s="24">
        <f t="shared" si="6"/>
        <v>1</v>
      </c>
      <c r="G24" s="24">
        <f t="shared" si="6"/>
        <v>1</v>
      </c>
      <c r="H24" s="8"/>
      <c r="I24" s="24" t="str">
        <f>IFERROR((I23/10^3)/I17/I7,"n.m.")</f>
        <v>n.m.</v>
      </c>
      <c r="J24" s="8"/>
      <c r="K24" s="31">
        <v>25.0</v>
      </c>
      <c r="L24" s="8"/>
      <c r="M24" s="8"/>
      <c r="N24" s="8"/>
      <c r="O24" s="8"/>
      <c r="P24" s="8"/>
      <c r="Q24" s="8"/>
      <c r="R24" s="8"/>
    </row>
    <row r="25" ht="4.5" customHeight="1">
      <c r="A25" s="8"/>
      <c r="B25" s="9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ht="12.0" customHeight="1">
      <c r="A26" s="8" t="s">
        <v>35</v>
      </c>
      <c r="B26" s="9" t="s">
        <v>36</v>
      </c>
      <c r="C26" s="32"/>
      <c r="D26" s="33">
        <v>1.0</v>
      </c>
      <c r="E26" s="34">
        <v>2.0</v>
      </c>
      <c r="F26" s="34">
        <v>3.0</v>
      </c>
      <c r="G26" s="34">
        <v>4.0</v>
      </c>
      <c r="H26" s="32"/>
      <c r="I26" s="27">
        <f>IFERROR(SUMPRODUCT(D26:G26,D$17:G$17)/SUM(D$17:G$17),"n.m.")</f>
        <v>3</v>
      </c>
      <c r="J26" s="32"/>
      <c r="K26" s="33">
        <v>3.0</v>
      </c>
      <c r="L26" s="32"/>
      <c r="M26" s="32"/>
      <c r="N26" s="32"/>
      <c r="O26" s="32"/>
      <c r="P26" s="32"/>
      <c r="Q26" s="32"/>
      <c r="R26" s="32"/>
    </row>
    <row r="27" ht="12.0" customHeight="1">
      <c r="A27" s="8" t="s">
        <v>37</v>
      </c>
      <c r="B27" s="9" t="s">
        <v>38</v>
      </c>
      <c r="C27" s="8"/>
      <c r="D27" s="35">
        <v>0.1</v>
      </c>
      <c r="E27" s="36">
        <v>0.1</v>
      </c>
      <c r="F27" s="36">
        <v>0.1</v>
      </c>
      <c r="G27" s="36">
        <v>0.1</v>
      </c>
      <c r="H27" s="8"/>
      <c r="I27" s="37">
        <f>IFERROR((I28/I26)-1,"n.m.")</f>
        <v>0.1</v>
      </c>
      <c r="J27" s="8"/>
      <c r="K27" s="35">
        <v>0.1</v>
      </c>
      <c r="L27" s="8"/>
      <c r="M27" s="8"/>
      <c r="N27" s="8"/>
      <c r="O27" s="8"/>
      <c r="P27" s="8"/>
      <c r="Q27" s="8"/>
      <c r="R27" s="8"/>
    </row>
    <row r="28" ht="12.0" customHeight="1">
      <c r="A28" s="8" t="s">
        <v>39</v>
      </c>
      <c r="B28" s="9" t="s">
        <v>36</v>
      </c>
      <c r="C28" s="32"/>
      <c r="D28" s="27">
        <f t="shared" ref="D28:G28" si="7">D26*(1+D27)</f>
        <v>1.1</v>
      </c>
      <c r="E28" s="27">
        <f t="shared" si="7"/>
        <v>2.2</v>
      </c>
      <c r="F28" s="27">
        <f t="shared" si="7"/>
        <v>3.3</v>
      </c>
      <c r="G28" s="27">
        <f t="shared" si="7"/>
        <v>4.4</v>
      </c>
      <c r="H28" s="32"/>
      <c r="I28" s="27">
        <f>IFERROR(SUMPRODUCT(D28:G28,D$17:G$17)/SUM(D$17:G$17),"n.m.")</f>
        <v>3.3</v>
      </c>
      <c r="J28" s="32"/>
      <c r="K28" s="27">
        <f>K26*(1+K27)</f>
        <v>3.3</v>
      </c>
      <c r="L28" s="32"/>
      <c r="M28" s="32"/>
      <c r="N28" s="32"/>
      <c r="O28" s="32"/>
      <c r="P28" s="32"/>
      <c r="Q28" s="32"/>
      <c r="R28" s="32"/>
    </row>
    <row r="29" ht="4.5" customHeight="1">
      <c r="A29" s="8"/>
      <c r="B29" s="9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ht="12.0" customHeight="1">
      <c r="A30" s="8" t="s">
        <v>40</v>
      </c>
      <c r="B30" s="38" t="s">
        <v>24</v>
      </c>
      <c r="C30" s="32"/>
      <c r="D30" s="27">
        <f t="shared" ref="D30:G30" si="8">D28*D17*10^4</f>
        <v>11000</v>
      </c>
      <c r="E30" s="27">
        <f t="shared" si="8"/>
        <v>44000</v>
      </c>
      <c r="F30" s="27">
        <f t="shared" si="8"/>
        <v>99000</v>
      </c>
      <c r="G30" s="27">
        <f t="shared" si="8"/>
        <v>176000</v>
      </c>
      <c r="H30" s="32"/>
      <c r="I30" s="27">
        <f t="shared" ref="I30:I31" si="10">SUM(D30:G30)</f>
        <v>330000</v>
      </c>
      <c r="J30" s="32"/>
      <c r="K30" s="27">
        <f>K28*K17*10^4</f>
        <v>99000</v>
      </c>
      <c r="L30" s="32"/>
      <c r="M30" s="32"/>
      <c r="N30" s="32"/>
      <c r="O30" s="32"/>
      <c r="P30" s="32"/>
      <c r="Q30" s="32"/>
      <c r="R30" s="32"/>
    </row>
    <row r="31" ht="12.0" customHeight="1">
      <c r="A31" s="8" t="s">
        <v>41</v>
      </c>
      <c r="B31" s="38" t="s">
        <v>24</v>
      </c>
      <c r="C31" s="32"/>
      <c r="D31" s="27">
        <f t="shared" ref="D31:G31" si="9">IFERROR(D32*D30,"n.m.")</f>
        <v>9900</v>
      </c>
      <c r="E31" s="27">
        <f t="shared" si="9"/>
        <v>39600</v>
      </c>
      <c r="F31" s="27">
        <f t="shared" si="9"/>
        <v>89100</v>
      </c>
      <c r="G31" s="27">
        <f t="shared" si="9"/>
        <v>158400</v>
      </c>
      <c r="H31" s="32"/>
      <c r="I31" s="27">
        <f t="shared" si="10"/>
        <v>297000</v>
      </c>
      <c r="J31" s="32"/>
      <c r="K31" s="27">
        <f>IFERROR(K32*K30,"n.m.")</f>
        <v>89100</v>
      </c>
      <c r="L31" s="32"/>
      <c r="M31" s="32"/>
      <c r="N31" s="32"/>
      <c r="O31" s="32"/>
      <c r="P31" s="32"/>
      <c r="Q31" s="32"/>
      <c r="R31" s="32"/>
    </row>
    <row r="32" ht="12.0" customHeight="1">
      <c r="A32" s="8" t="s">
        <v>42</v>
      </c>
      <c r="B32" s="9" t="s">
        <v>38</v>
      </c>
      <c r="C32" s="8"/>
      <c r="D32" s="39">
        <v>0.9</v>
      </c>
      <c r="E32" s="40">
        <v>0.9</v>
      </c>
      <c r="F32" s="40">
        <v>0.9</v>
      </c>
      <c r="G32" s="40">
        <v>0.9</v>
      </c>
      <c r="H32" s="8"/>
      <c r="I32" s="37">
        <f>IFERROR(I31/I30,"n.m.")</f>
        <v>0.9</v>
      </c>
      <c r="J32" s="8"/>
      <c r="K32" s="41">
        <v>0.9</v>
      </c>
      <c r="L32" s="8"/>
      <c r="M32" s="8"/>
      <c r="N32" s="8"/>
      <c r="O32" s="8"/>
      <c r="P32" s="8"/>
      <c r="Q32" s="8"/>
      <c r="R32" s="8"/>
    </row>
    <row r="33" ht="4.5" customHeight="1">
      <c r="A33" s="8"/>
      <c r="B33" s="9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ht="12.0" customHeight="1">
      <c r="A34" s="8" t="s">
        <v>43</v>
      </c>
      <c r="B34" s="9" t="s">
        <v>32</v>
      </c>
      <c r="C34" s="8"/>
      <c r="D34" s="29">
        <v>100.0</v>
      </c>
      <c r="E34" s="30">
        <v>200.0</v>
      </c>
      <c r="F34" s="30">
        <v>300.0</v>
      </c>
      <c r="G34" s="30">
        <v>400.0</v>
      </c>
      <c r="H34" s="8"/>
      <c r="I34" s="10">
        <f>SUM(D34:G34)</f>
        <v>1000</v>
      </c>
      <c r="J34" s="8"/>
      <c r="K34" s="10">
        <f>K35*K23</f>
        <v>7500</v>
      </c>
      <c r="L34" s="8"/>
      <c r="M34" s="8"/>
      <c r="N34" s="8"/>
      <c r="O34" s="8"/>
      <c r="P34" s="8"/>
      <c r="Q34" s="8"/>
      <c r="R34" s="8"/>
    </row>
    <row r="35" ht="12.0" customHeight="1">
      <c r="A35" s="8" t="s">
        <v>44</v>
      </c>
      <c r="B35" s="9" t="s">
        <v>24</v>
      </c>
      <c r="C35" s="8"/>
      <c r="D35" s="24">
        <f t="shared" ref="D35:G35" si="11">IFERROR(D34/D23,"n.m.")</f>
        <v>0.1</v>
      </c>
      <c r="E35" s="24">
        <f t="shared" si="11"/>
        <v>0.1</v>
      </c>
      <c r="F35" s="24">
        <f t="shared" si="11"/>
        <v>0.1</v>
      </c>
      <c r="G35" s="24">
        <f t="shared" si="11"/>
        <v>0.1</v>
      </c>
      <c r="H35" s="8"/>
      <c r="I35" s="24">
        <f>IFERROR(I34/I23,"n.m.")</f>
        <v>0.1</v>
      </c>
      <c r="J35" s="8"/>
      <c r="K35" s="42">
        <v>0.1</v>
      </c>
      <c r="L35" s="8"/>
      <c r="M35" s="8"/>
      <c r="N35" s="8"/>
      <c r="O35" s="8"/>
      <c r="P35" s="8"/>
      <c r="Q35" s="8"/>
      <c r="R35" s="8"/>
    </row>
    <row r="36" ht="12.0" customHeight="1">
      <c r="A36" s="8"/>
      <c r="B36" s="9"/>
      <c r="C36" s="8"/>
      <c r="D36" s="8"/>
      <c r="E36" s="8"/>
      <c r="F36" s="8"/>
      <c r="G36" s="8"/>
      <c r="H36" s="8"/>
      <c r="I36" s="8"/>
      <c r="J36" s="8"/>
      <c r="K36" s="43"/>
      <c r="L36" s="8"/>
      <c r="M36" s="8"/>
      <c r="N36" s="8"/>
      <c r="O36" s="8"/>
      <c r="P36" s="8"/>
      <c r="Q36" s="8"/>
      <c r="R36" s="8"/>
    </row>
    <row r="37" ht="12.0" customHeight="1">
      <c r="A37" s="12" t="s">
        <v>45</v>
      </c>
      <c r="B37" s="13"/>
      <c r="C37" s="14"/>
      <c r="D37" s="12"/>
      <c r="E37" s="12"/>
      <c r="F37" s="12"/>
      <c r="G37" s="12"/>
      <c r="H37" s="14"/>
      <c r="I37" s="12"/>
      <c r="J37" s="14"/>
      <c r="K37" s="12"/>
      <c r="L37" s="14"/>
      <c r="M37" s="14"/>
      <c r="N37" s="14"/>
      <c r="O37" s="14"/>
      <c r="P37" s="14"/>
      <c r="Q37" s="14"/>
      <c r="R37" s="14"/>
    </row>
    <row r="38" ht="3.0" customHeight="1">
      <c r="A38" s="8"/>
      <c r="B38" s="9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ht="12.0" customHeight="1">
      <c r="A39" s="44" t="s">
        <v>46</v>
      </c>
      <c r="B39" s="45" t="s">
        <v>47</v>
      </c>
      <c r="C39" s="44"/>
      <c r="D39" s="46">
        <v>1.0E8</v>
      </c>
      <c r="E39" s="47">
        <v>2.0E8</v>
      </c>
      <c r="F39" s="47">
        <v>3.0E8</v>
      </c>
      <c r="G39" s="47">
        <v>4.0E8</v>
      </c>
      <c r="H39" s="44"/>
      <c r="I39" s="48">
        <f>SUM(D39:G39)</f>
        <v>1000000000</v>
      </c>
      <c r="J39" s="44"/>
      <c r="K39" s="48">
        <f>K23*K68/10^6</f>
        <v>7500000</v>
      </c>
      <c r="L39" s="44"/>
      <c r="M39" s="44"/>
      <c r="N39" s="44"/>
      <c r="O39" s="44"/>
      <c r="P39" s="44"/>
      <c r="Q39" s="44"/>
      <c r="R39" s="44"/>
    </row>
    <row r="40" ht="4.5" customHeight="1">
      <c r="A40" s="8"/>
      <c r="B40" s="9"/>
      <c r="C40" s="8"/>
      <c r="D40" s="49"/>
      <c r="E40" s="49"/>
      <c r="F40" s="49"/>
      <c r="G40" s="4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ht="12.0" customHeight="1">
      <c r="A41" s="8" t="s">
        <v>48</v>
      </c>
      <c r="B41" s="9" t="s">
        <v>47</v>
      </c>
      <c r="C41" s="8"/>
      <c r="D41" s="50">
        <v>1.0E7</v>
      </c>
      <c r="E41" s="51">
        <v>2.0E7</v>
      </c>
      <c r="F41" s="51">
        <v>3.0E7</v>
      </c>
      <c r="G41" s="51">
        <v>4.0E7</v>
      </c>
      <c r="H41" s="8"/>
      <c r="I41" s="52">
        <f t="shared" ref="I41:I46" si="12">SUM(D41:G41)</f>
        <v>100000000</v>
      </c>
      <c r="J41" s="8"/>
      <c r="K41" s="52">
        <f>K34*K73/10^6</f>
        <v>750000</v>
      </c>
      <c r="L41" s="8"/>
      <c r="M41" s="8"/>
      <c r="N41" s="8"/>
      <c r="O41" s="8"/>
      <c r="P41" s="8"/>
      <c r="Q41" s="8"/>
      <c r="R41" s="8"/>
    </row>
    <row r="42" ht="12.0" customHeight="1">
      <c r="A42" s="8" t="s">
        <v>49</v>
      </c>
      <c r="B42" s="9" t="s">
        <v>47</v>
      </c>
      <c r="C42" s="8"/>
      <c r="D42" s="50">
        <v>1.0E7</v>
      </c>
      <c r="E42" s="51">
        <v>2.0E7</v>
      </c>
      <c r="F42" s="51">
        <v>3.0E7</v>
      </c>
      <c r="G42" s="51">
        <v>4.0E7</v>
      </c>
      <c r="H42" s="8"/>
      <c r="I42" s="52">
        <f t="shared" si="12"/>
        <v>100000000</v>
      </c>
      <c r="J42" s="8"/>
      <c r="K42" s="53">
        <v>3.0E7</v>
      </c>
      <c r="L42" s="8"/>
      <c r="M42" s="8"/>
      <c r="N42" s="8"/>
      <c r="O42" s="8"/>
      <c r="P42" s="8"/>
      <c r="Q42" s="8"/>
      <c r="R42" s="8"/>
    </row>
    <row r="43" ht="12.0" customHeight="1">
      <c r="A43" s="8" t="s">
        <v>50</v>
      </c>
      <c r="B43" s="9" t="s">
        <v>47</v>
      </c>
      <c r="C43" s="8"/>
      <c r="D43" s="50">
        <v>1.0E7</v>
      </c>
      <c r="E43" s="51">
        <v>2.0E7</v>
      </c>
      <c r="F43" s="51">
        <v>3.0E7</v>
      </c>
      <c r="G43" s="51">
        <v>4.0E7</v>
      </c>
      <c r="H43" s="8"/>
      <c r="I43" s="52">
        <f t="shared" si="12"/>
        <v>100000000</v>
      </c>
      <c r="J43" s="8"/>
      <c r="K43" s="50">
        <v>3.0E7</v>
      </c>
      <c r="L43" s="8"/>
      <c r="M43" s="8"/>
      <c r="N43" s="8"/>
      <c r="O43" s="8"/>
      <c r="P43" s="8"/>
      <c r="Q43" s="8"/>
      <c r="R43" s="8"/>
    </row>
    <row r="44" ht="12.0" customHeight="1">
      <c r="A44" s="8" t="s">
        <v>51</v>
      </c>
      <c r="B44" s="9" t="s">
        <v>47</v>
      </c>
      <c r="C44" s="8"/>
      <c r="D44" s="50">
        <v>1.0E7</v>
      </c>
      <c r="E44" s="51">
        <v>2.0E7</v>
      </c>
      <c r="F44" s="51">
        <v>3.0E7</v>
      </c>
      <c r="G44" s="51">
        <v>4.0E7</v>
      </c>
      <c r="H44" s="8"/>
      <c r="I44" s="52">
        <f t="shared" si="12"/>
        <v>100000000</v>
      </c>
      <c r="J44" s="8"/>
      <c r="K44" s="50">
        <v>3.0E7</v>
      </c>
      <c r="L44" s="8"/>
      <c r="M44" s="8"/>
      <c r="N44" s="8"/>
      <c r="O44" s="8"/>
      <c r="P44" s="8"/>
      <c r="Q44" s="8"/>
      <c r="R44" s="8"/>
    </row>
    <row r="45" ht="12.0" customHeight="1">
      <c r="A45" s="8" t="s">
        <v>52</v>
      </c>
      <c r="B45" s="9" t="s">
        <v>47</v>
      </c>
      <c r="C45" s="8"/>
      <c r="D45" s="50">
        <v>1.0E7</v>
      </c>
      <c r="E45" s="51">
        <v>2.0E7</v>
      </c>
      <c r="F45" s="51">
        <v>3.0E7</v>
      </c>
      <c r="G45" s="51">
        <v>4.0E7</v>
      </c>
      <c r="H45" s="8"/>
      <c r="I45" s="52">
        <f t="shared" si="12"/>
        <v>100000000</v>
      </c>
      <c r="J45" s="8"/>
      <c r="K45" s="50">
        <v>3.0E7</v>
      </c>
      <c r="L45" s="8"/>
      <c r="M45" s="8"/>
      <c r="N45" s="8"/>
      <c r="O45" s="8"/>
      <c r="P45" s="8"/>
      <c r="Q45" s="8"/>
      <c r="R45" s="8"/>
    </row>
    <row r="46" ht="12.0" customHeight="1">
      <c r="A46" s="8" t="s">
        <v>53</v>
      </c>
      <c r="B46" s="9" t="s">
        <v>47</v>
      </c>
      <c r="C46" s="8"/>
      <c r="D46" s="54">
        <v>1.0E7</v>
      </c>
      <c r="E46" s="55">
        <v>2.0E7</v>
      </c>
      <c r="F46" s="55">
        <v>3.0E7</v>
      </c>
      <c r="G46" s="55">
        <v>4.0E7</v>
      </c>
      <c r="H46" s="8"/>
      <c r="I46" s="52">
        <f t="shared" si="12"/>
        <v>100000000</v>
      </c>
      <c r="J46" s="8"/>
      <c r="K46" s="54">
        <v>3.0E7</v>
      </c>
      <c r="L46" s="8"/>
      <c r="M46" s="8"/>
      <c r="N46" s="8"/>
      <c r="O46" s="8"/>
      <c r="P46" s="8"/>
      <c r="Q46" s="8"/>
      <c r="R46" s="8"/>
    </row>
    <row r="47" ht="12.0" customHeight="1">
      <c r="A47" s="44" t="s">
        <v>54</v>
      </c>
      <c r="B47" s="45" t="s">
        <v>47</v>
      </c>
      <c r="C47" s="44"/>
      <c r="D47" s="56">
        <f t="shared" ref="D47:G47" si="13">SUM(D41:D46)</f>
        <v>60000000</v>
      </c>
      <c r="E47" s="56">
        <f t="shared" si="13"/>
        <v>120000000</v>
      </c>
      <c r="F47" s="56">
        <f t="shared" si="13"/>
        <v>180000000</v>
      </c>
      <c r="G47" s="56">
        <f t="shared" si="13"/>
        <v>240000000</v>
      </c>
      <c r="H47" s="44"/>
      <c r="I47" s="56">
        <f>SUM(I41:I46)</f>
        <v>600000000</v>
      </c>
      <c r="J47" s="44"/>
      <c r="K47" s="56">
        <f>SUM(K41:K46)</f>
        <v>150750000</v>
      </c>
      <c r="L47" s="44"/>
      <c r="M47" s="44"/>
      <c r="N47" s="44"/>
      <c r="O47" s="44"/>
      <c r="P47" s="44"/>
      <c r="Q47" s="44"/>
      <c r="R47" s="44"/>
    </row>
    <row r="48" ht="4.5" customHeight="1">
      <c r="A48" s="8"/>
      <c r="B48" s="9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>
      <c r="A49" s="44" t="s">
        <v>55</v>
      </c>
      <c r="B49" s="45" t="s">
        <v>47</v>
      </c>
      <c r="C49" s="44"/>
      <c r="D49" s="57">
        <f t="shared" ref="D49:G49" si="14">SUM(D39,D47)</f>
        <v>160000000</v>
      </c>
      <c r="E49" s="57">
        <f t="shared" si="14"/>
        <v>320000000</v>
      </c>
      <c r="F49" s="57">
        <f t="shared" si="14"/>
        <v>480000000</v>
      </c>
      <c r="G49" s="57">
        <f t="shared" si="14"/>
        <v>640000000</v>
      </c>
      <c r="H49" s="44"/>
      <c r="I49" s="57">
        <f>SUM(I39,I47)</f>
        <v>1600000000</v>
      </c>
      <c r="J49" s="44"/>
      <c r="K49" s="57">
        <f>SUM(K39,K47)</f>
        <v>158250000</v>
      </c>
      <c r="L49" s="44"/>
      <c r="M49" s="44"/>
      <c r="N49" s="44"/>
      <c r="O49" s="44"/>
      <c r="P49" s="44"/>
      <c r="Q49" s="44"/>
      <c r="R49" s="44"/>
    </row>
    <row r="50" ht="12.0" customHeight="1">
      <c r="A50" s="58" t="s">
        <v>56</v>
      </c>
      <c r="B50" s="9" t="s">
        <v>38</v>
      </c>
      <c r="C50" s="59"/>
      <c r="D50" s="60">
        <f t="shared" ref="D50:G50" si="15">IFERROR(D49/D$39,"n.m.")</f>
        <v>1.6</v>
      </c>
      <c r="E50" s="60">
        <f t="shared" si="15"/>
        <v>1.6</v>
      </c>
      <c r="F50" s="60">
        <f t="shared" si="15"/>
        <v>1.6</v>
      </c>
      <c r="G50" s="60">
        <f t="shared" si="15"/>
        <v>1.6</v>
      </c>
      <c r="H50" s="59"/>
      <c r="I50" s="60">
        <f>IFERROR(I49/I$39,"n.m.")</f>
        <v>1.6</v>
      </c>
      <c r="J50" s="59"/>
      <c r="K50" s="60">
        <f>IFERROR(K49/K$39,"n.m.")</f>
        <v>21.1</v>
      </c>
      <c r="L50" s="59"/>
      <c r="M50" s="59"/>
      <c r="N50" s="59"/>
      <c r="O50" s="59"/>
      <c r="P50" s="59"/>
      <c r="Q50" s="59"/>
      <c r="R50" s="59"/>
    </row>
    <row r="51" ht="4.5" customHeight="1">
      <c r="A51" s="8"/>
      <c r="B51" s="9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ht="12.0" customHeight="1">
      <c r="A52" s="8" t="s">
        <v>57</v>
      </c>
      <c r="B52" s="9" t="s">
        <v>47</v>
      </c>
      <c r="C52" s="8"/>
      <c r="D52" s="53">
        <v>1.0E7</v>
      </c>
      <c r="E52" s="61">
        <v>2.0E7</v>
      </c>
      <c r="F52" s="61">
        <v>3.0E7</v>
      </c>
      <c r="G52" s="61">
        <v>4.0E7</v>
      </c>
      <c r="H52" s="8"/>
      <c r="I52" s="52">
        <f t="shared" ref="I52:I53" si="16">SUM(D52:G52)</f>
        <v>100000000</v>
      </c>
      <c r="J52" s="8"/>
      <c r="K52" s="53">
        <v>3.0E7</v>
      </c>
      <c r="L52" s="8"/>
      <c r="M52" s="8"/>
      <c r="N52" s="8"/>
      <c r="O52" s="8"/>
      <c r="P52" s="8"/>
      <c r="Q52" s="8"/>
      <c r="R52" s="8"/>
    </row>
    <row r="53" ht="12.0" customHeight="1">
      <c r="A53" s="8" t="s">
        <v>58</v>
      </c>
      <c r="B53" s="9" t="s">
        <v>47</v>
      </c>
      <c r="C53" s="8"/>
      <c r="D53" s="50">
        <v>1.0E7</v>
      </c>
      <c r="E53" s="51">
        <v>2.0E7</v>
      </c>
      <c r="F53" s="51">
        <v>3.0E7</v>
      </c>
      <c r="G53" s="51">
        <v>4.0E7</v>
      </c>
      <c r="H53" s="8"/>
      <c r="I53" s="52">
        <f t="shared" si="16"/>
        <v>100000000</v>
      </c>
      <c r="J53" s="8"/>
      <c r="K53" s="54">
        <v>3.0E7</v>
      </c>
      <c r="L53" s="8"/>
      <c r="M53" s="8"/>
      <c r="N53" s="8"/>
      <c r="O53" s="8"/>
      <c r="P53" s="8"/>
      <c r="Q53" s="8"/>
      <c r="R53" s="8"/>
    </row>
    <row r="54" ht="12.0" customHeight="1">
      <c r="A54" s="44" t="s">
        <v>59</v>
      </c>
      <c r="B54" s="45" t="s">
        <v>47</v>
      </c>
      <c r="C54" s="44"/>
      <c r="D54" s="62">
        <f t="shared" ref="D54:G54" si="17">SUM(D52:D53)</f>
        <v>20000000</v>
      </c>
      <c r="E54" s="62">
        <f t="shared" si="17"/>
        <v>40000000</v>
      </c>
      <c r="F54" s="62">
        <f t="shared" si="17"/>
        <v>60000000</v>
      </c>
      <c r="G54" s="62">
        <f t="shared" si="17"/>
        <v>80000000</v>
      </c>
      <c r="H54" s="44"/>
      <c r="I54" s="56">
        <f>SUM(I52:I53)</f>
        <v>200000000</v>
      </c>
      <c r="J54" s="44"/>
      <c r="K54" s="56">
        <f>SUM(K52:K53)</f>
        <v>60000000</v>
      </c>
      <c r="L54" s="44"/>
      <c r="M54" s="44"/>
      <c r="N54" s="44"/>
      <c r="O54" s="44"/>
      <c r="P54" s="44"/>
      <c r="Q54" s="44"/>
      <c r="R54" s="44"/>
    </row>
    <row r="55" ht="4.5" customHeight="1">
      <c r="A55" s="8"/>
      <c r="B55" s="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>
      <c r="A56" s="44" t="s">
        <v>60</v>
      </c>
      <c r="B56" s="45" t="s">
        <v>47</v>
      </c>
      <c r="C56" s="44"/>
      <c r="D56" s="57">
        <f t="shared" ref="D56:G56" si="18">SUM(D49,D54)</f>
        <v>180000000</v>
      </c>
      <c r="E56" s="57">
        <f t="shared" si="18"/>
        <v>360000000</v>
      </c>
      <c r="F56" s="57">
        <f t="shared" si="18"/>
        <v>540000000</v>
      </c>
      <c r="G56" s="57">
        <f t="shared" si="18"/>
        <v>720000000</v>
      </c>
      <c r="H56" s="44"/>
      <c r="I56" s="57">
        <f>SUM(I49,I54)</f>
        <v>1800000000</v>
      </c>
      <c r="J56" s="44"/>
      <c r="K56" s="57">
        <f>SUM(K49,K54)</f>
        <v>218250000</v>
      </c>
      <c r="L56" s="44"/>
      <c r="M56" s="44"/>
      <c r="N56" s="44"/>
      <c r="O56" s="44"/>
      <c r="P56" s="44"/>
      <c r="Q56" s="44"/>
      <c r="R56" s="44"/>
    </row>
    <row r="57" ht="12.0" customHeight="1">
      <c r="A57" s="58" t="s">
        <v>61</v>
      </c>
      <c r="B57" s="9" t="s">
        <v>38</v>
      </c>
      <c r="C57" s="59"/>
      <c r="D57" s="60">
        <f t="shared" ref="D57:G57" si="19">IFERROR(D56/D$39,"n.m.")</f>
        <v>1.8</v>
      </c>
      <c r="E57" s="60">
        <f t="shared" si="19"/>
        <v>1.8</v>
      </c>
      <c r="F57" s="60">
        <f t="shared" si="19"/>
        <v>1.8</v>
      </c>
      <c r="G57" s="60">
        <f t="shared" si="19"/>
        <v>1.8</v>
      </c>
      <c r="H57" s="59"/>
      <c r="I57" s="60">
        <f>IFERROR(I56/I$39,"n.m.")</f>
        <v>1.8</v>
      </c>
      <c r="J57" s="59"/>
      <c r="K57" s="60">
        <f>IFERROR(K56/K$39,"n.m.")</f>
        <v>29.1</v>
      </c>
      <c r="L57" s="59"/>
      <c r="M57" s="59"/>
      <c r="N57" s="59"/>
      <c r="O57" s="59"/>
      <c r="P57" s="59"/>
      <c r="Q57" s="59"/>
      <c r="R57" s="59"/>
    </row>
    <row r="58" ht="4.5" customHeight="1">
      <c r="A58" s="8"/>
      <c r="B58" s="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ht="12.0" customHeight="1">
      <c r="A59" s="8" t="s">
        <v>62</v>
      </c>
      <c r="B59" s="9" t="s">
        <v>47</v>
      </c>
      <c r="C59" s="8"/>
      <c r="D59" s="53">
        <v>1.0E7</v>
      </c>
      <c r="E59" s="61">
        <v>2.0E7</v>
      </c>
      <c r="F59" s="61">
        <v>3.0E7</v>
      </c>
      <c r="G59" s="61">
        <v>4.0E7</v>
      </c>
      <c r="H59" s="8"/>
      <c r="I59" s="52">
        <f t="shared" ref="I59:I61" si="20">SUM(D59:G59)</f>
        <v>100000000</v>
      </c>
      <c r="J59" s="8"/>
      <c r="K59" s="53">
        <v>3.0E7</v>
      </c>
      <c r="L59" s="8"/>
      <c r="M59" s="8"/>
      <c r="N59" s="8"/>
      <c r="O59" s="8"/>
      <c r="P59" s="8"/>
      <c r="Q59" s="8"/>
      <c r="R59" s="8"/>
    </row>
    <row r="60" ht="12.0" customHeight="1">
      <c r="A60" s="8" t="s">
        <v>63</v>
      </c>
      <c r="B60" s="9" t="s">
        <v>47</v>
      </c>
      <c r="C60" s="8"/>
      <c r="D60" s="50">
        <v>1.0E7</v>
      </c>
      <c r="E60" s="51">
        <v>2.0E7</v>
      </c>
      <c r="F60" s="51">
        <v>3.0E7</v>
      </c>
      <c r="G60" s="51">
        <v>4.0E7</v>
      </c>
      <c r="H60" s="8"/>
      <c r="I60" s="52">
        <f t="shared" si="20"/>
        <v>100000000</v>
      </c>
      <c r="J60" s="8"/>
      <c r="K60" s="50">
        <v>3.0E7</v>
      </c>
      <c r="L60" s="8"/>
      <c r="M60" s="8"/>
      <c r="N60" s="8"/>
      <c r="O60" s="8"/>
      <c r="P60" s="8"/>
      <c r="Q60" s="8"/>
      <c r="R60" s="8"/>
    </row>
    <row r="61" ht="12.0" customHeight="1">
      <c r="A61" s="8" t="s">
        <v>64</v>
      </c>
      <c r="B61" s="9" t="s">
        <v>47</v>
      </c>
      <c r="C61" s="8"/>
      <c r="D61" s="50">
        <v>1.0E7</v>
      </c>
      <c r="E61" s="51">
        <v>2.0E7</v>
      </c>
      <c r="F61" s="51">
        <v>3.0E7</v>
      </c>
      <c r="G61" s="51">
        <v>4.0E7</v>
      </c>
      <c r="H61" s="8"/>
      <c r="I61" s="52">
        <f t="shared" si="20"/>
        <v>100000000</v>
      </c>
      <c r="J61" s="8"/>
      <c r="K61" s="50">
        <v>3.0E7</v>
      </c>
      <c r="L61" s="8"/>
      <c r="M61" s="8"/>
      <c r="N61" s="8"/>
      <c r="O61" s="8"/>
      <c r="P61" s="8"/>
      <c r="Q61" s="8"/>
      <c r="R61" s="8"/>
    </row>
    <row r="62" ht="4.5" customHeight="1">
      <c r="A62" s="8"/>
      <c r="B62" s="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>
      <c r="A63" s="44" t="s">
        <v>65</v>
      </c>
      <c r="B63" s="45" t="s">
        <v>47</v>
      </c>
      <c r="C63" s="44"/>
      <c r="D63" s="57">
        <f t="shared" ref="D63:G63" si="21">SUM(D56,D59:D61)</f>
        <v>210000000</v>
      </c>
      <c r="E63" s="57">
        <f t="shared" si="21"/>
        <v>420000000</v>
      </c>
      <c r="F63" s="57">
        <f t="shared" si="21"/>
        <v>630000000</v>
      </c>
      <c r="G63" s="57">
        <f t="shared" si="21"/>
        <v>840000000</v>
      </c>
      <c r="H63" s="44"/>
      <c r="I63" s="57">
        <f>SUM(I56,I59:I61)</f>
        <v>2100000000</v>
      </c>
      <c r="J63" s="44"/>
      <c r="K63" s="57">
        <f>SUM(K56,K59:K61)</f>
        <v>308250000</v>
      </c>
      <c r="L63" s="44"/>
      <c r="M63" s="44"/>
      <c r="N63" s="44"/>
      <c r="O63" s="44"/>
      <c r="P63" s="44"/>
      <c r="Q63" s="44"/>
      <c r="R63" s="44"/>
    </row>
    <row r="64" ht="12.0" customHeight="1">
      <c r="A64" s="58" t="s">
        <v>66</v>
      </c>
      <c r="B64" s="9" t="s">
        <v>38</v>
      </c>
      <c r="C64" s="59"/>
      <c r="D64" s="60">
        <f t="shared" ref="D64:G64" si="22">IFERROR(D63/D$39,"n.m.")</f>
        <v>2.1</v>
      </c>
      <c r="E64" s="60">
        <f t="shared" si="22"/>
        <v>2.1</v>
      </c>
      <c r="F64" s="60">
        <f t="shared" si="22"/>
        <v>2.1</v>
      </c>
      <c r="G64" s="60">
        <f t="shared" si="22"/>
        <v>2.1</v>
      </c>
      <c r="H64" s="59"/>
      <c r="I64" s="60">
        <f>IFERROR(I63/I$39,"n.m.")</f>
        <v>2.1</v>
      </c>
      <c r="J64" s="59"/>
      <c r="K64" s="60">
        <f>IFERROR(K63/K$39,"n.m.")</f>
        <v>41.1</v>
      </c>
      <c r="L64" s="59"/>
      <c r="M64" s="59"/>
      <c r="N64" s="59"/>
      <c r="O64" s="59"/>
      <c r="P64" s="59"/>
      <c r="Q64" s="59"/>
      <c r="R64" s="59"/>
    </row>
    <row r="65" ht="12.0" customHeight="1">
      <c r="A65" s="8"/>
      <c r="B65" s="9"/>
      <c r="C65" s="8"/>
      <c r="D65" s="8"/>
      <c r="E65" s="8"/>
      <c r="F65" s="8"/>
      <c r="G65" s="8"/>
      <c r="H65" s="8"/>
      <c r="I65" s="8"/>
      <c r="J65" s="8"/>
      <c r="K65" s="43"/>
      <c r="L65" s="8"/>
      <c r="M65" s="8"/>
      <c r="N65" s="8"/>
      <c r="O65" s="8"/>
      <c r="P65" s="8"/>
      <c r="Q65" s="8"/>
      <c r="R65" s="8"/>
    </row>
    <row r="66" ht="12.0" customHeight="1">
      <c r="A66" s="12" t="s">
        <v>67</v>
      </c>
      <c r="B66" s="13"/>
      <c r="C66" s="14"/>
      <c r="D66" s="12"/>
      <c r="E66" s="12"/>
      <c r="F66" s="12"/>
      <c r="G66" s="12"/>
      <c r="H66" s="14"/>
      <c r="I66" s="12"/>
      <c r="J66" s="14"/>
      <c r="K66" s="12"/>
      <c r="L66" s="14"/>
      <c r="M66" s="14"/>
      <c r="N66" s="14"/>
      <c r="O66" s="14"/>
      <c r="P66" s="14"/>
      <c r="Q66" s="14"/>
      <c r="R66" s="14"/>
    </row>
    <row r="67" ht="3.0" customHeight="1">
      <c r="A67" s="8"/>
      <c r="B67" s="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ht="12.0" customHeight="1">
      <c r="A68" s="8" t="s">
        <v>68</v>
      </c>
      <c r="B68" s="9" t="s">
        <v>69</v>
      </c>
      <c r="C68" s="8"/>
      <c r="D68" s="63">
        <f t="shared" ref="D68:G68" si="23">IFERROR(D39/D$23*10^6,"n.m.")</f>
        <v>100000000000</v>
      </c>
      <c r="E68" s="63">
        <f t="shared" si="23"/>
        <v>100000000000</v>
      </c>
      <c r="F68" s="63">
        <f t="shared" si="23"/>
        <v>100000000000</v>
      </c>
      <c r="G68" s="63">
        <f t="shared" si="23"/>
        <v>100000000000</v>
      </c>
      <c r="H68" s="8"/>
      <c r="I68" s="63">
        <f>IFERROR(SUM(D39:G39)/I$23*10^6,"n.m.")</f>
        <v>100000000000</v>
      </c>
      <c r="J68" s="8"/>
      <c r="K68" s="64">
        <v>1.0E8</v>
      </c>
      <c r="L68" s="8"/>
      <c r="M68" s="8"/>
      <c r="N68" s="8"/>
      <c r="O68" s="8"/>
      <c r="P68" s="8"/>
      <c r="Q68" s="8"/>
      <c r="R68" s="8"/>
    </row>
    <row r="69" ht="12.0" customHeight="1">
      <c r="A69" s="8" t="s">
        <v>70</v>
      </c>
      <c r="B69" s="9" t="s">
        <v>69</v>
      </c>
      <c r="C69" s="8"/>
      <c r="D69" s="63">
        <f t="shared" ref="D69:G69" si="24">IFERROR(-D47/D$23*10^6,"n.m.")</f>
        <v>-60000000000</v>
      </c>
      <c r="E69" s="63">
        <f t="shared" si="24"/>
        <v>-60000000000</v>
      </c>
      <c r="F69" s="63">
        <f t="shared" si="24"/>
        <v>-60000000000</v>
      </c>
      <c r="G69" s="63">
        <f t="shared" si="24"/>
        <v>-60000000000</v>
      </c>
      <c r="H69" s="8"/>
      <c r="I69" s="63">
        <f>IFERROR(-SUM(D47:G47)/I$23*10^6,"n.m.")</f>
        <v>-60000000000</v>
      </c>
      <c r="J69" s="8"/>
      <c r="K69" s="63">
        <f>IFERROR(-K47/K$23*10^6,"n.m.")</f>
        <v>-2010000000</v>
      </c>
      <c r="L69" s="8"/>
      <c r="M69" s="8"/>
      <c r="N69" s="8"/>
      <c r="O69" s="8"/>
      <c r="P69" s="8"/>
      <c r="Q69" s="8"/>
      <c r="R69" s="8"/>
    </row>
    <row r="70" ht="12.0" customHeight="1">
      <c r="A70" s="8" t="s">
        <v>71</v>
      </c>
      <c r="B70" s="9" t="s">
        <v>69</v>
      </c>
      <c r="C70" s="8"/>
      <c r="D70" s="63">
        <f t="shared" ref="D70:G70" si="25">IFERROR(D68-D69,"n.m.")</f>
        <v>160000000000</v>
      </c>
      <c r="E70" s="63">
        <f t="shared" si="25"/>
        <v>160000000000</v>
      </c>
      <c r="F70" s="63">
        <f t="shared" si="25"/>
        <v>160000000000</v>
      </c>
      <c r="G70" s="63">
        <f t="shared" si="25"/>
        <v>160000000000</v>
      </c>
      <c r="H70" s="8"/>
      <c r="I70" s="63">
        <f>IFERROR(I68-I69,"n.m.")</f>
        <v>160000000000</v>
      </c>
      <c r="J70" s="8"/>
      <c r="K70" s="63">
        <f>IFERROR(K68-K69,"n.m.")</f>
        <v>2110000000</v>
      </c>
      <c r="L70" s="8"/>
      <c r="M70" s="8"/>
      <c r="N70" s="8"/>
      <c r="O70" s="8"/>
      <c r="P70" s="8"/>
      <c r="Q70" s="8"/>
      <c r="R70" s="8"/>
    </row>
    <row r="71" ht="4.5" customHeight="1">
      <c r="A71" s="8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ht="12.0" customHeight="1">
      <c r="A72" s="8" t="s">
        <v>72</v>
      </c>
      <c r="B72" s="9" t="s">
        <v>69</v>
      </c>
      <c r="C72" s="8"/>
      <c r="D72" s="63">
        <f t="shared" ref="D72:G72" si="26">IFERROR(-D41/D23*10^6,"n.m.")</f>
        <v>-10000000000</v>
      </c>
      <c r="E72" s="63">
        <f t="shared" si="26"/>
        <v>-10000000000</v>
      </c>
      <c r="F72" s="63">
        <f t="shared" si="26"/>
        <v>-10000000000</v>
      </c>
      <c r="G72" s="63">
        <f t="shared" si="26"/>
        <v>-10000000000</v>
      </c>
      <c r="H72" s="8"/>
      <c r="I72" s="63">
        <f>IFERROR(-I41/I23*10^6,"n.m.")</f>
        <v>-10000000000</v>
      </c>
      <c r="J72" s="8"/>
      <c r="K72" s="63">
        <f>IFERROR(-K41/K23*10^6,"n.m.")</f>
        <v>-10000000</v>
      </c>
      <c r="L72" s="8"/>
      <c r="M72" s="8"/>
      <c r="N72" s="8"/>
      <c r="O72" s="8"/>
      <c r="P72" s="8"/>
      <c r="Q72" s="8"/>
      <c r="R72" s="8"/>
    </row>
    <row r="73" ht="12.0" customHeight="1">
      <c r="A73" s="8" t="s">
        <v>73</v>
      </c>
      <c r="B73" s="9" t="s">
        <v>69</v>
      </c>
      <c r="C73" s="8"/>
      <c r="D73" s="63">
        <f t="shared" ref="D73:G73" si="27">IFERROR(-D41/D34*10^6,"n.m.")</f>
        <v>-100000000000</v>
      </c>
      <c r="E73" s="63">
        <f t="shared" si="27"/>
        <v>-100000000000</v>
      </c>
      <c r="F73" s="63">
        <f t="shared" si="27"/>
        <v>-100000000000</v>
      </c>
      <c r="G73" s="63">
        <f t="shared" si="27"/>
        <v>-100000000000</v>
      </c>
      <c r="H73" s="8"/>
      <c r="I73" s="63">
        <f>IFERROR(-I41/I34*10^6,"n.m.")</f>
        <v>-100000000000</v>
      </c>
      <c r="J73" s="8"/>
      <c r="K73" s="64">
        <v>1.0E8</v>
      </c>
      <c r="L73" s="8"/>
      <c r="M73" s="8"/>
      <c r="N73" s="8"/>
      <c r="O73" s="8"/>
      <c r="P73" s="8"/>
      <c r="Q73" s="8"/>
      <c r="R73" s="8"/>
    </row>
    <row r="74" ht="4.5" customHeight="1">
      <c r="A74" s="8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ht="12.0" customHeight="1">
      <c r="A75" s="8" t="s">
        <v>48</v>
      </c>
      <c r="B75" s="9" t="s">
        <v>74</v>
      </c>
      <c r="C75" s="8"/>
      <c r="D75" s="37">
        <f t="shared" ref="D75:G75" si="28">IFERROR(D41/D$47,"n.m.")</f>
        <v>0.1666666667</v>
      </c>
      <c r="E75" s="37">
        <f t="shared" si="28"/>
        <v>0.1666666667</v>
      </c>
      <c r="F75" s="37">
        <f t="shared" si="28"/>
        <v>0.1666666667</v>
      </c>
      <c r="G75" s="37">
        <f t="shared" si="28"/>
        <v>0.1666666667</v>
      </c>
      <c r="H75" s="8"/>
      <c r="I75" s="37">
        <f t="shared" ref="I75:I80" si="30">IFERROR(I41/I$47,"n.m.")</f>
        <v>0.1666666667</v>
      </c>
      <c r="J75" s="8"/>
      <c r="K75" s="37">
        <f t="shared" ref="K75:K80" si="31">IFERROR(K41/K$47,"n.m.")</f>
        <v>0.004975124378</v>
      </c>
      <c r="L75" s="8"/>
      <c r="M75" s="8"/>
      <c r="N75" s="8"/>
      <c r="O75" s="8"/>
      <c r="P75" s="8"/>
      <c r="Q75" s="8"/>
      <c r="R75" s="8"/>
    </row>
    <row r="76" ht="12.0" customHeight="1">
      <c r="A76" s="8" t="s">
        <v>49</v>
      </c>
      <c r="B76" s="9" t="s">
        <v>74</v>
      </c>
      <c r="C76" s="8"/>
      <c r="D76" s="37">
        <f t="shared" ref="D76:G76" si="29">IFERROR(D42/D$47,"n.m.")</f>
        <v>0.1666666667</v>
      </c>
      <c r="E76" s="37">
        <f t="shared" si="29"/>
        <v>0.1666666667</v>
      </c>
      <c r="F76" s="37">
        <f t="shared" si="29"/>
        <v>0.1666666667</v>
      </c>
      <c r="G76" s="37">
        <f t="shared" si="29"/>
        <v>0.1666666667</v>
      </c>
      <c r="H76" s="8"/>
      <c r="I76" s="37">
        <f t="shared" si="30"/>
        <v>0.1666666667</v>
      </c>
      <c r="J76" s="8"/>
      <c r="K76" s="37">
        <f t="shared" si="31"/>
        <v>0.1990049751</v>
      </c>
      <c r="L76" s="8"/>
      <c r="M76" s="8"/>
      <c r="N76" s="8"/>
      <c r="O76" s="8"/>
      <c r="P76" s="8"/>
      <c r="Q76" s="8"/>
      <c r="R76" s="8"/>
    </row>
    <row r="77" ht="12.0" customHeight="1">
      <c r="A77" s="8" t="s">
        <v>50</v>
      </c>
      <c r="B77" s="9" t="s">
        <v>74</v>
      </c>
      <c r="C77" s="8"/>
      <c r="D77" s="37">
        <f t="shared" ref="D77:G77" si="32">IFERROR(D43/D$47,"n.m.")</f>
        <v>0.1666666667</v>
      </c>
      <c r="E77" s="37">
        <f t="shared" si="32"/>
        <v>0.1666666667</v>
      </c>
      <c r="F77" s="37">
        <f t="shared" si="32"/>
        <v>0.1666666667</v>
      </c>
      <c r="G77" s="37">
        <f t="shared" si="32"/>
        <v>0.1666666667</v>
      </c>
      <c r="H77" s="8"/>
      <c r="I77" s="37">
        <f t="shared" si="30"/>
        <v>0.1666666667</v>
      </c>
      <c r="J77" s="8"/>
      <c r="K77" s="37">
        <f t="shared" si="31"/>
        <v>0.1990049751</v>
      </c>
      <c r="L77" s="8"/>
      <c r="M77" s="8"/>
      <c r="N77" s="8"/>
      <c r="O77" s="8"/>
      <c r="P77" s="8"/>
      <c r="Q77" s="8"/>
      <c r="R77" s="8"/>
    </row>
    <row r="78" ht="12.0" customHeight="1">
      <c r="A78" s="8" t="s">
        <v>51</v>
      </c>
      <c r="B78" s="9" t="s">
        <v>74</v>
      </c>
      <c r="C78" s="8"/>
      <c r="D78" s="37">
        <f t="shared" ref="D78:G78" si="33">IFERROR(D44/D$47,"n.m.")</f>
        <v>0.1666666667</v>
      </c>
      <c r="E78" s="37">
        <f t="shared" si="33"/>
        <v>0.1666666667</v>
      </c>
      <c r="F78" s="37">
        <f t="shared" si="33"/>
        <v>0.1666666667</v>
      </c>
      <c r="G78" s="37">
        <f t="shared" si="33"/>
        <v>0.1666666667</v>
      </c>
      <c r="H78" s="8"/>
      <c r="I78" s="37">
        <f t="shared" si="30"/>
        <v>0.1666666667</v>
      </c>
      <c r="J78" s="8"/>
      <c r="K78" s="37">
        <f t="shared" si="31"/>
        <v>0.1990049751</v>
      </c>
      <c r="L78" s="8"/>
      <c r="M78" s="8"/>
      <c r="N78" s="8"/>
      <c r="O78" s="8"/>
      <c r="P78" s="8"/>
      <c r="Q78" s="8"/>
      <c r="R78" s="8"/>
    </row>
    <row r="79" ht="12.0" customHeight="1">
      <c r="A79" s="8" t="s">
        <v>52</v>
      </c>
      <c r="B79" s="9" t="s">
        <v>74</v>
      </c>
      <c r="C79" s="8"/>
      <c r="D79" s="37">
        <f t="shared" ref="D79:G79" si="34">IFERROR(D45/D$47,"n.m.")</f>
        <v>0.1666666667</v>
      </c>
      <c r="E79" s="37">
        <f t="shared" si="34"/>
        <v>0.1666666667</v>
      </c>
      <c r="F79" s="37">
        <f t="shared" si="34"/>
        <v>0.1666666667</v>
      </c>
      <c r="G79" s="37">
        <f t="shared" si="34"/>
        <v>0.1666666667</v>
      </c>
      <c r="H79" s="8"/>
      <c r="I79" s="37">
        <f t="shared" si="30"/>
        <v>0.1666666667</v>
      </c>
      <c r="J79" s="8"/>
      <c r="K79" s="37">
        <f t="shared" si="31"/>
        <v>0.1990049751</v>
      </c>
      <c r="L79" s="8"/>
      <c r="M79" s="8"/>
      <c r="N79" s="8"/>
      <c r="O79" s="8"/>
      <c r="P79" s="8"/>
      <c r="Q79" s="8"/>
      <c r="R79" s="8"/>
    </row>
    <row r="80" ht="12.0" customHeight="1">
      <c r="A80" s="8" t="s">
        <v>75</v>
      </c>
      <c r="B80" s="9" t="s">
        <v>74</v>
      </c>
      <c r="C80" s="8"/>
      <c r="D80" s="37">
        <f t="shared" ref="D80:G80" si="35">IFERROR(D46/D$47,"n.m.")</f>
        <v>0.1666666667</v>
      </c>
      <c r="E80" s="37">
        <f t="shared" si="35"/>
        <v>0.1666666667</v>
      </c>
      <c r="F80" s="37">
        <f t="shared" si="35"/>
        <v>0.1666666667</v>
      </c>
      <c r="G80" s="37">
        <f t="shared" si="35"/>
        <v>0.1666666667</v>
      </c>
      <c r="H80" s="8"/>
      <c r="I80" s="37">
        <f t="shared" si="30"/>
        <v>0.1666666667</v>
      </c>
      <c r="J80" s="8"/>
      <c r="K80" s="37">
        <f t="shared" si="31"/>
        <v>0.1990049751</v>
      </c>
      <c r="L80" s="8"/>
      <c r="M80" s="8"/>
      <c r="N80" s="8"/>
      <c r="O80" s="8"/>
      <c r="P80" s="8"/>
      <c r="Q80" s="8"/>
      <c r="R80" s="8"/>
    </row>
    <row r="81" ht="12.0" customHeight="1">
      <c r="A81" s="8"/>
      <c r="B81" s="9"/>
      <c r="C81" s="8"/>
      <c r="D81" s="8"/>
      <c r="E81" s="8"/>
      <c r="F81" s="8"/>
      <c r="G81" s="8"/>
      <c r="H81" s="8"/>
      <c r="I81" s="8"/>
      <c r="J81" s="8"/>
      <c r="K81" s="43"/>
      <c r="L81" s="8"/>
      <c r="M81" s="8"/>
      <c r="N81" s="8"/>
      <c r="O81" s="8"/>
      <c r="P81" s="8"/>
      <c r="Q81" s="8"/>
      <c r="R81" s="8"/>
    </row>
    <row r="82" ht="12.0" customHeight="1">
      <c r="A82" s="12" t="s">
        <v>76</v>
      </c>
      <c r="B82" s="13"/>
      <c r="C82" s="14"/>
      <c r="D82" s="12"/>
      <c r="E82" s="12"/>
      <c r="F82" s="12"/>
      <c r="G82" s="12"/>
      <c r="H82" s="14"/>
      <c r="I82" s="12"/>
      <c r="J82" s="14"/>
      <c r="K82" s="12"/>
      <c r="L82" s="14"/>
      <c r="M82" s="14"/>
      <c r="N82" s="14"/>
      <c r="O82" s="14"/>
      <c r="P82" s="14"/>
      <c r="Q82" s="14"/>
      <c r="R82" s="14"/>
    </row>
    <row r="83" ht="3.0" customHeight="1">
      <c r="A83" s="8"/>
      <c r="B83" s="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ht="12.0" customHeight="1">
      <c r="A84" s="44" t="s">
        <v>77</v>
      </c>
      <c r="B84" s="45" t="s">
        <v>47</v>
      </c>
      <c r="C84" s="44"/>
      <c r="D84" s="46">
        <v>1.0E8</v>
      </c>
      <c r="E84" s="47">
        <v>2.0E8</v>
      </c>
      <c r="F84" s="47">
        <v>3.0E8</v>
      </c>
      <c r="G84" s="47">
        <v>4.0E8</v>
      </c>
      <c r="H84" s="44"/>
      <c r="I84" s="48">
        <f>SUM(D84:G84)</f>
        <v>1000000000</v>
      </c>
      <c r="J84" s="44"/>
      <c r="K84" s="65">
        <v>3.0E8</v>
      </c>
      <c r="L84" s="44"/>
      <c r="M84" s="44"/>
      <c r="N84" s="44"/>
      <c r="O84" s="44"/>
      <c r="P84" s="44"/>
      <c r="Q84" s="44"/>
      <c r="R84" s="44"/>
    </row>
    <row r="85" ht="12.0" customHeight="1">
      <c r="A85" s="58" t="s">
        <v>78</v>
      </c>
      <c r="B85" s="9" t="s">
        <v>38</v>
      </c>
      <c r="C85" s="59"/>
      <c r="D85" s="60">
        <f t="shared" ref="D85:G85" si="36">IFERROR(D84/D49,"n.m.")</f>
        <v>0.625</v>
      </c>
      <c r="E85" s="60">
        <f t="shared" si="36"/>
        <v>0.625</v>
      </c>
      <c r="F85" s="60">
        <f t="shared" si="36"/>
        <v>0.625</v>
      </c>
      <c r="G85" s="60">
        <f t="shared" si="36"/>
        <v>0.625</v>
      </c>
      <c r="H85" s="59"/>
      <c r="I85" s="60">
        <f>IFERROR(I84/I49,"n.m.")</f>
        <v>0.625</v>
      </c>
      <c r="J85" s="59"/>
      <c r="K85" s="60">
        <f>IFERROR(K84/K49,"n.m.")</f>
        <v>1.895734597</v>
      </c>
      <c r="L85" s="59"/>
      <c r="M85" s="59"/>
      <c r="N85" s="59"/>
      <c r="O85" s="59"/>
      <c r="P85" s="59"/>
      <c r="Q85" s="59"/>
      <c r="R85" s="59"/>
    </row>
    <row r="86" ht="4.5" customHeight="1">
      <c r="A86" s="8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ht="12.0" customHeight="1">
      <c r="A87" s="8" t="s">
        <v>79</v>
      </c>
      <c r="B87" s="9" t="s">
        <v>47</v>
      </c>
      <c r="C87" s="8"/>
      <c r="D87" s="53">
        <v>1.0E7</v>
      </c>
      <c r="E87" s="61">
        <v>2.0E7</v>
      </c>
      <c r="F87" s="61">
        <v>3.0E7</v>
      </c>
      <c r="G87" s="61">
        <v>4.0E7</v>
      </c>
      <c r="H87" s="8"/>
      <c r="I87" s="52">
        <f t="shared" ref="I87:I89" si="37">SUM(D87:G87)</f>
        <v>100000000</v>
      </c>
      <c r="J87" s="8"/>
      <c r="K87" s="53">
        <v>3.0E7</v>
      </c>
      <c r="L87" s="8"/>
      <c r="M87" s="8"/>
      <c r="N87" s="8"/>
      <c r="O87" s="8"/>
      <c r="P87" s="8"/>
      <c r="Q87" s="8"/>
      <c r="R87" s="8"/>
    </row>
    <row r="88" ht="12.0" customHeight="1">
      <c r="A88" s="8" t="s">
        <v>80</v>
      </c>
      <c r="B88" s="9" t="s">
        <v>47</v>
      </c>
      <c r="C88" s="8"/>
      <c r="D88" s="50">
        <v>1.0E7</v>
      </c>
      <c r="E88" s="51">
        <v>2.0E7</v>
      </c>
      <c r="F88" s="51">
        <v>3.0E7</v>
      </c>
      <c r="G88" s="51">
        <v>4.0E7</v>
      </c>
      <c r="H88" s="8"/>
      <c r="I88" s="52">
        <f t="shared" si="37"/>
        <v>100000000</v>
      </c>
      <c r="J88" s="8"/>
      <c r="K88" s="50">
        <v>3.0E7</v>
      </c>
      <c r="L88" s="8"/>
      <c r="M88" s="8"/>
      <c r="N88" s="8"/>
      <c r="O88" s="8"/>
      <c r="P88" s="8"/>
      <c r="Q88" s="8"/>
      <c r="R88" s="8"/>
    </row>
    <row r="89" ht="12.0" customHeight="1">
      <c r="A89" s="8" t="s">
        <v>81</v>
      </c>
      <c r="B89" s="9" t="s">
        <v>47</v>
      </c>
      <c r="C89" s="8"/>
      <c r="D89" s="54">
        <v>1.0E7</v>
      </c>
      <c r="E89" s="55">
        <v>2.0E7</v>
      </c>
      <c r="F89" s="55">
        <v>3.0E7</v>
      </c>
      <c r="G89" s="55">
        <v>4.0E7</v>
      </c>
      <c r="H89" s="8"/>
      <c r="I89" s="52">
        <f t="shared" si="37"/>
        <v>100000000</v>
      </c>
      <c r="J89" s="8"/>
      <c r="K89" s="54">
        <v>3.0E7</v>
      </c>
      <c r="L89" s="8"/>
      <c r="M89" s="8"/>
      <c r="N89" s="8"/>
      <c r="O89" s="8"/>
      <c r="P89" s="8"/>
      <c r="Q89" s="8"/>
      <c r="R89" s="8"/>
    </row>
    <row r="90" ht="12.0" customHeight="1">
      <c r="A90" s="44" t="s">
        <v>82</v>
      </c>
      <c r="B90" s="45" t="s">
        <v>47</v>
      </c>
      <c r="C90" s="44"/>
      <c r="D90" s="56">
        <f t="shared" ref="D90:G90" si="38">SUM(D87:D89)</f>
        <v>30000000</v>
      </c>
      <c r="E90" s="56">
        <f t="shared" si="38"/>
        <v>60000000</v>
      </c>
      <c r="F90" s="56">
        <f t="shared" si="38"/>
        <v>90000000</v>
      </c>
      <c r="G90" s="56">
        <f t="shared" si="38"/>
        <v>120000000</v>
      </c>
      <c r="H90" s="44"/>
      <c r="I90" s="56">
        <f>SUM(I87:I89)</f>
        <v>300000000</v>
      </c>
      <c r="J90" s="44"/>
      <c r="K90" s="56">
        <f>SUM(K87:K89)</f>
        <v>90000000</v>
      </c>
      <c r="L90" s="44"/>
      <c r="M90" s="44"/>
      <c r="N90" s="44"/>
      <c r="O90" s="44"/>
      <c r="P90" s="44"/>
      <c r="Q90" s="44"/>
      <c r="R90" s="44"/>
    </row>
    <row r="91" ht="4.5" customHeight="1">
      <c r="A91" s="8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 ht="12.0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 ht="12.0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 ht="12.0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 ht="12.0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 ht="12.0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</row>
    <row r="260" ht="12.0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</row>
    <row r="261" ht="12.0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</row>
    <row r="262" ht="12.0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</row>
    <row r="263" ht="12.0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</row>
    <row r="264" ht="12.0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</row>
    <row r="265" ht="12.0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</row>
    <row r="266" ht="12.0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</row>
    <row r="267" ht="12.0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 ht="12.0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</row>
    <row r="269" ht="12.0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</row>
    <row r="270" ht="12.0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</row>
    <row r="271" ht="12.0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</row>
    <row r="272" ht="12.0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</row>
    <row r="273" ht="12.0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</row>
    <row r="274" ht="12.0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</row>
    <row r="275" ht="12.0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</row>
    <row r="276" ht="12.0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</row>
    <row r="277" ht="12.0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</row>
    <row r="278" ht="12.0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</row>
    <row r="279" ht="12.0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</row>
    <row r="280" ht="12.0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r="281" ht="12.0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r="282" ht="12.0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</row>
    <row r="283" ht="12.0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</row>
    <row r="284" ht="12.0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</row>
    <row r="285" ht="12.0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</row>
    <row r="286" ht="12.0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</row>
    <row r="287" ht="12.0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r="288" ht="12.0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r="289" ht="12.0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 ht="12.0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r="291" ht="12.0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r="292" ht="12.0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</row>
    <row r="293" ht="12.0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</row>
    <row r="294" ht="12.0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</row>
    <row r="295" ht="12.0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</row>
    <row r="296" ht="12.0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</row>
    <row r="297" ht="12.0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</row>
    <row r="298" ht="12.0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</row>
    <row r="299" ht="12.0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</row>
    <row r="300" ht="12.0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</row>
    <row r="301" ht="12.0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</row>
    <row r="302" ht="12.0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</row>
    <row r="303" ht="12.0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</row>
    <row r="304" ht="12.0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</row>
    <row r="305" ht="12.0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</row>
    <row r="306" ht="12.0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</row>
    <row r="307" ht="12.0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</row>
    <row r="308" ht="12.0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</row>
    <row r="309" ht="12.0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</row>
    <row r="310" ht="12.0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</row>
    <row r="311" ht="12.0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</row>
    <row r="312" ht="12.0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</row>
    <row r="313" ht="12.0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</row>
    <row r="314" ht="12.0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</row>
    <row r="315" ht="12.0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</row>
    <row r="316" ht="12.0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</row>
    <row r="317" ht="12.0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</row>
    <row r="318" ht="12.0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</row>
    <row r="319" ht="12.0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</row>
    <row r="320" ht="12.0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</row>
    <row r="321" ht="12.0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</row>
    <row r="322" ht="12.0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</row>
    <row r="323" ht="12.0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</row>
    <row r="324" ht="12.0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</row>
    <row r="325" ht="12.0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</row>
    <row r="326" ht="12.0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</row>
    <row r="327" ht="12.0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</row>
    <row r="328" ht="12.0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</row>
    <row r="329" ht="12.0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</row>
    <row r="330" ht="12.0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</row>
    <row r="331" ht="12.0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</row>
    <row r="332" ht="12.0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</row>
    <row r="333" ht="12.0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</row>
    <row r="334" ht="12.0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</row>
    <row r="335" ht="12.0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</row>
    <row r="336" ht="12.0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</row>
    <row r="337" ht="12.0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</row>
    <row r="338" ht="12.0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</row>
    <row r="339" ht="12.0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</row>
    <row r="340" ht="12.0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</row>
    <row r="341" ht="12.0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</row>
    <row r="342" ht="12.0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</row>
    <row r="343" ht="12.0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</row>
    <row r="344" ht="12.0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</row>
    <row r="345" ht="12.0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</row>
    <row r="346" ht="12.0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</row>
    <row r="347" ht="12.0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</row>
    <row r="348" ht="12.0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</row>
    <row r="349" ht="12.0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</row>
    <row r="350" ht="12.0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</row>
    <row r="351" ht="12.0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</row>
    <row r="352" ht="12.0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</row>
    <row r="353" ht="12.0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</row>
    <row r="354" ht="12.0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</row>
    <row r="355" ht="12.0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</row>
    <row r="356" ht="12.0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</row>
    <row r="357" ht="12.0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</row>
    <row r="358" ht="12.0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</row>
    <row r="359" ht="12.0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</row>
    <row r="360" ht="12.0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</row>
    <row r="361" ht="12.0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</row>
    <row r="362" ht="12.0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</row>
    <row r="363" ht="12.0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</row>
    <row r="364" ht="12.0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</row>
    <row r="365" ht="12.0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</row>
    <row r="366" ht="12.0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</row>
    <row r="367" ht="12.0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</row>
    <row r="368" ht="12.0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</row>
    <row r="369" ht="12.0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</row>
    <row r="370" ht="12.0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</row>
    <row r="371" ht="12.0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</row>
    <row r="372" ht="12.0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</row>
    <row r="373" ht="12.0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</row>
    <row r="374" ht="12.0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</row>
    <row r="375" ht="12.0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</row>
    <row r="376" ht="12.0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</row>
    <row r="377" ht="12.0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</row>
    <row r="378" ht="12.0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</row>
    <row r="379" ht="12.0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</row>
    <row r="380" ht="12.0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</row>
    <row r="381" ht="12.0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</row>
    <row r="382" ht="12.0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</row>
    <row r="383" ht="12.0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</row>
    <row r="384" ht="12.0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</row>
    <row r="385" ht="12.0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</row>
    <row r="386" ht="12.0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</row>
    <row r="387" ht="12.0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</row>
    <row r="388" ht="12.0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</row>
    <row r="389" ht="12.0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</row>
    <row r="390" ht="12.0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</row>
    <row r="391" ht="12.0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</row>
    <row r="392" ht="12.0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</row>
    <row r="393" ht="12.0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</row>
    <row r="394" ht="12.0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</row>
    <row r="395" ht="12.0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</row>
    <row r="396" ht="12.0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</row>
    <row r="397" ht="12.0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</row>
    <row r="398" ht="12.0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</row>
    <row r="399" ht="12.0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</row>
    <row r="400" ht="12.0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</row>
    <row r="401" ht="12.0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</row>
    <row r="402" ht="12.0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</row>
    <row r="403" ht="12.0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</row>
    <row r="404" ht="12.0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</row>
    <row r="405" ht="12.0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</row>
    <row r="406" ht="12.0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</row>
    <row r="407" ht="12.0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</row>
    <row r="408" ht="12.0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</row>
    <row r="409" ht="12.0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</row>
    <row r="410" ht="12.0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</row>
    <row r="411" ht="12.0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</row>
    <row r="412" ht="12.0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</row>
    <row r="413" ht="12.0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</row>
    <row r="414" ht="12.0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ht="12.0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</row>
    <row r="416" ht="12.0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</row>
    <row r="417" ht="12.0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</row>
    <row r="418" ht="12.0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</row>
    <row r="419" ht="12.0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</row>
    <row r="420" ht="12.0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</row>
    <row r="421" ht="12.0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</row>
    <row r="422" ht="12.0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</row>
    <row r="423" ht="12.0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</row>
    <row r="424" ht="12.0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</row>
    <row r="425" ht="12.0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</row>
    <row r="426" ht="12.0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</row>
    <row r="427" ht="12.0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</row>
    <row r="428" ht="12.0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</row>
    <row r="429" ht="12.0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</row>
    <row r="430" ht="12.0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</row>
    <row r="431" ht="12.0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</row>
    <row r="432" ht="12.0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</row>
    <row r="433" ht="12.0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</row>
    <row r="434" ht="12.0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</row>
    <row r="435" ht="12.0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</row>
    <row r="436" ht="12.0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</row>
    <row r="437" ht="12.0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</row>
    <row r="438" ht="12.0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</row>
    <row r="439" ht="12.0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</row>
    <row r="440" ht="12.0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</row>
    <row r="441" ht="12.0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</row>
    <row r="442" ht="12.0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</row>
    <row r="443" ht="12.0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</row>
    <row r="444" ht="12.0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</row>
    <row r="445" ht="12.0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</row>
    <row r="446" ht="12.0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</row>
    <row r="447" ht="12.0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</row>
    <row r="448" ht="12.0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</row>
    <row r="449" ht="12.0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</row>
    <row r="450" ht="12.0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</row>
    <row r="451" ht="12.0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</row>
    <row r="452" ht="12.0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</row>
    <row r="453" ht="12.0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</row>
    <row r="454" ht="12.0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</row>
    <row r="455" ht="12.0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</row>
    <row r="456" ht="12.0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</row>
    <row r="457" ht="12.0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</row>
    <row r="458" ht="12.0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</row>
    <row r="459" ht="12.0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</row>
    <row r="460" ht="12.0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</row>
    <row r="461" ht="12.0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</row>
    <row r="462" ht="12.0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</row>
    <row r="463" ht="12.0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</row>
    <row r="464" ht="12.0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</row>
    <row r="465" ht="12.0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</row>
    <row r="466" ht="12.0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</row>
    <row r="467" ht="12.0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</row>
    <row r="468" ht="12.0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</row>
    <row r="469" ht="12.0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</row>
    <row r="470" ht="12.0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</row>
    <row r="471" ht="12.0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</row>
    <row r="472" ht="12.0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</row>
    <row r="473" ht="12.0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</row>
    <row r="474" ht="12.0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</row>
    <row r="475" ht="12.0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</row>
    <row r="476" ht="12.0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</row>
    <row r="477" ht="12.0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</row>
    <row r="478" ht="12.0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</row>
    <row r="479" ht="12.0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</row>
    <row r="480" ht="12.0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</row>
    <row r="481" ht="12.0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</row>
    <row r="482" ht="12.0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</row>
    <row r="483" ht="12.0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</row>
    <row r="484" ht="12.0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</row>
    <row r="485" ht="12.0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</row>
    <row r="486" ht="12.0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</row>
    <row r="487" ht="12.0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</row>
    <row r="488" ht="12.0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</row>
    <row r="489" ht="12.0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</row>
    <row r="490" ht="12.0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</row>
    <row r="491" ht="12.0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</row>
    <row r="492" ht="12.0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</row>
    <row r="493" ht="12.0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</row>
    <row r="494" ht="12.0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</row>
    <row r="495" ht="12.0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</row>
    <row r="496" ht="12.0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</row>
    <row r="497" ht="12.0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</row>
    <row r="498" ht="12.0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</row>
    <row r="499" ht="12.0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</row>
    <row r="500" ht="12.0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</row>
    <row r="501" ht="12.0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</row>
    <row r="502" ht="12.0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</row>
    <row r="503" ht="12.0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</row>
    <row r="504" ht="12.0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</row>
    <row r="505" ht="12.0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</row>
    <row r="506" ht="12.0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</row>
    <row r="507" ht="12.0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</row>
    <row r="508" ht="12.0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</row>
    <row r="509" ht="12.0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</row>
    <row r="510" ht="12.0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</row>
    <row r="511" ht="12.0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</row>
    <row r="512" ht="12.0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</row>
    <row r="513" ht="12.0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</row>
    <row r="514" ht="12.0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</row>
    <row r="515" ht="12.0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</row>
    <row r="516" ht="12.0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</row>
    <row r="517" ht="12.0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</row>
    <row r="518" ht="12.0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</row>
    <row r="519" ht="12.0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</row>
    <row r="520" ht="12.0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</row>
    <row r="521" ht="12.0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</row>
    <row r="522" ht="12.0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</row>
    <row r="523" ht="12.0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</row>
    <row r="524" ht="12.0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</row>
    <row r="525" ht="12.0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</row>
    <row r="526" ht="12.0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</row>
    <row r="527" ht="12.0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</row>
    <row r="528" ht="12.0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</row>
    <row r="529" ht="12.0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</row>
    <row r="530" ht="12.0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</row>
    <row r="531" ht="12.0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</row>
    <row r="532" ht="12.0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</row>
    <row r="533" ht="12.0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</row>
    <row r="534" ht="12.0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</row>
    <row r="535" ht="12.0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</row>
    <row r="536" ht="12.0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</row>
    <row r="537" ht="12.0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</row>
    <row r="538" ht="12.0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</row>
    <row r="539" ht="12.0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</row>
    <row r="540" ht="12.0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</row>
    <row r="541" ht="12.0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</row>
    <row r="542" ht="12.0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</row>
    <row r="543" ht="12.0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</row>
    <row r="544" ht="12.0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</row>
    <row r="545" ht="12.0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</row>
    <row r="546" ht="12.0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</row>
    <row r="547" ht="12.0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</row>
    <row r="548" ht="12.0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</row>
    <row r="549" ht="12.0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</row>
    <row r="550" ht="12.0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</row>
    <row r="551" ht="12.0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</row>
    <row r="552" ht="12.0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</row>
    <row r="553" ht="12.0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</row>
    <row r="554" ht="12.0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</row>
    <row r="555" ht="12.0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</row>
    <row r="556" ht="12.0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</row>
    <row r="557" ht="12.0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</row>
    <row r="558" ht="12.0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</row>
    <row r="559" ht="12.0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</row>
    <row r="560" ht="12.0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</row>
    <row r="561" ht="12.0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</row>
    <row r="562" ht="12.0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</row>
    <row r="563" ht="12.0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</row>
    <row r="564" ht="12.0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</row>
    <row r="565" ht="12.0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</row>
    <row r="566" ht="12.0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</row>
    <row r="567" ht="12.0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</row>
    <row r="568" ht="12.0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</row>
    <row r="569" ht="12.0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</row>
    <row r="570" ht="12.0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</row>
    <row r="571" ht="12.0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</row>
    <row r="572" ht="12.0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</row>
    <row r="573" ht="12.0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</row>
    <row r="574" ht="12.0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</row>
    <row r="575" ht="12.0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</row>
    <row r="576" ht="12.0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</row>
    <row r="577" ht="12.0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</row>
    <row r="578" ht="12.0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</row>
    <row r="579" ht="12.0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</row>
    <row r="580" ht="12.0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</row>
    <row r="581" ht="12.0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</row>
    <row r="582" ht="12.0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</row>
    <row r="583" ht="12.0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</row>
    <row r="584" ht="12.0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</row>
    <row r="585" ht="12.0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</row>
    <row r="586" ht="12.0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</row>
    <row r="587" ht="12.0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</row>
    <row r="588" ht="12.0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</row>
    <row r="589" ht="12.0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</row>
    <row r="590" ht="12.0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</row>
    <row r="591" ht="12.0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</row>
    <row r="592" ht="12.0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</row>
    <row r="593" ht="12.0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</row>
    <row r="594" ht="12.0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</row>
    <row r="595" ht="12.0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</row>
    <row r="596" ht="12.0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</row>
    <row r="597" ht="12.0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</row>
    <row r="598" ht="12.0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</row>
    <row r="599" ht="12.0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</row>
    <row r="600" ht="12.0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</row>
    <row r="601" ht="12.0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</row>
    <row r="602" ht="12.0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</row>
    <row r="603" ht="12.0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</row>
    <row r="604" ht="12.0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</row>
    <row r="605" ht="12.0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</row>
    <row r="606" ht="12.0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</row>
    <row r="607" ht="12.0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</row>
    <row r="608" ht="12.0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</row>
    <row r="609" ht="12.0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</row>
    <row r="610" ht="12.0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</row>
    <row r="611" ht="12.0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</row>
    <row r="612" ht="12.0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</row>
    <row r="613" ht="12.0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</row>
    <row r="614" ht="12.0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</row>
    <row r="615" ht="12.0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</row>
    <row r="616" ht="12.0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</row>
    <row r="617" ht="12.0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</row>
    <row r="618" ht="12.0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</row>
    <row r="619" ht="12.0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</row>
    <row r="620" ht="12.0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</row>
    <row r="621" ht="12.0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</row>
    <row r="622" ht="12.0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</row>
    <row r="623" ht="12.0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</row>
    <row r="624" ht="12.0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</row>
    <row r="625" ht="12.0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</row>
    <row r="626" ht="12.0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</row>
    <row r="627" ht="12.0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</row>
    <row r="628" ht="12.0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</row>
    <row r="629" ht="12.0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</row>
    <row r="630" ht="12.0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 ht="12.0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 ht="12.0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 ht="12.0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</row>
    <row r="634" ht="12.0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</row>
    <row r="635" ht="12.0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</row>
    <row r="636" ht="12.0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</row>
    <row r="637" ht="12.0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</row>
    <row r="638" ht="12.0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</row>
    <row r="639" ht="12.0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</row>
    <row r="640" ht="12.0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</row>
    <row r="641" ht="12.0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</row>
    <row r="642" ht="12.0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</row>
    <row r="643" ht="12.0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</row>
    <row r="644" ht="12.0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</row>
    <row r="645" ht="12.0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</row>
    <row r="646" ht="12.0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</row>
    <row r="647" ht="12.0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</row>
    <row r="648" ht="12.0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</row>
    <row r="649" ht="12.0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</row>
    <row r="650" ht="12.0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</row>
    <row r="651" ht="12.0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</row>
    <row r="652" ht="12.0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</row>
    <row r="653" ht="12.0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</row>
    <row r="654" ht="12.0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</row>
    <row r="655" ht="12.0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</row>
    <row r="656" ht="12.0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</row>
    <row r="657" ht="12.0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</row>
    <row r="658" ht="12.0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</row>
    <row r="659" ht="12.0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</row>
    <row r="660" ht="12.0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</row>
    <row r="661" ht="12.0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</row>
    <row r="662" ht="12.0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</row>
    <row r="663" ht="12.0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</row>
    <row r="664" ht="12.0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</row>
    <row r="665" ht="12.0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</row>
    <row r="666" ht="12.0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</row>
    <row r="667" ht="12.0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</row>
    <row r="668" ht="12.0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</row>
    <row r="669" ht="12.0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</row>
    <row r="670" ht="12.0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</row>
    <row r="671" ht="12.0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</row>
    <row r="672" ht="12.0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</row>
    <row r="673" ht="12.0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</row>
    <row r="674" ht="12.0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</row>
    <row r="675" ht="12.0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</row>
    <row r="676" ht="12.0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</row>
    <row r="677" ht="12.0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</row>
    <row r="678" ht="12.0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</row>
    <row r="679" ht="12.0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</row>
    <row r="680" ht="12.0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</row>
    <row r="681" ht="12.0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</row>
    <row r="682" ht="12.0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</row>
    <row r="683" ht="12.0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</row>
    <row r="684" ht="12.0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</row>
    <row r="685" ht="12.0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</row>
    <row r="686" ht="12.0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</row>
    <row r="687" ht="12.0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</row>
    <row r="688" ht="12.0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</row>
    <row r="689" ht="12.0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</row>
    <row r="690" ht="12.0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</row>
    <row r="691" ht="12.0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</row>
    <row r="692" ht="12.0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</row>
    <row r="693" ht="12.0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</row>
    <row r="694" ht="12.0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</row>
    <row r="695" ht="12.0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</row>
    <row r="696" ht="12.0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</row>
    <row r="697" ht="12.0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</row>
    <row r="698" ht="12.0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</row>
    <row r="699" ht="12.0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</row>
    <row r="700" ht="12.0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</row>
    <row r="701" ht="12.0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</row>
    <row r="702" ht="12.0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</row>
    <row r="703" ht="12.0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</row>
    <row r="704" ht="12.0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</row>
    <row r="705" ht="12.0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</row>
    <row r="706" ht="12.0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</row>
    <row r="707" ht="12.0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</row>
    <row r="708" ht="12.0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</row>
    <row r="709" ht="12.0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</row>
    <row r="710" ht="12.0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</row>
    <row r="711" ht="12.0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</row>
    <row r="712" ht="12.0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</row>
    <row r="713" ht="12.0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</row>
    <row r="714" ht="12.0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</row>
    <row r="715" ht="12.0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</row>
    <row r="716" ht="12.0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</row>
    <row r="717" ht="12.0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</row>
    <row r="718" ht="12.0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</row>
    <row r="719" ht="12.0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</row>
    <row r="720" ht="12.0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</row>
    <row r="721" ht="12.0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</row>
    <row r="722" ht="12.0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</row>
    <row r="723" ht="12.0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</row>
    <row r="724" ht="12.0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</row>
    <row r="725" ht="12.0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</row>
    <row r="726" ht="12.0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</row>
    <row r="727" ht="12.0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</row>
    <row r="728" ht="12.0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</row>
    <row r="729" ht="12.0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</row>
    <row r="730" ht="12.0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</row>
    <row r="731" ht="12.0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</row>
    <row r="732" ht="12.0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</row>
    <row r="733" ht="12.0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</row>
    <row r="734" ht="12.0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</row>
    <row r="735" ht="12.0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</row>
    <row r="736" ht="12.0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</row>
    <row r="737" ht="12.0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</row>
    <row r="738" ht="12.0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</row>
    <row r="739" ht="12.0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</row>
    <row r="740" ht="12.0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</row>
    <row r="741" ht="12.0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</row>
    <row r="742" ht="12.0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</row>
    <row r="743" ht="12.0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</row>
    <row r="744" ht="12.0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</row>
    <row r="745" ht="12.0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</row>
    <row r="746" ht="12.0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</row>
    <row r="747" ht="12.0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</row>
    <row r="748" ht="12.0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</row>
    <row r="749" ht="12.0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</row>
    <row r="750" ht="12.0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</row>
    <row r="751" ht="12.0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</row>
    <row r="752" ht="12.0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</row>
    <row r="753" ht="12.0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</row>
    <row r="754" ht="12.0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</row>
    <row r="755" ht="12.0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</row>
    <row r="756" ht="12.0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</row>
    <row r="757" ht="12.0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</row>
    <row r="758" ht="12.0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</row>
    <row r="759" ht="12.0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</row>
    <row r="760" ht="12.0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</row>
    <row r="761" ht="12.0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</row>
    <row r="762" ht="12.0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</row>
    <row r="763" ht="12.0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</row>
    <row r="764" ht="12.0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</row>
    <row r="765" ht="12.0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</row>
    <row r="766" ht="12.0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</row>
    <row r="767" ht="12.0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</row>
    <row r="768" ht="12.0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</row>
    <row r="769" ht="12.0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</row>
    <row r="770" ht="12.0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</row>
    <row r="771" ht="12.0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</row>
    <row r="772" ht="12.0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</row>
    <row r="773" ht="12.0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</row>
    <row r="774" ht="12.0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</row>
    <row r="775" ht="12.0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</row>
    <row r="776" ht="12.0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</row>
    <row r="777" ht="12.0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</row>
    <row r="778" ht="12.0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</row>
    <row r="779" ht="12.0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</row>
    <row r="780" ht="12.0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</row>
    <row r="781" ht="12.0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</row>
    <row r="782" ht="12.0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</row>
    <row r="783" ht="12.0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</row>
    <row r="784" ht="12.0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</row>
    <row r="785" ht="12.0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</row>
    <row r="786" ht="12.0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</row>
    <row r="787" ht="12.0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</row>
    <row r="788" ht="12.0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</row>
    <row r="789" ht="12.0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</row>
    <row r="790" ht="12.0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</row>
    <row r="791" ht="12.0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</row>
    <row r="792" ht="12.0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</row>
    <row r="793" ht="12.0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</row>
    <row r="794" ht="12.0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</row>
    <row r="795" ht="12.0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</row>
    <row r="796" ht="12.0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</row>
    <row r="797" ht="12.0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</row>
    <row r="798" ht="12.0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</row>
    <row r="799" ht="12.0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</row>
    <row r="800" ht="12.0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</row>
    <row r="801" ht="12.0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</row>
    <row r="802" ht="12.0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</row>
    <row r="803" ht="12.0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</row>
    <row r="804" ht="12.0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</row>
    <row r="805" ht="12.0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</row>
    <row r="806" ht="12.0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</row>
    <row r="807" ht="12.0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</row>
    <row r="808" ht="12.0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</row>
    <row r="809" ht="12.0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</row>
    <row r="810" ht="12.0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</row>
    <row r="811" ht="12.0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</row>
    <row r="812" ht="12.0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</row>
    <row r="813" ht="12.0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</row>
    <row r="814" ht="12.0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</row>
    <row r="815" ht="12.0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</row>
    <row r="816" ht="12.0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</row>
    <row r="817" ht="12.0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</row>
    <row r="818" ht="12.0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</row>
    <row r="819" ht="12.0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</row>
    <row r="820" ht="12.0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</row>
    <row r="821" ht="12.0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</row>
    <row r="822" ht="12.0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</row>
    <row r="823" ht="12.0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</row>
    <row r="824" ht="12.0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</row>
    <row r="825" ht="12.0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</row>
    <row r="826" ht="12.0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</row>
    <row r="827" ht="12.0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</row>
    <row r="828" ht="12.0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</row>
    <row r="829" ht="12.0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</row>
    <row r="830" ht="12.0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</row>
    <row r="831" ht="12.0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</row>
    <row r="832" ht="12.0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</row>
    <row r="833" ht="12.0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</row>
    <row r="834" ht="12.0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</row>
    <row r="835" ht="12.0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</row>
    <row r="836" ht="12.0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</row>
    <row r="837" ht="12.0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</row>
    <row r="838" ht="12.0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</row>
    <row r="839" ht="12.0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</row>
    <row r="840" ht="12.0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</row>
    <row r="841" ht="12.0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</row>
    <row r="842" ht="12.0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</row>
    <row r="843" ht="12.0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</row>
    <row r="844" ht="12.0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</row>
    <row r="845" ht="12.0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</row>
    <row r="846" ht="12.0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</row>
    <row r="847" ht="12.0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</row>
    <row r="848" ht="12.0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</row>
    <row r="849" ht="12.0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</row>
    <row r="850" ht="12.0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</row>
    <row r="851" ht="12.0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</row>
    <row r="852" ht="12.0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</row>
    <row r="853" ht="12.0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</row>
    <row r="854" ht="12.0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</row>
    <row r="855" ht="12.0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</row>
    <row r="856" ht="12.0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</row>
    <row r="857" ht="12.0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</row>
    <row r="858" ht="12.0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</row>
    <row r="859" ht="12.0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</row>
    <row r="860" ht="12.0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</row>
    <row r="861" ht="12.0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</row>
    <row r="862" ht="12.0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</row>
    <row r="863" ht="12.0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</row>
    <row r="864" ht="12.0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</row>
    <row r="865" ht="12.0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</row>
    <row r="866" ht="12.0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</row>
    <row r="867" ht="12.0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</row>
    <row r="868" ht="12.0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</row>
    <row r="869" ht="12.0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</row>
    <row r="870" ht="12.0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</row>
    <row r="871" ht="12.0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</row>
    <row r="872" ht="12.0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</row>
    <row r="873" ht="12.0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</row>
    <row r="874" ht="12.0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</row>
    <row r="875" ht="12.0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</row>
    <row r="876" ht="12.0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</row>
    <row r="877" ht="12.0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</row>
    <row r="878" ht="12.0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</row>
    <row r="879" ht="12.0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</row>
    <row r="880" ht="12.0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</row>
    <row r="881" ht="12.0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</row>
    <row r="882" ht="12.0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</row>
    <row r="883" ht="12.0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</row>
    <row r="884" ht="12.0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</row>
    <row r="885" ht="12.0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</row>
    <row r="886" ht="12.0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</row>
    <row r="887" ht="12.0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</row>
    <row r="888" ht="12.0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</row>
    <row r="889" ht="12.0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</row>
    <row r="890" ht="12.0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</row>
    <row r="891" ht="12.0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</row>
    <row r="892" ht="12.0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</row>
    <row r="893" ht="12.0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</row>
    <row r="894" ht="12.0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</row>
    <row r="895" ht="12.0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</row>
    <row r="896" ht="12.0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</row>
    <row r="897" ht="12.0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</row>
    <row r="898" ht="12.0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</row>
    <row r="899" ht="12.0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</row>
    <row r="900" ht="12.0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</row>
    <row r="901" ht="12.0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</row>
    <row r="902" ht="12.0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</row>
    <row r="903" ht="12.0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</row>
    <row r="904" ht="12.0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</row>
    <row r="905" ht="12.0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</row>
    <row r="906" ht="12.0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</row>
    <row r="907" ht="12.0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</row>
    <row r="908" ht="12.0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</row>
    <row r="909" ht="12.0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</row>
    <row r="910" ht="12.0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</row>
    <row r="911" ht="12.0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</row>
    <row r="912" ht="12.0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</row>
    <row r="913" ht="12.0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</row>
    <row r="914" ht="12.0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</row>
    <row r="915" ht="12.0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</row>
    <row r="916" ht="12.0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</row>
    <row r="917" ht="12.0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</row>
    <row r="918" ht="12.0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</row>
    <row r="919" ht="12.0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</row>
    <row r="920" ht="12.0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</row>
    <row r="921" ht="12.0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</row>
    <row r="922" ht="12.0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</row>
    <row r="923" ht="12.0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</row>
    <row r="924" ht="12.0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</row>
    <row r="925" ht="12.0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</row>
    <row r="926" ht="12.0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</row>
    <row r="927" ht="12.0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</row>
    <row r="928" ht="12.0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</row>
    <row r="929" ht="12.0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</row>
    <row r="930" ht="12.0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</row>
    <row r="931" ht="12.0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</row>
    <row r="932" ht="12.0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</row>
    <row r="933" ht="12.0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</row>
    <row r="934" ht="12.0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</row>
    <row r="935" ht="12.0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</row>
    <row r="936" ht="12.0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</row>
    <row r="937" ht="12.0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</row>
    <row r="938" ht="12.0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</row>
    <row r="939" ht="12.0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</row>
    <row r="940" ht="12.0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</row>
    <row r="941" ht="12.0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</row>
    <row r="942" ht="12.0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</row>
    <row r="943" ht="12.0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</row>
    <row r="944" ht="12.0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</row>
    <row r="945" ht="12.0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</row>
    <row r="946" ht="12.0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</row>
    <row r="947" ht="12.0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</row>
    <row r="948" ht="12.0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</row>
    <row r="949" ht="12.0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</row>
    <row r="950" ht="12.0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</row>
    <row r="951" ht="12.0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</row>
    <row r="952" ht="12.0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</row>
    <row r="953" ht="12.0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</row>
    <row r="954" ht="12.0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</row>
    <row r="955" ht="12.0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</row>
    <row r="956" ht="12.0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</row>
    <row r="957" ht="12.0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</row>
    <row r="958" ht="12.0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</row>
    <row r="959" ht="12.0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</row>
    <row r="960" ht="12.0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</row>
    <row r="961" ht="12.0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</row>
    <row r="962" ht="12.0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</row>
    <row r="963" ht="12.0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</row>
    <row r="964" ht="12.0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</row>
    <row r="965" ht="12.0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</row>
    <row r="966" ht="12.0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</row>
    <row r="967" ht="12.0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</row>
    <row r="968" ht="12.0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</row>
    <row r="969" ht="12.0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</row>
    <row r="970" ht="12.0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</row>
    <row r="971" ht="12.0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</row>
    <row r="972" ht="12.0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</row>
    <row r="973" ht="12.0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</row>
    <row r="974" ht="12.0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</row>
    <row r="975" ht="12.0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</row>
    <row r="976" ht="12.0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</row>
    <row r="977" ht="12.0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</row>
    <row r="978" ht="12.0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</row>
    <row r="979" ht="12.0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</row>
    <row r="980" ht="12.0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</row>
    <row r="981" ht="12.0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</row>
    <row r="982" ht="12.0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</row>
    <row r="983" ht="12.0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</row>
    <row r="984" ht="12.0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</row>
    <row r="985" ht="12.0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</row>
    <row r="986" ht="12.0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</row>
    <row r="987" ht="12.0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</row>
    <row r="988" ht="12.0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</row>
    <row r="989" ht="12.0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</row>
    <row r="990" ht="12.0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</row>
    <row r="991" ht="12.0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</row>
    <row r="992" ht="12.0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</row>
    <row r="993" ht="12.0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</row>
    <row r="994" ht="12.0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</row>
    <row r="995" ht="12.0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</row>
    <row r="996" ht="12.0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</row>
    <row r="997" ht="12.0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</row>
    <row r="998" ht="12.0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</row>
    <row r="999" ht="12.0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</row>
    <row r="1000" ht="12.0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</row>
    <row r="1001" ht="12.0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</row>
    <row r="1002" ht="12.0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3" ht="12.0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</row>
    <row r="1004" ht="12.0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</row>
    <row r="1005" ht="12.0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</row>
    <row r="1006" ht="12.0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</row>
    <row r="1007" ht="12.0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</row>
    <row r="1008" ht="12.0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</row>
    <row r="1009" ht="12.0" customHeight="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</row>
    <row r="1010" ht="12.0" customHeight="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</row>
    <row r="1011" ht="12.0" customHeight="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</row>
    <row r="1012" ht="12.0" customHeight="1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</row>
    <row r="1013" ht="12.0" customHeight="1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</row>
    <row r="1014" ht="12.0" customHeight="1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</row>
    <row r="1015" ht="12.0" customHeight="1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</row>
    <row r="1016" ht="12.0" customHeight="1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</row>
    <row r="1017" ht="12.0" customHeight="1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</row>
    <row r="1018" ht="12.0" customHeight="1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</row>
    <row r="1019" ht="12.0" customHeight="1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</row>
    <row r="1020" ht="12.0" customHeight="1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</row>
  </sheetData>
  <mergeCells count="4">
    <mergeCell ref="A4:A5"/>
    <mergeCell ref="B4:B5"/>
    <mergeCell ref="D4:G4"/>
    <mergeCell ref="I4:I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2022-10-13T06:44:03Z</dcterms:created>
  <dc:creator>Aris Noerhadi</dc:creator>
</cp:coreProperties>
</file>