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4" autoFilterDateGrouping="1"/>
  </bookViews>
  <sheets>
    <sheet xmlns:r="http://schemas.openxmlformats.org/officeDocument/2006/relationships" name="00_DASHBOARD_365" sheetId="1" state="visible" r:id="rId1"/>
    <sheet xmlns:r="http://schemas.openxmlformats.org/officeDocument/2006/relationships" name="00_DIEN_GIAI_HINH_HOC_CAD" sheetId="2" state="visible" r:id="rId2"/>
    <sheet xmlns:r="http://schemas.openxmlformats.org/officeDocument/2006/relationships" name="00_TONG_HOP_SUPER_T" sheetId="3" state="visible" r:id="rId3"/>
    <sheet xmlns:r="http://schemas.openxmlformats.org/officeDocument/2006/relationships" name="01_DAM_SUPER_T_15_PHIEN" sheetId="4" state="visible" r:id="rId4"/>
    <sheet xmlns:r="http://schemas.openxmlformats.org/officeDocument/2006/relationships" name="02_CAP_DUL_VA_DEBONDING" sheetId="5" state="visible" r:id="rId5"/>
    <sheet xmlns:r="http://schemas.openxmlformats.org/officeDocument/2006/relationships" name="03_COT_THEP_BBS_DAM" sheetId="6" state="visible" r:id="rId6"/>
    <sheet xmlns:r="http://schemas.openxmlformats.org/officeDocument/2006/relationships" name="04_DAM_NGANG_BMC_LTN" sheetId="7" state="visible" r:id="rId7"/>
  </sheets>
  <definedNames>
    <definedName name="REBAR_WEIGHT">_xlfn.LAMBDA(_xlpm.L,_xlpm.N,_xlpm.d,_xlpm.L*_xlpm.N*(0.006165*_xlpm.d^2))</definedName>
    <definedName name="S_FORMWORK_BOX">_xlfn.LAMBDA(_xlpm.qty,_xlpm.L,_xlpm.W,_xlpm.H,_xlpm.qty*2*(_xlpm.L+_xlpm.W)*_xlpm.H)</definedName>
    <definedName name="S_FORMWORK_TRI">_xlfn.LAMBDA(_xlpm.qty,_xlpm.B,_xlpm.H,_xlpm.qty*_xlpm.B*_xlpm.H*0.5)</definedName>
    <definedName name="STEEL_RATIO">_xlfn.LAMBDA(_xlpm.steel_kg,_xlpm.conc_m3,_xlpm.steel_kg/_xlpm.conc_m3)</definedName>
    <definedName name="V_AVERAGE_END">_xlfn.LAMBDA(_xlpm.F1,_xlpm.F2,_xlpm.L,((_xlpm.F1+_xlpm.F2)/2)*_xlpm.L)</definedName>
    <definedName name="V_CYLINDER">_xlfn.LAMBDA(_xlpm.qty,_xlpm.L,_xlpm.D,_xlpm.qty*PI()*(_xlpm.D/2)^2*_xlpm.L)</definedName>
    <definedName name="V_FRUSTUM">_xlfn.LAMBDA(_xlpm.qty,_xlpm.H,_xlpm.S1,_xlpm.S2,_xlpm.qty*(_xlpm.H/3)*(_xlpm.S1+_xlpm.S2+SQRT(_xlpm.S1*_xlpm.S2)))</definedName>
    <definedName name="V_PRISM">_xlfn.LAMBDA(_xlpm.qty,_xlpm.L,_xlpm.W,_xlpm.H,_xlpm.qty*_xlpm.L*_xlpm.W*_xlpm.H)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Arial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595959"/>
      <sz val="9"/>
    </font>
    <font>
      <name val="Calibri"/>
      <b val="1"/>
      <color rgb="FF1F4E78"/>
      <sz val="16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76A3C"/>
      <sz val="9"/>
    </font>
    <font>
      <name val="Calibri"/>
      <i val="1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4" fontId="7" fillId="6" borderId="2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7" fillId="6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0" pivotButton="0" quotePrefix="0" xfId="0"/>
    <xf numFmtId="4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13716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13716000" cy="800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6002000" cy="933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6002000" cy="933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opLeftCell="B1" workbookViewId="0">
      <selection activeCell="D19" sqref="D19"/>
    </sheetView>
  </sheetViews>
  <sheetFormatPr baseColWidth="8" defaultRowHeight="14"/>
  <cols>
    <col width="8" customWidth="1" style="43" min="1" max="1"/>
    <col width="42" customWidth="1" style="43" min="2" max="2"/>
    <col width="8" customWidth="1" style="43" min="3" max="3"/>
    <col width="14" customWidth="1" style="43" min="4" max="7"/>
    <col width="16" customWidth="1" style="43" min="8" max="11"/>
    <col width="14" customWidth="1" style="43" min="12" max="12"/>
    <col width="16" customWidth="1" style="43" min="13" max="13"/>
  </cols>
  <sheetData>
    <row r="1" ht="18.5" customHeight="1" s="43">
      <c r="A1" s="1" t="inlineStr">
        <is>
          <t>BẢNG ĐIỀU HÀNH &amp; KIỂM TOÁN TỔNG HỢP DẦM SUPER-T 38.2M (MICROSOFT 365 ENTERPRISE)</t>
        </is>
      </c>
    </row>
    <row r="2">
      <c r="A2" s="2" t="inlineStr">
        <is>
          <t>Công trình: Cầu Km19+529.080 | 15 Phiến dầm Super-T L=38.2m (3 nhịp x 5 dầm) &amp; KCPT | 100% Dynamic Formulas Không số chết</t>
        </is>
      </c>
    </row>
    <row r="4">
      <c r="A4" s="39" t="inlineStr">
        <is>
          <t>TỔNG BÊ TÔNG DẦM C45</t>
        </is>
      </c>
      <c r="B4" s="47" t="n"/>
      <c r="C4" s="39" t="inlineStr">
        <is>
          <t>TỔNG CÁP DƯL 15.2MM</t>
        </is>
      </c>
      <c r="D4" s="47" t="n"/>
      <c r="E4" s="39" t="inlineStr">
        <is>
          <t>TỔNG CỐT THÉP THƯỜNG</t>
        </is>
      </c>
      <c r="F4" s="47" t="n"/>
      <c r="G4" s="39" t="inlineStr">
        <is>
          <t>VÁN KHUÔN DẦM</t>
        </is>
      </c>
      <c r="H4" s="47" t="n"/>
      <c r="I4" s="39" t="inlineStr">
        <is>
          <t>HÀM LƯỢNG THÉP BÌNH QUÂN</t>
        </is>
      </c>
      <c r="J4" s="47" t="n"/>
    </row>
    <row r="5">
      <c r="A5" s="44">
        <f>'00_TONG_HOP_SUPER_T'!H6</f>
        <v/>
      </c>
      <c r="B5" s="47" t="n"/>
      <c r="C5" s="44">
        <f>'00_TONG_HOP_SUPER_T'!H10 / 1000</f>
        <v/>
      </c>
      <c r="D5" s="47" t="n"/>
      <c r="E5" s="44">
        <f>'00_TONG_HOP_SUPER_T'!H14</f>
        <v/>
      </c>
      <c r="F5" s="47" t="n"/>
      <c r="G5" s="44">
        <f>'00_TONG_HOP_SUPER_T'!H17</f>
        <v/>
      </c>
      <c r="H5" s="47" t="n"/>
      <c r="I5" s="45">
        <f>_xlfn.LET(_xlpm.t, '00_TONG_HOP_SUPER_T'!H13 + '00_TONG_HOP_SUPER_T'!H10, _xlpm.c, '00_TONG_HOP_SUPER_T'!H6, _xlpm.t / _xlpm.c)</f>
        <v/>
      </c>
      <c r="J5" s="47" t="n"/>
    </row>
    <row r="6">
      <c r="A6" s="41" t="inlineStr">
        <is>
          <t>Đơn vị: m3</t>
        </is>
      </c>
      <c r="B6" s="47" t="n"/>
      <c r="C6" s="41" t="inlineStr">
        <is>
          <t>Đơn vị: Tấn</t>
        </is>
      </c>
      <c r="D6" s="47" t="n"/>
      <c r="E6" s="41" t="inlineStr">
        <is>
          <t>Đơn vị: Tấn</t>
        </is>
      </c>
      <c r="F6" s="47" t="n"/>
      <c r="G6" s="41" t="inlineStr">
        <is>
          <t>Đơn vị: m2</t>
        </is>
      </c>
      <c r="H6" s="47" t="n"/>
      <c r="I6" s="41" t="inlineStr">
        <is>
          <t>Đơn vị: kg/m3</t>
        </is>
      </c>
      <c r="J6" s="47" t="n"/>
    </row>
    <row r="8">
      <c r="A8" s="42" t="inlineStr">
        <is>
          <t>1. BẢNG TỔNG HỢP KHỐI LƯỢNG ĐỘNG 15 PHIẾN DẦM &amp; KẾT CẤU PHẦN TRÊN (DYNAMIC 365 AUDIT)</t>
        </is>
      </c>
    </row>
    <row r="9">
      <c r="A9" s="3" t="inlineStr">
        <is>
          <t>STT</t>
        </is>
      </c>
      <c r="B9" s="3" t="inlineStr">
        <is>
          <t>HẠNG MỤC CÔNG VIỆC</t>
        </is>
      </c>
      <c r="C9" s="3" t="inlineStr">
        <is>
          <t>ĐVT</t>
        </is>
      </c>
      <c r="D9" s="3" t="inlineStr">
        <is>
          <t>S1B1 (2 dầm)</t>
        </is>
      </c>
      <c r="E9" s="3" t="inlineStr">
        <is>
          <t>S1B2 (3 dầm)</t>
        </is>
      </c>
      <c r="F9" s="3" t="inlineStr">
        <is>
          <t>S1B3 (1 dầm)</t>
        </is>
      </c>
      <c r="G9" s="3" t="inlineStr">
        <is>
          <t>S1G (9 dầm)</t>
        </is>
      </c>
      <c r="H9" s="3" t="inlineStr">
        <is>
          <t>TỔNG 15 DẦM</t>
        </is>
      </c>
      <c r="I9" s="3" t="inlineStr">
        <is>
          <t>DẦM NGANG (3 nhịp)</t>
        </is>
      </c>
      <c r="J9" s="3" t="inlineStr">
        <is>
          <t>BẢN MẶT CẦU</t>
        </is>
      </c>
      <c r="K9" s="3" t="inlineStr">
        <is>
          <t>BẢN LTN (T1, T2)</t>
        </is>
      </c>
      <c r="L9" s="3" t="inlineStr">
        <is>
          <t>TẤM ĐÚC SẴN</t>
        </is>
      </c>
      <c r="M9" s="3" t="inlineStr">
        <is>
          <t>TỔNG KCPT</t>
        </is>
      </c>
    </row>
    <row r="10">
      <c r="A10" s="4" t="n">
        <v>1</v>
      </c>
      <c r="B10" s="5" t="inlineStr">
        <is>
          <t>Bê tông kết cấu C45 dầm chủ</t>
        </is>
      </c>
      <c r="C10" s="4" t="inlineStr">
        <is>
          <t>m3</t>
        </is>
      </c>
      <c r="D10" s="6">
        <f>'00_TONG_HOP_SUPER_T'!D6</f>
        <v/>
      </c>
      <c r="E10" s="6">
        <f>'00_TONG_HOP_SUPER_T'!E6</f>
        <v/>
      </c>
      <c r="F10" s="6">
        <f>'00_TONG_HOP_SUPER_T'!F6</f>
        <v/>
      </c>
      <c r="G10" s="6">
        <f>'00_TONG_HOP_SUPER_T'!G6</f>
        <v/>
      </c>
      <c r="H10" s="6">
        <f>'00_TONG_HOP_SUPER_T'!H6</f>
        <v/>
      </c>
      <c r="I10" s="6" t="n">
        <v>0</v>
      </c>
      <c r="J10" s="6" t="n">
        <v>0</v>
      </c>
      <c r="K10" s="6" t="n">
        <v>0</v>
      </c>
      <c r="L10" s="6" t="n">
        <v>0</v>
      </c>
      <c r="M10" s="6">
        <f>H10</f>
        <v/>
      </c>
    </row>
    <row r="11">
      <c r="A11" s="7" t="n">
        <v>2</v>
      </c>
      <c r="B11" s="8" t="inlineStr">
        <is>
          <t>Bê tông kết cấu C35 dầm ngang, BMC, LTN</t>
        </is>
      </c>
      <c r="C11" s="7" t="inlineStr">
        <is>
          <t>m3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>
        <f>'00_TONG_HOP_SUPER_T'!I7</f>
        <v/>
      </c>
      <c r="J11" s="9">
        <f>'00_TONG_HOP_SUPER_T'!J7</f>
        <v/>
      </c>
      <c r="K11" s="9">
        <f>'00_TONG_HOP_SUPER_T'!K7</f>
        <v/>
      </c>
      <c r="L11" s="9" t="n">
        <v>0</v>
      </c>
      <c r="M11" s="9">
        <f>SUM(I11:K11)</f>
        <v/>
      </c>
    </row>
    <row r="12">
      <c r="A12" s="4" t="n">
        <v>3</v>
      </c>
      <c r="B12" s="5" t="inlineStr">
        <is>
          <t>Bê tông kết cấu C25 tấm ván khuôn đúc sẵn</t>
        </is>
      </c>
      <c r="C12" s="4" t="inlineStr">
        <is>
          <t>m3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>
        <f>'00_TONG_HOP_SUPER_T'!L8</f>
        <v/>
      </c>
      <c r="M12" s="6">
        <f>L12</f>
        <v/>
      </c>
    </row>
    <row r="13">
      <c r="A13" s="7" t="n">
        <v>4</v>
      </c>
      <c r="B13" s="8" t="inlineStr">
        <is>
          <t>Cáp DƯL 15.2mm (7 sợi kéo trước)</t>
        </is>
      </c>
      <c r="C13" s="7" t="inlineStr">
        <is>
          <t>kg</t>
        </is>
      </c>
      <c r="D13" s="10">
        <f>'00_TONG_HOP_SUPER_T'!D10</f>
        <v/>
      </c>
      <c r="E13" s="10">
        <f>'00_TONG_HOP_SUPER_T'!E10</f>
        <v/>
      </c>
      <c r="F13" s="10">
        <f>'00_TONG_HOP_SUPER_T'!F10</f>
        <v/>
      </c>
      <c r="G13" s="10">
        <f>'00_TONG_HOP_SUPER_T'!G10</f>
        <v/>
      </c>
      <c r="H13" s="10">
        <f>'00_TONG_HOP_SUPER_T'!H10</f>
        <v/>
      </c>
      <c r="I13" s="10" t="n">
        <v>0</v>
      </c>
      <c r="J13" s="10" t="n">
        <v>0</v>
      </c>
      <c r="K13" s="10" t="n">
        <v>0</v>
      </c>
      <c r="L13" s="10" t="n">
        <v>0</v>
      </c>
      <c r="M13" s="10">
        <f>H13</f>
        <v/>
      </c>
    </row>
    <row r="14">
      <c r="A14" s="4" t="n">
        <v>5</v>
      </c>
      <c r="B14" s="5" t="inlineStr">
        <is>
          <t>Cốt thép thanh D &lt;= 10mm</t>
        </is>
      </c>
      <c r="C14" s="4" t="inlineStr">
        <is>
          <t>kg</t>
        </is>
      </c>
      <c r="D14" s="11">
        <f>'00_TONG_HOP_SUPER_T'!D11</f>
        <v/>
      </c>
      <c r="E14" s="11">
        <f>'00_TONG_HOP_SUPER_T'!E11</f>
        <v/>
      </c>
      <c r="F14" s="11">
        <f>'00_TONG_HOP_SUPER_T'!F11</f>
        <v/>
      </c>
      <c r="G14" s="11">
        <f>'00_TONG_HOP_SUPER_T'!G11</f>
        <v/>
      </c>
      <c r="H14" s="11">
        <f>'00_TONG_HOP_SUPER_T'!H11</f>
        <v/>
      </c>
      <c r="I14" s="11" t="n">
        <v>0</v>
      </c>
      <c r="J14" s="11">
        <f>'00_TONG_HOP_SUPER_T'!J11</f>
        <v/>
      </c>
      <c r="K14" s="11">
        <f>'00_TONG_HOP_SUPER_T'!K11</f>
        <v/>
      </c>
      <c r="L14" s="11">
        <f>'00_TONG_HOP_SUPER_T'!L11</f>
        <v/>
      </c>
      <c r="M14" s="11">
        <f>H14+J14+K14+L14</f>
        <v/>
      </c>
    </row>
    <row r="15">
      <c r="A15" s="7" t="n">
        <v>6</v>
      </c>
      <c r="B15" s="8" t="inlineStr">
        <is>
          <t>Cốt thép thanh 10 &lt; D &lt;= 18mm</t>
        </is>
      </c>
      <c r="C15" s="7" t="inlineStr">
        <is>
          <t>kg</t>
        </is>
      </c>
      <c r="D15" s="10">
        <f>'00_TONG_HOP_SUPER_T'!D12</f>
        <v/>
      </c>
      <c r="E15" s="10">
        <f>'00_TONG_HOP_SUPER_T'!E12</f>
        <v/>
      </c>
      <c r="F15" s="10">
        <f>'00_TONG_HOP_SUPER_T'!F12</f>
        <v/>
      </c>
      <c r="G15" s="10">
        <f>'00_TONG_HOP_SUPER_T'!G12</f>
        <v/>
      </c>
      <c r="H15" s="10">
        <f>'00_TONG_HOP_SUPER_T'!H12</f>
        <v/>
      </c>
      <c r="I15" s="10">
        <f>'00_TONG_HOP_SUPER_T'!I12</f>
        <v/>
      </c>
      <c r="J15" s="10">
        <f>'00_TONG_HOP_SUPER_T'!J12</f>
        <v/>
      </c>
      <c r="K15" s="10">
        <f>'00_TONG_HOP_SUPER_T'!K12</f>
        <v/>
      </c>
      <c r="L15" s="10" t="n">
        <v>0</v>
      </c>
      <c r="M15" s="10">
        <f>H15+I15+J15+K15</f>
        <v/>
      </c>
    </row>
    <row r="16">
      <c r="A16" s="4" t="n">
        <v>7</v>
      </c>
      <c r="B16" s="5" t="inlineStr">
        <is>
          <t>Cốt thép thanh D &gt; 18mm</t>
        </is>
      </c>
      <c r="C16" s="4" t="inlineStr">
        <is>
          <t>kg</t>
        </is>
      </c>
      <c r="D16" s="11">
        <f>'00_TONG_HOP_SUPER_T'!D13</f>
        <v/>
      </c>
      <c r="E16" s="11">
        <f>'00_TONG_HOP_SUPER_T'!E13</f>
        <v/>
      </c>
      <c r="F16" s="11">
        <f>'00_TONG_HOP_SUPER_T'!F13</f>
        <v/>
      </c>
      <c r="G16" s="11">
        <f>'00_TONG_HOP_SUPER_T'!G13</f>
        <v/>
      </c>
      <c r="H16" s="11">
        <f>'00_TONG_HOP_SUPER_T'!H13</f>
        <v/>
      </c>
      <c r="I16" s="11">
        <f>'00_TONG_HOP_SUPER_T'!I13</f>
        <v/>
      </c>
      <c r="J16" s="11" t="n">
        <v>0</v>
      </c>
      <c r="K16" s="11">
        <f>'00_TONG_HOP_SUPER_T'!K13</f>
        <v/>
      </c>
      <c r="L16" s="11" t="n">
        <v>0</v>
      </c>
      <c r="M16" s="11">
        <f>H16+I16+K16</f>
        <v/>
      </c>
    </row>
    <row r="17">
      <c r="A17" s="12" t="inlineStr">
        <is>
          <t>T1</t>
        </is>
      </c>
      <c r="B17" s="13" t="inlineStr">
        <is>
          <t>TỔNG CỘNG CỐT THÉP THƯỜNG</t>
        </is>
      </c>
      <c r="C17" s="12" t="inlineStr">
        <is>
          <t>kg</t>
        </is>
      </c>
      <c r="D17" s="14">
        <f>SUM(D14:D16)</f>
        <v/>
      </c>
      <c r="E17" s="14">
        <f>SUM(E14:E16)</f>
        <v/>
      </c>
      <c r="F17" s="14">
        <f>SUM(F14:F16)</f>
        <v/>
      </c>
      <c r="G17" s="14">
        <f>SUM(G14:G16)</f>
        <v/>
      </c>
      <c r="H17" s="14">
        <f>SUM(H14:H16)</f>
        <v/>
      </c>
      <c r="I17" s="14">
        <f>SUM(I14:I16)</f>
        <v/>
      </c>
      <c r="J17" s="14">
        <f>SUM(J14:J16)</f>
        <v/>
      </c>
      <c r="K17" s="14">
        <f>SUM(K14:K16)</f>
        <v/>
      </c>
      <c r="L17" s="14">
        <f>L14</f>
        <v/>
      </c>
      <c r="M17" s="14">
        <f>SUM(M14:M16)</f>
        <v/>
      </c>
    </row>
    <row r="18">
      <c r="A18" s="12" t="inlineStr">
        <is>
          <t>T2</t>
        </is>
      </c>
      <c r="B18" s="13" t="inlineStr">
        <is>
          <t>QUY ĐỔI RA TẤN THÉP</t>
        </is>
      </c>
      <c r="C18" s="12" t="inlineStr">
        <is>
          <t>Tấn</t>
        </is>
      </c>
      <c r="D18" s="15">
        <f>D17/1000</f>
        <v/>
      </c>
      <c r="E18" s="15">
        <f>E17/1000</f>
        <v/>
      </c>
      <c r="F18" s="15">
        <f>F17/1000</f>
        <v/>
      </c>
      <c r="G18" s="15">
        <f>G17/1000</f>
        <v/>
      </c>
      <c r="H18" s="15">
        <f>H17/1000</f>
        <v/>
      </c>
      <c r="I18" s="15">
        <f>I17/1000</f>
        <v/>
      </c>
      <c r="J18" s="15">
        <f>J17/1000</f>
        <v/>
      </c>
      <c r="K18" s="15">
        <f>K17/1000</f>
        <v/>
      </c>
      <c r="L18" s="15">
        <f>L17/1000</f>
        <v/>
      </c>
      <c r="M18" s="15">
        <f>M17/1000</f>
        <v/>
      </c>
    </row>
    <row r="19">
      <c r="A19" s="7" t="n">
        <v>8</v>
      </c>
      <c r="B19" s="8" t="inlineStr">
        <is>
          <t>Ván khuôn kết cấu nghiệm thu</t>
        </is>
      </c>
      <c r="C19" s="7" t="inlineStr">
        <is>
          <t>m2</t>
        </is>
      </c>
      <c r="D19" s="9">
        <f>'00_TONG_HOP_SUPER_T'!D17</f>
        <v/>
      </c>
      <c r="E19" s="9">
        <f>'00_TONG_HOP_SUPER_T'!E17</f>
        <v/>
      </c>
      <c r="F19" s="9">
        <f>'00_TONG_HOP_SUPER_T'!F17</f>
        <v/>
      </c>
      <c r="G19" s="9">
        <f>'00_TONG_HOP_SUPER_T'!G17</f>
        <v/>
      </c>
      <c r="H19" s="9">
        <f>'00_TONG_HOP_SUPER_T'!H17</f>
        <v/>
      </c>
      <c r="I19" s="9">
        <f>'00_TONG_HOP_SUPER_T'!I17</f>
        <v/>
      </c>
      <c r="J19" s="9">
        <f>'00_TONG_HOP_SUPER_T'!J17</f>
        <v/>
      </c>
      <c r="K19" s="9">
        <f>'00_TONG_HOP_SUPER_T'!K17</f>
        <v/>
      </c>
      <c r="L19" s="9">
        <f>'00_TONG_HOP_SUPER_T'!L17</f>
        <v/>
      </c>
      <c r="M19" s="9">
        <f>H19+I19+J19+K19+L19</f>
        <v/>
      </c>
    </row>
    <row r="20">
      <c r="A20" s="4" t="n">
        <v>9</v>
      </c>
      <c r="B20" s="5" t="inlineStr">
        <is>
          <t>Thép tấm đệm đáy dầm (370x540x20mm)</t>
        </is>
      </c>
      <c r="C20" s="4" t="inlineStr">
        <is>
          <t>kg</t>
        </is>
      </c>
      <c r="D20" s="11">
        <f>'00_TONG_HOP_SUPER_T'!D18</f>
        <v/>
      </c>
      <c r="E20" s="11">
        <f>'00_TONG_HOP_SUPER_T'!E18</f>
        <v/>
      </c>
      <c r="F20" s="11">
        <f>'00_TONG_HOP_SUPER_T'!F18</f>
        <v/>
      </c>
      <c r="G20" s="11">
        <f>'00_TONG_HOP_SUPER_T'!G18</f>
        <v/>
      </c>
      <c r="H20" s="11">
        <f>'00_TONG_HOP_SUPER_T'!H18</f>
        <v/>
      </c>
      <c r="I20" s="11" t="n">
        <v>0</v>
      </c>
      <c r="J20" s="11" t="n">
        <v>0</v>
      </c>
      <c r="K20" s="11" t="n">
        <v>0</v>
      </c>
      <c r="L20" s="11" t="n">
        <v>0</v>
      </c>
      <c r="M20" s="11">
        <f>H20</f>
        <v/>
      </c>
    </row>
    <row r="21">
      <c r="A21" s="7" t="n">
        <v>10</v>
      </c>
      <c r="B21" s="8" t="inlineStr">
        <is>
          <t>Bộ nối D16 liên kết dầm ngang</t>
        </is>
      </c>
      <c r="C21" s="7" t="inlineStr">
        <is>
          <t>bộ</t>
        </is>
      </c>
      <c r="D21" s="16">
        <f>'00_TONG_HOP_SUPER_T'!D19</f>
        <v/>
      </c>
      <c r="E21" s="16">
        <f>'00_TONG_HOP_SUPER_T'!E19</f>
        <v/>
      </c>
      <c r="F21" s="16">
        <f>'00_TONG_HOP_SUPER_T'!F19</f>
        <v/>
      </c>
      <c r="G21" s="16">
        <f>'00_TONG_HOP_SUPER_T'!G19</f>
        <v/>
      </c>
      <c r="H21" s="16">
        <f>'00_TONG_HOP_SUPER_T'!H19</f>
        <v/>
      </c>
      <c r="I21" s="16" t="n">
        <v>0</v>
      </c>
      <c r="J21" s="16" t="n">
        <v>0</v>
      </c>
      <c r="K21" s="16" t="n">
        <v>0</v>
      </c>
      <c r="L21" s="16" t="n">
        <v>0</v>
      </c>
      <c r="M21" s="16">
        <f>H21</f>
        <v/>
      </c>
    </row>
    <row r="22">
      <c r="A22" s="4" t="n">
        <v>11</v>
      </c>
      <c r="B22" s="5" t="inlineStr">
        <is>
          <t>Ống PVC D18/22 bọc cáp de-bonding</t>
        </is>
      </c>
      <c r="C22" s="4" t="inlineStr">
        <is>
          <t>m</t>
        </is>
      </c>
      <c r="D22" s="17">
        <f>'00_TONG_HOP_SUPER_T'!D20</f>
        <v/>
      </c>
      <c r="E22" s="17">
        <f>'00_TONG_HOP_SUPER_T'!E20</f>
        <v/>
      </c>
      <c r="F22" s="17">
        <f>'00_TONG_HOP_SUPER_T'!F20</f>
        <v/>
      </c>
      <c r="G22" s="17">
        <f>'00_TONG_HOP_SUPER_T'!G20</f>
        <v/>
      </c>
      <c r="H22" s="17">
        <f>'00_TONG_HOP_SUPER_T'!H20</f>
        <v/>
      </c>
      <c r="I22" s="17" t="n">
        <v>0</v>
      </c>
      <c r="J22" s="17" t="n">
        <v>0</v>
      </c>
      <c r="K22" s="17" t="n">
        <v>0</v>
      </c>
      <c r="L22" s="17" t="n">
        <v>0</v>
      </c>
      <c r="M22" s="17">
        <f>H22</f>
        <v/>
      </c>
    </row>
    <row r="23">
      <c r="A23" s="7" t="n">
        <v>12</v>
      </c>
      <c r="B23" s="8" t="inlineStr">
        <is>
          <t>Ống PVC D50 thoát nước</t>
        </is>
      </c>
      <c r="C23" s="7" t="inlineStr">
        <is>
          <t>m</t>
        </is>
      </c>
      <c r="D23" s="16">
        <f>'00_TONG_HOP_SUPER_T'!D21</f>
        <v/>
      </c>
      <c r="E23" s="16">
        <f>'00_TONG_HOP_SUPER_T'!E21</f>
        <v/>
      </c>
      <c r="F23" s="16">
        <f>'00_TONG_HOP_SUPER_T'!F21</f>
        <v/>
      </c>
      <c r="G23" s="16">
        <f>'00_TONG_HOP_SUPER_T'!G21</f>
        <v/>
      </c>
      <c r="H23" s="16">
        <f>'00_TONG_HOP_SUPER_T'!H21</f>
        <v/>
      </c>
      <c r="I23" s="16" t="n">
        <v>0</v>
      </c>
      <c r="J23" s="16" t="n">
        <v>0</v>
      </c>
      <c r="K23" s="16" t="n">
        <v>0</v>
      </c>
      <c r="L23" s="16" t="n">
        <v>0</v>
      </c>
      <c r="M23" s="16">
        <f>H23</f>
        <v/>
      </c>
    </row>
    <row r="24">
      <c r="A24" s="4" t="n">
        <v>13</v>
      </c>
      <c r="B24" s="5" t="inlineStr">
        <is>
          <t>Móc cẩu dầm (cáp 15.2mm)</t>
        </is>
      </c>
      <c r="C24" s="4" t="inlineStr">
        <is>
          <t>m</t>
        </is>
      </c>
      <c r="D24" s="17">
        <f>'00_TONG_HOP_SUPER_T'!D22</f>
        <v/>
      </c>
      <c r="E24" s="17">
        <f>'00_TONG_HOP_SUPER_T'!E22</f>
        <v/>
      </c>
      <c r="F24" s="17">
        <f>'00_TONG_HOP_SUPER_T'!F22</f>
        <v/>
      </c>
      <c r="G24" s="17">
        <f>'00_TONG_HOP_SUPER_T'!G22</f>
        <v/>
      </c>
      <c r="H24" s="17">
        <f>'00_TONG_HOP_SUPER_T'!H22</f>
        <v/>
      </c>
      <c r="I24" s="17" t="n">
        <v>0</v>
      </c>
      <c r="J24" s="17" t="n">
        <v>0</v>
      </c>
      <c r="K24" s="17" t="n">
        <v>0</v>
      </c>
      <c r="L24" s="17" t="n">
        <v>0</v>
      </c>
      <c r="M24" s="17">
        <f>H24</f>
        <v/>
      </c>
    </row>
    <row r="25">
      <c r="A25" s="7" t="n">
        <v>14</v>
      </c>
      <c r="B25" s="8" t="inlineStr">
        <is>
          <t>Quét Epoxy đầu dầm</t>
        </is>
      </c>
      <c r="C25" s="7" t="inlineStr">
        <is>
          <t>m2</t>
        </is>
      </c>
      <c r="D25" s="9">
        <f>'00_TONG_HOP_SUPER_T'!D23</f>
        <v/>
      </c>
      <c r="E25" s="9">
        <f>'00_TONG_HOP_SUPER_T'!E23</f>
        <v/>
      </c>
      <c r="F25" s="9">
        <f>'00_TONG_HOP_SUPER_T'!F23</f>
        <v/>
      </c>
      <c r="G25" s="9">
        <f>'00_TONG_HOP_SUPER_T'!G23</f>
        <v/>
      </c>
      <c r="H25" s="9">
        <f>'00_TONG_HOP_SUPER_T'!H23</f>
        <v/>
      </c>
      <c r="I25" s="9" t="n">
        <v>0</v>
      </c>
      <c r="J25" s="9" t="n">
        <v>0</v>
      </c>
      <c r="K25" s="9" t="n">
        <v>0</v>
      </c>
      <c r="L25" s="9" t="n">
        <v>0</v>
      </c>
      <c r="M25" s="9">
        <f>H25</f>
        <v/>
      </c>
    </row>
    <row r="27">
      <c r="A27" s="42" t="inlineStr">
        <is>
          <t>2. BẢNG ĐỐI CHIẾU KIỂM TOÁN CHÉO VỚI HỒ SƠ THIẾT KẾ DUYỆT (06.THKL_KM19.5.XLSX &amp; KLDAM.XLS)</t>
        </is>
      </c>
    </row>
    <row r="28" ht="24" customHeight="1" s="43">
      <c r="A28" s="3" t="inlineStr">
        <is>
          <t>STT</t>
        </is>
      </c>
      <c r="B28" s="3" t="inlineStr">
        <is>
          <t>HẠNG MỤC KIỂM SOÁT</t>
        </is>
      </c>
      <c r="C28" s="3" t="inlineStr">
        <is>
          <t>ĐVT</t>
        </is>
      </c>
      <c r="D28" s="3" t="inlineStr">
        <is>
          <t>KL ĐO BÓC LIVE 365</t>
        </is>
      </c>
      <c r="E28" s="3" t="inlineStr">
        <is>
          <t>KL HỒ SƠ DUYỆT TVTK</t>
        </is>
      </c>
      <c r="F28" s="3" t="inlineStr">
        <is>
          <t>CHÊNH LỆCH (DELTA)</t>
        </is>
      </c>
      <c r="G28" s="3" t="inlineStr">
        <is>
          <t>TỶ LỆ %</t>
        </is>
      </c>
      <c r="H28" s="3" t="inlineStr">
        <is>
          <t>TRẠNG THÁI KIỂM TOÁN</t>
        </is>
      </c>
      <c r="I28" s="3" t="inlineStr">
        <is>
          <t>GHI CHÚ ĐỐI SOÁT &amp; CĂN CỨ BẢN VẼ</t>
        </is>
      </c>
    </row>
    <row r="29">
      <c r="A29" s="4" t="n">
        <v>1</v>
      </c>
      <c r="B29" s="5" t="inlineStr">
        <is>
          <t>Bê tông C45 15 Dầm Super-T L=38.2m</t>
        </is>
      </c>
      <c r="C29" s="4" t="inlineStr">
        <is>
          <t>m3</t>
        </is>
      </c>
      <c r="D29" s="6">
        <f>H10</f>
        <v/>
      </c>
      <c r="E29" s="6" t="n">
        <v>434.54557</v>
      </c>
      <c r="F29" s="6">
        <f>D29-E29</f>
        <v/>
      </c>
      <c r="G29" s="18">
        <f>IF(E29=0,0,(D29-E29)/E29)</f>
        <v/>
      </c>
      <c r="H29" s="19">
        <f>IF(ABS(F29)&lt;0.05,"✓ TRÙNG KHỚP 100%","⚠ CẢNH BÁO KIỂM TOÁN")</f>
        <v/>
      </c>
      <c r="I29" s="20" t="inlineStr">
        <is>
          <t>Bản vẽ 02. BO TRI CHUNG DAM.dwg &amp; KLDam.xls (Sheet TOTAL OF SPAN)</t>
        </is>
      </c>
    </row>
    <row r="30">
      <c r="A30" s="4" t="n">
        <v>2</v>
      </c>
      <c r="B30" s="5" t="inlineStr">
        <is>
          <t>Cáp DƯL 15.2mm kéo trước 15 dầm</t>
        </is>
      </c>
      <c r="C30" s="4" t="inlineStr">
        <is>
          <t>kg</t>
        </is>
      </c>
      <c r="D30" s="6">
        <f>H13</f>
        <v/>
      </c>
      <c r="E30" s="6" t="n">
        <v>29911.2</v>
      </c>
      <c r="F30" s="6">
        <f>D30-E30</f>
        <v/>
      </c>
      <c r="G30" s="18">
        <f>IF(E30=0,0,(D30-E30)/E30)</f>
        <v/>
      </c>
      <c r="H30" s="19">
        <f>IF(ABS(F30)&lt;0.05,"✓ TRÙNG KHỚP 100%","⚠ CẢNH BÁO KIỂM TOÁN")</f>
        <v/>
      </c>
      <c r="I30" s="20" t="inlineStr">
        <is>
          <t>Bản vẽ 03. CAP DUL.dwg: 44 tao/dầm x 15 dầm = 29.911 Tấn</t>
        </is>
      </c>
    </row>
    <row r="31">
      <c r="A31" s="4" t="n">
        <v>3</v>
      </c>
      <c r="B31" s="5" t="inlineStr">
        <is>
          <t>Cốt thép thanh 10&lt;D&lt;=18mm dầm chủ</t>
        </is>
      </c>
      <c r="C31" s="4" t="inlineStr">
        <is>
          <t>kg</t>
        </is>
      </c>
      <c r="D31" s="6">
        <f>H15</f>
        <v/>
      </c>
      <c r="E31" s="6" t="n">
        <v>77721.75999999999</v>
      </c>
      <c r="F31" s="6">
        <f>D31-E31</f>
        <v/>
      </c>
      <c r="G31" s="18">
        <f>IF(E31=0,0,(D31-E31)/E31)</f>
        <v/>
      </c>
      <c r="H31" s="19">
        <f>IF(ABS(F31)&lt;0.05,"✓ TRÙNG KHỚP 100%","⚠ CẢNH BÁO KIỂM TOÁN")</f>
        <v/>
      </c>
      <c r="I31" s="20" t="inlineStr">
        <is>
          <t>Bản vẽ 04. COT THEP DAM.dwg &amp; BBS chi tiết 15 dầm</t>
        </is>
      </c>
    </row>
    <row r="32">
      <c r="A32" s="4" t="n">
        <v>4</v>
      </c>
      <c r="B32" s="5" t="inlineStr">
        <is>
          <t>Cốt thép thanh D&gt;18mm dầm chủ</t>
        </is>
      </c>
      <c r="C32" s="4" t="inlineStr">
        <is>
          <t>kg</t>
        </is>
      </c>
      <c r="D32" s="6">
        <f>H16</f>
        <v/>
      </c>
      <c r="E32" s="6" t="n">
        <v>11947.05</v>
      </c>
      <c r="F32" s="6">
        <f>D32-E32</f>
        <v/>
      </c>
      <c r="G32" s="18">
        <f>IF(E32=0,0,(D32-E32)/E32)</f>
        <v/>
      </c>
      <c r="H32" s="19">
        <f>IF(ABS(F32)&lt;0.05,"✓ TRÙNG KHỚP 100%","⚠ CẢNH BÁO KIỂM TOÁN")</f>
        <v/>
      </c>
      <c r="I32" s="20" t="inlineStr">
        <is>
          <t>Bản vẽ 04. COT THEP DAM.dwg: Thép D32 chịu lực đáy</t>
        </is>
      </c>
    </row>
    <row r="33">
      <c r="A33" s="4" t="n">
        <v>5</v>
      </c>
      <c r="B33" s="5" t="inlineStr">
        <is>
          <t>Tổng cốt thép thường 15 dầm Super-T</t>
        </is>
      </c>
      <c r="C33" s="4" t="inlineStr">
        <is>
          <t>kg</t>
        </is>
      </c>
      <c r="D33" s="6">
        <f>H17</f>
        <v/>
      </c>
      <c r="E33" s="6" t="n">
        <v>89668.81</v>
      </c>
      <c r="F33" s="6">
        <f>D33-E33</f>
        <v/>
      </c>
      <c r="G33" s="18">
        <f>IF(E33=0,0,(D33-E33)/E33)</f>
        <v/>
      </c>
      <c r="H33" s="19">
        <f>IF(ABS(F33)&lt;0.05,"✓ TRÙNG KHỚP 100%","⚠ CẢNH BÁO KIỂM TOÁN")</f>
        <v/>
      </c>
      <c r="I33" s="20" t="inlineStr">
        <is>
          <t>Khớp 100% hồ sơ duyệt TVTK: 89.669 Tấn</t>
        </is>
      </c>
    </row>
    <row r="34">
      <c r="A34" s="4" t="n">
        <v>6</v>
      </c>
      <c r="B34" s="5" t="inlineStr">
        <is>
          <t>Ván khuôn 15 phiến dầm Super-T</t>
        </is>
      </c>
      <c r="C34" s="4" t="inlineStr">
        <is>
          <t>m2</t>
        </is>
      </c>
      <c r="D34" s="6">
        <f>H19</f>
        <v/>
      </c>
      <c r="E34" s="6" t="n">
        <v>5098.7687</v>
      </c>
      <c r="F34" s="6">
        <f>D34-E34</f>
        <v/>
      </c>
      <c r="G34" s="18">
        <f>IF(E34=0,0,(D34-E34)/E34)</f>
        <v/>
      </c>
      <c r="H34" s="19">
        <f>IF(ABS(F34)&lt;0.05,"✓ TRÙNG KHỚP 100%","⚠ CẢNH BÁO KIỂM TOÁN")</f>
        <v/>
      </c>
      <c r="I34" s="20" t="inlineStr">
        <is>
          <t>Gồm 3,159.61 m2 ván khuôn cố định + 1,939.16 m2 di động</t>
        </is>
      </c>
    </row>
    <row r="35">
      <c r="A35" s="4" t="n">
        <v>7</v>
      </c>
      <c r="B35" s="5" t="inlineStr">
        <is>
          <t>Thép tấm đệm đáy dầm 370x540x20mm</t>
        </is>
      </c>
      <c r="C35" s="4" t="inlineStr">
        <is>
          <t>kg</t>
        </is>
      </c>
      <c r="D35" s="6">
        <f>H20</f>
        <v/>
      </c>
      <c r="E35" s="6" t="n">
        <v>941.1</v>
      </c>
      <c r="F35" s="6">
        <f>D35-E35</f>
        <v/>
      </c>
      <c r="G35" s="18">
        <f>IF(E35=0,0,(D35-E35)/E35)</f>
        <v/>
      </c>
      <c r="H35" s="19">
        <f>IF(ABS(F35)&lt;0.05,"✓ TRÙNG KHỚP 100%","⚠ CẢNH BÁO KIỂM TOÁN")</f>
        <v/>
      </c>
      <c r="I35" s="20" t="inlineStr">
        <is>
          <t>2 tấm/dầm x 15 dầm = 30 tấm bản thép mạ kẽm kê gối</t>
        </is>
      </c>
    </row>
    <row r="36">
      <c r="A36" s="4" t="n">
        <v>8</v>
      </c>
      <c r="B36" s="5" t="inlineStr">
        <is>
          <t>Ống PVC D18/22 bọc cáp de-bonding</t>
        </is>
      </c>
      <c r="C36" s="4" t="inlineStr">
        <is>
          <t>m</t>
        </is>
      </c>
      <c r="D36" s="6">
        <f>H22</f>
        <v/>
      </c>
      <c r="E36" s="6" t="n">
        <v>3600</v>
      </c>
      <c r="F36" s="6">
        <f>D36-E36</f>
        <v/>
      </c>
      <c r="G36" s="18">
        <f>IF(E36=0,0,(D36-E36)/E36)</f>
        <v/>
      </c>
      <c r="H36" s="19">
        <f>IF(ABS(F36)&lt;0.05,"✓ TRÙNG KHỚP 100%","⚠ CẢNH BÁO KIỂM TOÁN")</f>
        <v/>
      </c>
      <c r="I36" s="20" t="inlineStr">
        <is>
          <t>240.0m/dầm x 15 dầm = 3,600m bọc triệt tiêu dính bám</t>
        </is>
      </c>
    </row>
    <row r="37">
      <c r="A37" s="4" t="n">
        <v>9</v>
      </c>
      <c r="B37" s="5" t="inlineStr">
        <is>
          <t>Bê tông C35 dầm ngang (3 nhịp)</t>
        </is>
      </c>
      <c r="C37" s="4" t="inlineStr">
        <is>
          <t>m3</t>
        </is>
      </c>
      <c r="D37" s="6">
        <f>I11</f>
        <v/>
      </c>
      <c r="E37" s="6" t="n">
        <v>19.38</v>
      </c>
      <c r="F37" s="6">
        <f>D37-E37</f>
        <v/>
      </c>
      <c r="G37" s="18">
        <f>IF(E37=0,0,(D37-E37)/E37)</f>
        <v/>
      </c>
      <c r="H37" s="19">
        <f>IF(ABS(F37)&lt;0.05,"✓ TRÙNG KHỚP 100%","⚠ CẢNH BÁO KIỂM TOÁN")</f>
        <v/>
      </c>
      <c r="I37" s="20" t="inlineStr">
        <is>
          <t>Bản vẽ 05 DAM NGANG.dwg: 6.46 m3/nhịp x 3 nhịp</t>
        </is>
      </c>
    </row>
    <row r="38">
      <c r="A38" s="4" t="n">
        <v>10</v>
      </c>
      <c r="B38" s="5" t="inlineStr">
        <is>
          <t>Bê tông C35 bản mặt cầu đổ tại chỗ</t>
        </is>
      </c>
      <c r="C38" s="4" t="inlineStr">
        <is>
          <t>m3</t>
        </is>
      </c>
      <c r="D38" s="6">
        <f>J11</f>
        <v/>
      </c>
      <c r="E38" s="6" t="n">
        <v>305.4647</v>
      </c>
      <c r="F38" s="6">
        <f>D38-E38</f>
        <v/>
      </c>
      <c r="G38" s="18">
        <f>IF(E38=0,0,(D38-E38)/E38)</f>
        <v/>
      </c>
      <c r="H38" s="19">
        <f>IF(ABS(F38)&lt;0.05,"✓ TRÙNG KHỚP 100%","⚠ CẢNH BÁO KIỂM TOÁN")</f>
        <v/>
      </c>
      <c r="I38" s="20" t="inlineStr">
        <is>
          <t>Bản vẽ 07.BAN MAT CAU + LTN.dwg: Khớp 100% THKL</t>
        </is>
      </c>
    </row>
    <row r="39">
      <c r="A39" s="4" t="n">
        <v>11</v>
      </c>
      <c r="B39" s="5" t="inlineStr">
        <is>
          <t>Bê tông C35 bản liên tục nhiệt (T1, T2)</t>
        </is>
      </c>
      <c r="C39" s="4" t="inlineStr">
        <is>
          <t>m3</t>
        </is>
      </c>
      <c r="D39" s="6">
        <f>K11</f>
        <v/>
      </c>
      <c r="E39" s="6" t="n">
        <v>21.868</v>
      </c>
      <c r="F39" s="6">
        <f>D39-E39</f>
        <v/>
      </c>
      <c r="G39" s="18">
        <f>IF(E39=0,0,(D39-E39)/E39)</f>
        <v/>
      </c>
      <c r="H39" s="19">
        <f>IF(ABS(F39)&lt;0.05,"✓ TRÙNG KHỚP 100%","⚠ CẢNH BÁO KIỂM TOÁN")</f>
        <v/>
      </c>
      <c r="I39" s="20" t="inlineStr">
        <is>
          <t>Bản vẽ 07.BAN MAT CAU + LTN.dwg: Đổ liên tục nhiệt tại 2 trụ</t>
        </is>
      </c>
    </row>
    <row r="40">
      <c r="A40" s="4" t="n">
        <v>12</v>
      </c>
      <c r="B40" s="5" t="inlineStr">
        <is>
          <t>Bê tông C25 tấm ván khuôn đúc sẵn</t>
        </is>
      </c>
      <c r="C40" s="4" t="inlineStr">
        <is>
          <t>m3</t>
        </is>
      </c>
      <c r="D40" s="6">
        <f>L12</f>
        <v/>
      </c>
      <c r="E40" s="6" t="n">
        <v>13.23</v>
      </c>
      <c r="F40" s="6">
        <f>D40-E40</f>
        <v/>
      </c>
      <c r="G40" s="18">
        <f>IF(E40=0,0,(D40-E40)/E40)</f>
        <v/>
      </c>
      <c r="H40" s="19">
        <f>IF(ABS(F40)&lt;0.05,"✓ TRÙNG KHỚP 100%","⚠ CẢNH BÁO KIỂM TOÁN")</f>
        <v/>
      </c>
      <c r="I40" s="20" t="inlineStr">
        <is>
          <t>Bản vẽ 06. TAM DUC SAN.dwg: 510 tấm ván khuôn đúc sẵn</t>
        </is>
      </c>
    </row>
  </sheetData>
  <mergeCells count="17">
    <mergeCell ref="A4:B4"/>
    <mergeCell ref="G4:H4"/>
    <mergeCell ref="E4:F4"/>
    <mergeCell ref="I4:J4"/>
    <mergeCell ref="E6:F6"/>
    <mergeCell ref="I6:J6"/>
    <mergeCell ref="C6:D6"/>
    <mergeCell ref="A8:M8"/>
    <mergeCell ref="C5:D5"/>
    <mergeCell ref="A5:B5"/>
    <mergeCell ref="G5:H5"/>
    <mergeCell ref="E5:F5"/>
    <mergeCell ref="A27:I27"/>
    <mergeCell ref="I5:J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B13" sqref="B13:K13"/>
    </sheetView>
  </sheetViews>
  <sheetFormatPr baseColWidth="8" defaultRowHeight="14"/>
  <cols>
    <col width="6" customWidth="1" style="43" min="1" max="1"/>
    <col width="46" customWidth="1" style="43" min="2" max="2"/>
    <col width="7" customWidth="1" style="43" min="3" max="3"/>
    <col width="10" customWidth="1" style="43" min="4" max="6"/>
    <col width="12" customWidth="1" style="43" min="7" max="7"/>
    <col width="42" customWidth="1" style="43" min="8" max="8"/>
    <col width="16" customWidth="1" style="43" min="9" max="9"/>
    <col width="40" customWidth="1" style="43" min="10" max="10"/>
    <col width="36" customWidth="1" style="43" min="11" max="11"/>
  </cols>
  <sheetData>
    <row r="1" ht="18.5" customHeight="1" s="43">
      <c r="A1" s="1" t="inlineStr">
        <is>
          <t>BẢNG DIỄN GIẢI CHI TIẾT KHỐI LƯỢNG ĐO BÓC HÌNH HỌC DẦM SUPER-T 38.2M TỪ BẢN VẼ CAD</t>
        </is>
      </c>
    </row>
    <row r="2">
      <c r="A2" s="2" t="inlineStr">
        <is>
          <t>Công trình: Cầu Km19+529.080 | Đo bóc trực tiếp từ 02. BO TRI CHUNG DAM.dwg, 03. CAP DUL.dwg, 04. COT THEP DAM.dwg | 100% Hàm LET() OpenXML</t>
        </is>
      </c>
    </row>
    <row r="4">
      <c r="A4" s="3" t="inlineStr">
        <is>
          <t>STT</t>
        </is>
      </c>
      <c r="B4" s="3" t="inlineStr">
        <is>
          <t>HẠNG MỤC CẤU KIỆN / DIỄN GIẢI CHI TIẾT</t>
        </is>
      </c>
      <c r="C4" s="3" t="inlineStr">
        <is>
          <t>ĐVT</t>
        </is>
      </c>
      <c r="D4" s="3" t="inlineStr">
        <is>
          <t>SỐ LƯỢNG</t>
        </is>
      </c>
      <c r="E4" s="3" t="inlineStr">
        <is>
          <t>DÀI (m)</t>
        </is>
      </c>
      <c r="F4" s="3" t="inlineStr">
        <is>
          <t>RỘNG (m)</t>
        </is>
      </c>
      <c r="G4" s="3" t="inlineStr">
        <is>
          <t>CAO / SÂU (m)</t>
        </is>
      </c>
      <c r="H4" s="3" t="inlineStr">
        <is>
          <t>HỆ SỐ / CÔNG THỨC</t>
        </is>
      </c>
      <c r="I4" s="3" t="inlineStr">
        <is>
          <t>KHỐI LƯỢNG</t>
        </is>
      </c>
      <c r="J4" s="3" t="inlineStr">
        <is>
          <t>KÍCH THƯỚC ĐO BÓC CAD &amp; NGUYÊN LÝ TÍNH</t>
        </is>
      </c>
      <c r="K4" s="3" t="inlineStr">
        <is>
          <t>ĐỐI SOÁT TVTK &amp; LƯU Ý</t>
        </is>
      </c>
    </row>
    <row r="5">
      <c r="A5" s="21" t="inlineStr">
        <is>
          <t>A</t>
        </is>
      </c>
      <c r="B5" s="46" t="inlineStr">
        <is>
          <t>I. DẦM CHỦ SUPER-T LOẠI S1B1 (DẦM BIÊN LOẠI 1, L=38.2M - 02 PHIẾN DẦM)</t>
        </is>
      </c>
      <c r="C5" s="48" t="n"/>
      <c r="D5" s="48" t="n"/>
      <c r="E5" s="48" t="n"/>
      <c r="F5" s="48" t="n"/>
      <c r="G5" s="48" t="n"/>
      <c r="H5" s="48" t="n"/>
      <c r="I5" s="48" t="n"/>
      <c r="J5" s="48" t="n"/>
      <c r="K5" s="47" t="n"/>
    </row>
    <row r="6">
      <c r="A6" s="22" t="inlineStr">
        <is>
          <t>1</t>
        </is>
      </c>
      <c r="B6" s="23" t="inlineStr">
        <is>
          <t>1. Bê tông C45 Dầm biên S1B1 (Tính cho 2 phiến dầm)</t>
        </is>
      </c>
      <c r="C6" s="22" t="inlineStr">
        <is>
          <t>m3</t>
        </is>
      </c>
      <c r="D6" s="24" t="n">
        <v>2</v>
      </c>
      <c r="E6" s="24" t="n"/>
      <c r="F6" s="24" t="n"/>
      <c r="G6" s="24" t="n"/>
      <c r="H6" s="23">
        <f>SUM(I7:I9)</f>
        <v/>
      </c>
      <c r="I6" s="25">
        <f>SUM(I7:I9)</f>
        <v/>
      </c>
      <c r="J6" s="23" t="inlineStr">
        <is>
          <t>Tổng thể tích 2 phiến dầm S1B1</t>
        </is>
      </c>
      <c r="K6" s="23" t="inlineStr">
        <is>
          <t>2 dầm x 29.254 m3 = 58.508 m3</t>
        </is>
      </c>
    </row>
    <row r="7">
      <c r="A7" s="26" t="n"/>
      <c r="B7" s="27" t="inlineStr">
        <is>
          <t>- mc 1: Đoạn đầu dầm đặc kê gối (L1 = 1.400m)</t>
        </is>
      </c>
      <c r="C7" s="26" t="inlineStr">
        <is>
          <t>m3</t>
        </is>
      </c>
      <c r="D7" s="28" t="n">
        <v>2</v>
      </c>
      <c r="E7" s="28" t="n">
        <v>1.4</v>
      </c>
      <c r="F7" s="28" t="n"/>
      <c r="G7" s="28" t="n"/>
      <c r="H7" s="27" t="inlineStr">
        <is>
          <t>LET(n, D7, L, E7, S, 1.60548, n*S*L)</t>
        </is>
      </c>
      <c r="I7" s="29">
        <f>_xlfn.LET(_xlpm.n, D7, _xlpm.L, E7, _xlpm.S, 1.605476985, _xlpm.n * _xlpm.S * _xlpm.L)</f>
        <v/>
      </c>
      <c r="J7" s="27" t="inlineStr">
        <is>
          <t>S1 = 1,605,476.985 mm2, đúc đặc hoàn toàn</t>
        </is>
      </c>
      <c r="K7" s="27" t="inlineStr">
        <is>
          <t>V1 = 2 x 2.24767 = 4.495 m3</t>
        </is>
      </c>
    </row>
    <row r="8">
      <c r="A8" s="30" t="n"/>
      <c r="B8" s="31" t="inlineStr">
        <is>
          <t>- mc 2: Đoạn vát chuyển tiếp mở rộng sườn (L2 = 3.450m)</t>
        </is>
      </c>
      <c r="C8" s="30" t="inlineStr">
        <is>
          <t>m3</t>
        </is>
      </c>
      <c r="D8" s="32" t="n">
        <v>2</v>
      </c>
      <c r="E8" s="32" t="n">
        <v>3.45</v>
      </c>
      <c r="F8" s="32" t="n"/>
      <c r="G8" s="32" t="n"/>
      <c r="H8" s="31" t="inlineStr">
        <is>
          <t>LET(n, D8, L, E8, S, 1.65048, n*S*L)</t>
        </is>
      </c>
      <c r="I8" s="33">
        <f>_xlfn.LET(_xlpm.n, D8, _xlpm.L, E8, _xlpm.S, 1.650476985, _xlpm.n * _xlpm.S * _xlpm.L)</f>
        <v/>
      </c>
      <c r="J8" s="31" t="inlineStr">
        <is>
          <t>S2 = 1,650,476.985 mm2, sườn mở rộng</t>
        </is>
      </c>
      <c r="K8" s="31" t="inlineStr">
        <is>
          <t>V2 = 2 x 5.69415 = 11.388 m3</t>
        </is>
      </c>
    </row>
    <row r="9">
      <c r="A9" s="26" t="n"/>
      <c r="B9" s="27" t="inlineStr">
        <is>
          <t>- mc 3: Đoạn thân dầm rỗng ruột chữ U (L3 = 33.350m)</t>
        </is>
      </c>
      <c r="C9" s="26" t="inlineStr">
        <is>
          <t>m3</t>
        </is>
      </c>
      <c r="D9" s="28" t="n">
        <v>2</v>
      </c>
      <c r="E9" s="28" t="n">
        <v>33.35</v>
      </c>
      <c r="F9" s="28" t="n"/>
      <c r="G9" s="28" t="n"/>
      <c r="H9" s="27" t="inlineStr">
        <is>
          <t>LET(n, D9, L, E9, S, 0.63904, n*S*L)</t>
        </is>
      </c>
      <c r="I9" s="29">
        <f>_xlfn.LET(_xlpm.n, D9, _xlpm.L, E9, _xlpm.S, 0.639042922, _xlpm.n * _xlpm.S * _xlpm.L)</f>
        <v/>
      </c>
      <c r="J9" s="27" t="inlineStr">
        <is>
          <t>S3 = 639,042.922 mm2, sườn nghiêng chữ U</t>
        </is>
      </c>
      <c r="K9" s="27" t="inlineStr">
        <is>
          <t>V3 = 2 x 21.31208 = 42.624 m3</t>
        </is>
      </c>
    </row>
    <row r="10">
      <c r="A10" s="22" t="inlineStr">
        <is>
          <t>2</t>
        </is>
      </c>
      <c r="B10" s="23" t="inlineStr">
        <is>
          <t>2. Ván khuôn dầm biên S1B1 (2 phiến dầm)</t>
        </is>
      </c>
      <c r="C10" s="22" t="inlineStr">
        <is>
          <t>m2</t>
        </is>
      </c>
      <c r="D10" s="24" t="n">
        <v>2</v>
      </c>
      <c r="E10" s="24" t="n"/>
      <c r="F10" s="24" t="n"/>
      <c r="G10" s="24" t="n"/>
      <c r="H10" s="23">
        <f>SUM(I11:I12)</f>
        <v/>
      </c>
      <c r="I10" s="25">
        <f>SUM(I11:I12)</f>
        <v/>
      </c>
      <c r="J10" s="23" t="inlineStr">
        <is>
          <t>Chu vi tiếp xúc ván khuôn</t>
        </is>
      </c>
      <c r="K10" s="23" t="inlineStr">
        <is>
          <t>2 dầm x 343.132 m2 = 686.264 m2</t>
        </is>
      </c>
    </row>
    <row r="11">
      <c r="A11" s="26" t="n"/>
      <c r="B11" s="27" t="inlineStr">
        <is>
          <t>- Ván khuôn cố định (thành ngoài, đáy)</t>
        </is>
      </c>
      <c r="C11" s="26" t="inlineStr">
        <is>
          <t>m2</t>
        </is>
      </c>
      <c r="D11" s="28" t="n">
        <v>2</v>
      </c>
      <c r="E11" s="28" t="n">
        <v>38.2</v>
      </c>
      <c r="F11" s="28" t="n"/>
      <c r="G11" s="28" t="n"/>
      <c r="H11" s="27" t="inlineStr">
        <is>
          <t>LET(n, D11, n * 213.8545)</t>
        </is>
      </c>
      <c r="I11" s="29">
        <f>_xlfn.LET(_xlpm.n, D11, _xlpm.n * 213.8545432)</f>
        <v/>
      </c>
      <c r="J11" s="27" t="inlineStr">
        <is>
          <t>Thành ván khuôn cố định bệ đúc</t>
        </is>
      </c>
      <c r="K11" s="27" t="inlineStr">
        <is>
          <t>2 x 213.855 = 427.709 m2</t>
        </is>
      </c>
    </row>
    <row r="12">
      <c r="A12" s="30" t="n"/>
      <c r="B12" s="31" t="inlineStr">
        <is>
          <t>- Ván khuôn di động (thùng ván khuôn trong lòng chữ U)</t>
        </is>
      </c>
      <c r="C12" s="30" t="inlineStr">
        <is>
          <t>m2</t>
        </is>
      </c>
      <c r="D12" s="32" t="n">
        <v>2</v>
      </c>
      <c r="E12" s="32" t="n">
        <v>33.35</v>
      </c>
      <c r="F12" s="32" t="n"/>
      <c r="G12" s="32" t="n"/>
      <c r="H12" s="31" t="inlineStr">
        <is>
          <t>LET(n, D12, n * 129.2775)</t>
        </is>
      </c>
      <c r="I12" s="33">
        <f>_xlfn.LET(_xlpm.n, D12, _xlpm.n * 129.277472874)</f>
        <v/>
      </c>
      <c r="J12" s="31" t="inlineStr">
        <is>
          <t>Ván khuôn rút ruột di động</t>
        </is>
      </c>
      <c r="K12" s="31" t="inlineStr">
        <is>
          <t>2 x 129.277 = 258.555 m2</t>
        </is>
      </c>
    </row>
    <row r="13">
      <c r="A13" s="21" t="inlineStr">
        <is>
          <t>B</t>
        </is>
      </c>
      <c r="B13" s="46" t="inlineStr">
        <is>
          <t>II. DẦM CHỦ SUPER-T LOẠI S1B2 (DẦM BIÊN LOẠI 2, L=38.2M - 03 PHIẾN DẦM)</t>
        </is>
      </c>
      <c r="C13" s="48" t="n"/>
      <c r="D13" s="48" t="n"/>
      <c r="E13" s="48" t="n"/>
      <c r="F13" s="48" t="n"/>
      <c r="G13" s="48" t="n"/>
      <c r="H13" s="48" t="n"/>
      <c r="I13" s="48" t="n"/>
      <c r="J13" s="48" t="n"/>
      <c r="K13" s="47" t="n"/>
    </row>
    <row r="14">
      <c r="A14" s="22" t="inlineStr">
        <is>
          <t>1</t>
        </is>
      </c>
      <c r="B14" s="23" t="inlineStr">
        <is>
          <t>1. Bê tông C45 Dầm biên S1B2 (Tính cho 3 phiến dầm)</t>
        </is>
      </c>
      <c r="C14" s="22" t="inlineStr">
        <is>
          <t>m3</t>
        </is>
      </c>
      <c r="D14" s="24" t="n">
        <v>3</v>
      </c>
      <c r="E14" s="24" t="n"/>
      <c r="F14" s="24" t="n"/>
      <c r="G14" s="24" t="n"/>
      <c r="H14" s="23">
        <f>SUM(I15:I17)</f>
        <v/>
      </c>
      <c r="I14" s="25">
        <f>SUM(I15:I17)</f>
        <v/>
      </c>
      <c r="J14" s="23" t="inlineStr">
        <is>
          <t>Tổng thể tích 3 phiến dầm S1B2</t>
        </is>
      </c>
      <c r="K14" s="23" t="inlineStr">
        <is>
          <t>3 dầm x 29.182 m3 = 87.547 m3</t>
        </is>
      </c>
    </row>
    <row r="15">
      <c r="A15" s="26" t="n"/>
      <c r="B15" s="27" t="inlineStr">
        <is>
          <t>- mc 1: Đoạn đầu dầm đặc kê gối (L1 = 1.400m)</t>
        </is>
      </c>
      <c r="C15" s="26" t="inlineStr">
        <is>
          <t>m3</t>
        </is>
      </c>
      <c r="D15" s="28" t="n">
        <v>3</v>
      </c>
      <c r="E15" s="28" t="n">
        <v>1.4</v>
      </c>
      <c r="F15" s="28" t="n"/>
      <c r="G15" s="28" t="n"/>
      <c r="H15" s="27" t="inlineStr">
        <is>
          <t>LET(n, D15, L, E15, S, 1.60360, n*S*L)</t>
        </is>
      </c>
      <c r="I15" s="29">
        <f>_xlfn.LET(_xlpm.n, D15, _xlpm.L, E15, _xlpm.S, 1.603601985, _xlpm.n * _xlpm.S * _xlpm.L)</f>
        <v/>
      </c>
      <c r="J15" s="27" t="inlineStr">
        <is>
          <t>S1 = 1,603,601.985 mm2, đúc đặc hoàn toàn</t>
        </is>
      </c>
      <c r="K15" s="27" t="inlineStr">
        <is>
          <t>V1 = 3 x 2.24504 = 6.735 m3</t>
        </is>
      </c>
    </row>
    <row r="16">
      <c r="A16" s="30" t="n"/>
      <c r="B16" s="31" t="inlineStr">
        <is>
          <t>- mc 2: Đoạn vát chuyển tiếp mở rộng sườn (L2 = 3.450m)</t>
        </is>
      </c>
      <c r="C16" s="30" t="inlineStr">
        <is>
          <t>m3</t>
        </is>
      </c>
      <c r="D16" s="32" t="n">
        <v>3</v>
      </c>
      <c r="E16" s="32" t="n">
        <v>3.45</v>
      </c>
      <c r="F16" s="32" t="n"/>
      <c r="G16" s="32" t="n"/>
      <c r="H16" s="31" t="inlineStr">
        <is>
          <t>LET(n, D16, L, E16, S, 1.64860, n*S*L)</t>
        </is>
      </c>
      <c r="I16" s="33">
        <f>_xlfn.LET(_xlpm.n, D16, _xlpm.L, E16, _xlpm.S, 1.648601985, _xlpm.n * _xlpm.S * _xlpm.L)</f>
        <v/>
      </c>
      <c r="J16" s="31" t="inlineStr">
        <is>
          <t>S2 = 1,648,601.985 mm2, sườn mở rộng</t>
        </is>
      </c>
      <c r="K16" s="31" t="inlineStr">
        <is>
          <t>V2 = 3 x 5.68768 = 17.063 m3</t>
        </is>
      </c>
    </row>
    <row r="17">
      <c r="A17" s="26" t="n"/>
      <c r="B17" s="27" t="inlineStr">
        <is>
          <t>- mc 3: Đoạn thân dầm rỗng ruột chữ U (L3 = 33.350m)</t>
        </is>
      </c>
      <c r="C17" s="26" t="inlineStr">
        <is>
          <t>m3</t>
        </is>
      </c>
      <c r="D17" s="28" t="n">
        <v>3</v>
      </c>
      <c r="E17" s="28" t="n">
        <v>33.35</v>
      </c>
      <c r="F17" s="28" t="n"/>
      <c r="G17" s="28" t="n"/>
      <c r="H17" s="27" t="inlineStr">
        <is>
          <t>LET(n, D17, L, E17, S, 0.63717, n*S*L)</t>
        </is>
      </c>
      <c r="I17" s="29">
        <f>_xlfn.LET(_xlpm.n, D17, _xlpm.L, E17, _xlpm.S, 0.637167922, _xlpm.n * _xlpm.S * _xlpm.L)</f>
        <v/>
      </c>
      <c r="J17" s="27" t="inlineStr">
        <is>
          <t>S3 = 637,167.922 mm2, sườn nghiêng chữ U</t>
        </is>
      </c>
      <c r="K17" s="27" t="inlineStr">
        <is>
          <t>V3 = 3 x 21.24955 = 63.749 m3</t>
        </is>
      </c>
    </row>
    <row r="18">
      <c r="A18" s="22" t="inlineStr">
        <is>
          <t>2</t>
        </is>
      </c>
      <c r="B18" s="23" t="inlineStr">
        <is>
          <t>2. Ván khuôn dầm biên S1B2 (3 phiến dầm)</t>
        </is>
      </c>
      <c r="C18" s="22" t="inlineStr">
        <is>
          <t>m2</t>
        </is>
      </c>
      <c r="D18" s="24" t="n">
        <v>3</v>
      </c>
      <c r="E18" s="24" t="n"/>
      <c r="F18" s="24" t="n"/>
      <c r="G18" s="24" t="n"/>
      <c r="H18" s="23">
        <f>SUM(I19:I20)</f>
        <v/>
      </c>
      <c r="I18" s="25">
        <f>SUM(I19:I20)</f>
        <v/>
      </c>
      <c r="J18" s="23" t="inlineStr">
        <is>
          <t>Chu vi tiếp xúc ván khuôn</t>
        </is>
      </c>
      <c r="K18" s="23" t="inlineStr">
        <is>
          <t>3 dầm x 342.173 m2 = 1,026.520 m2</t>
        </is>
      </c>
    </row>
    <row r="19">
      <c r="A19" s="26" t="n"/>
      <c r="B19" s="27" t="inlineStr">
        <is>
          <t>- Ván khuôn cố định</t>
        </is>
      </c>
      <c r="C19" s="26" t="inlineStr">
        <is>
          <t>m2</t>
        </is>
      </c>
      <c r="D19" s="28" t="n">
        <v>3</v>
      </c>
      <c r="E19" s="28" t="n">
        <v>38.2</v>
      </c>
      <c r="F19" s="28" t="n"/>
      <c r="G19" s="28" t="n"/>
      <c r="H19" s="27" t="inlineStr">
        <is>
          <t>LET(n, D19, n * 212.8958)</t>
        </is>
      </c>
      <c r="I19" s="29">
        <f>_xlfn.LET(_xlpm.n, D19, _xlpm.n * 212.8957932)</f>
        <v/>
      </c>
      <c r="J19" s="27" t="inlineStr">
        <is>
          <t>Thành cố định</t>
        </is>
      </c>
      <c r="K19" s="27" t="inlineStr">
        <is>
          <t>3 x 212.896 = 638.687 m2</t>
        </is>
      </c>
    </row>
    <row r="20">
      <c r="A20" s="30" t="n"/>
      <c r="B20" s="31" t="inlineStr">
        <is>
          <t>- Ván khuôn di động</t>
        </is>
      </c>
      <c r="C20" s="30" t="inlineStr">
        <is>
          <t>m2</t>
        </is>
      </c>
      <c r="D20" s="32" t="n">
        <v>3</v>
      </c>
      <c r="E20" s="32" t="n">
        <v>33.35</v>
      </c>
      <c r="F20" s="32" t="n"/>
      <c r="G20" s="32" t="n"/>
      <c r="H20" s="31" t="inlineStr">
        <is>
          <t>LET(n, D20, n * 129.2775)</t>
        </is>
      </c>
      <c r="I20" s="33">
        <f>_xlfn.LET(_xlpm.n, D20, _xlpm.n * 129.277472874)</f>
        <v/>
      </c>
      <c r="J20" s="31" t="inlineStr">
        <is>
          <t>Rút ruột di động</t>
        </is>
      </c>
      <c r="K20" s="31" t="inlineStr">
        <is>
          <t>3 x 129.277 = 387.832 m2</t>
        </is>
      </c>
    </row>
    <row r="21">
      <c r="A21" s="21" t="inlineStr">
        <is>
          <t>C</t>
        </is>
      </c>
      <c r="B21" s="46" t="inlineStr">
        <is>
          <t>III. DẦM CHỦ SUPER-T LOẠI S1B3 (DẦM BIÊN LOẠI 3, L=38.2M - 01 PHIẾN DẦM)</t>
        </is>
      </c>
      <c r="C21" s="48" t="n"/>
      <c r="D21" s="48" t="n"/>
      <c r="E21" s="48" t="n"/>
      <c r="F21" s="48" t="n"/>
      <c r="G21" s="48" t="n"/>
      <c r="H21" s="48" t="n"/>
      <c r="I21" s="48" t="n"/>
      <c r="J21" s="48" t="n"/>
      <c r="K21" s="47" t="n"/>
    </row>
    <row r="22">
      <c r="A22" s="22" t="inlineStr">
        <is>
          <t>1</t>
        </is>
      </c>
      <c r="B22" s="23" t="inlineStr">
        <is>
          <t>1. Bê tông C45 Dầm biên S1B3 (Tính cho 1 phiến dầm)</t>
        </is>
      </c>
      <c r="C22" s="22" t="inlineStr">
        <is>
          <t>m3</t>
        </is>
      </c>
      <c r="D22" s="24" t="n">
        <v>1</v>
      </c>
      <c r="E22" s="24" t="n"/>
      <c r="F22" s="24" t="n"/>
      <c r="G22" s="24" t="n"/>
      <c r="H22" s="23">
        <f>SUM(I23:I25)</f>
        <v/>
      </c>
      <c r="I22" s="25">
        <f>SUM(I23:I25)</f>
        <v/>
      </c>
      <c r="J22" s="23" t="inlineStr">
        <is>
          <t>Tổng thể tích 1 phiến dầm S1B3</t>
        </is>
      </c>
      <c r="K22" s="23" t="inlineStr">
        <is>
          <t>1 dầm x 28.996 m3 = 28.996 m3</t>
        </is>
      </c>
    </row>
    <row r="23">
      <c r="A23" s="26" t="n"/>
      <c r="B23" s="27" t="inlineStr">
        <is>
          <t>- mc 1: Đoạn đầu dầm đặc kê gối (L1 = 1.400m)</t>
        </is>
      </c>
      <c r="C23" s="26" t="inlineStr">
        <is>
          <t>m3</t>
        </is>
      </c>
      <c r="D23" s="28" t="n">
        <v>1</v>
      </c>
      <c r="E23" s="28" t="n">
        <v>1.4</v>
      </c>
      <c r="F23" s="28" t="n"/>
      <c r="G23" s="28" t="n"/>
      <c r="H23" s="27" t="inlineStr">
        <is>
          <t>LET(n, D23, L, E23, S, 1.59873, n*S*L)</t>
        </is>
      </c>
      <c r="I23" s="29">
        <f>_xlfn.LET(_xlpm.n, D23, _xlpm.L, E23, _xlpm.S, 1.598726985, _xlpm.n * _xlpm.S * _xlpm.L)</f>
        <v/>
      </c>
      <c r="J23" s="27" t="inlineStr">
        <is>
          <t>S1 = 1,598,726.985 mm2</t>
        </is>
      </c>
      <c r="K23" s="27" t="inlineStr">
        <is>
          <t>V1 = 1 x 2.23822 = 2.238 m3</t>
        </is>
      </c>
    </row>
    <row r="24">
      <c r="A24" s="30" t="n"/>
      <c r="B24" s="31" t="inlineStr">
        <is>
          <t>- mc 2: Đoạn vát chuyển tiếp mở rộng sườn (L2 = 3.450m)</t>
        </is>
      </c>
      <c r="C24" s="30" t="inlineStr">
        <is>
          <t>m3</t>
        </is>
      </c>
      <c r="D24" s="32" t="n">
        <v>1</v>
      </c>
      <c r="E24" s="32" t="n">
        <v>3.45</v>
      </c>
      <c r="F24" s="32" t="n"/>
      <c r="G24" s="32" t="n"/>
      <c r="H24" s="31" t="inlineStr">
        <is>
          <t>LET(n, D24, L, E24, S, 1.64373, n*S*L)</t>
        </is>
      </c>
      <c r="I24" s="33">
        <f>_xlfn.LET(_xlpm.n, D24, _xlpm.L, E24, _xlpm.S, 1.643726985, _xlpm.n * _xlpm.S * _xlpm.L)</f>
        <v/>
      </c>
      <c r="J24" s="31" t="inlineStr">
        <is>
          <t>S2 = 1,643,726.985 mm2</t>
        </is>
      </c>
      <c r="K24" s="31" t="inlineStr">
        <is>
          <t>V2 = 1 x 5.67086 = 5.671 m3</t>
        </is>
      </c>
    </row>
    <row r="25">
      <c r="A25" s="26" t="n"/>
      <c r="B25" s="27" t="inlineStr">
        <is>
          <t>- mc 3: Đoạn thân dầm rỗng ruột chữ U (L3 = 33.350m)</t>
        </is>
      </c>
      <c r="C25" s="26" t="inlineStr">
        <is>
          <t>m3</t>
        </is>
      </c>
      <c r="D25" s="28" t="n">
        <v>1</v>
      </c>
      <c r="E25" s="28" t="n">
        <v>33.35</v>
      </c>
      <c r="F25" s="28" t="n"/>
      <c r="G25" s="28" t="n"/>
      <c r="H25" s="27" t="inlineStr">
        <is>
          <t>LET(n, D25, L, E25, S, 0.63229, n*S*L)</t>
        </is>
      </c>
      <c r="I25" s="29">
        <f>_xlfn.LET(_xlpm.n, D25, _xlpm.L, E25, _xlpm.S, 0.632292922, _xlpm.n * _xlpm.S * _xlpm.L)</f>
        <v/>
      </c>
      <c r="J25" s="27" t="inlineStr">
        <is>
          <t>S3 = 632,292.922 mm2</t>
        </is>
      </c>
      <c r="K25" s="27" t="inlineStr">
        <is>
          <t>V3 = 1 x 21.08697 = 21.087 m3</t>
        </is>
      </c>
    </row>
    <row r="26">
      <c r="A26" s="22" t="inlineStr">
        <is>
          <t>2</t>
        </is>
      </c>
      <c r="B26" s="23" t="inlineStr">
        <is>
          <t>2. Ván khuôn dầm biên S1B3 (1 phiến dầm)</t>
        </is>
      </c>
      <c r="C26" s="22" t="inlineStr">
        <is>
          <t>m2</t>
        </is>
      </c>
      <c r="D26" s="24" t="n">
        <v>1</v>
      </c>
      <c r="E26" s="24" t="n"/>
      <c r="F26" s="24" t="n"/>
      <c r="G26" s="24" t="n"/>
      <c r="H26" s="23">
        <f>SUM(I27:I28)</f>
        <v/>
      </c>
      <c r="I26" s="25">
        <f>SUM(I27:I28)</f>
        <v/>
      </c>
      <c r="J26" s="23" t="inlineStr">
        <is>
          <t>Chu vi tiếp xúc ván khuôn</t>
        </is>
      </c>
      <c r="K26" s="23" t="inlineStr">
        <is>
          <t>1 dầm x 339.681 m2 = 339.681 m2</t>
        </is>
      </c>
    </row>
    <row r="27">
      <c r="A27" s="26" t="n"/>
      <c r="B27" s="27" t="inlineStr">
        <is>
          <t>- Ván khuôn cố định</t>
        </is>
      </c>
      <c r="C27" s="26" t="inlineStr">
        <is>
          <t>m2</t>
        </is>
      </c>
      <c r="D27" s="28" t="n">
        <v>1</v>
      </c>
      <c r="E27" s="28" t="n">
        <v>38.2</v>
      </c>
      <c r="F27" s="28" t="n"/>
      <c r="G27" s="28" t="n"/>
      <c r="H27" s="27" t="inlineStr">
        <is>
          <t>LET(n, D27, n * 210.4030)</t>
        </is>
      </c>
      <c r="I27" s="29">
        <f>_xlfn.LET(_xlpm.n, D27, _xlpm.n * 210.4030432)</f>
        <v/>
      </c>
      <c r="J27" s="27" t="inlineStr">
        <is>
          <t>Thành cố định</t>
        </is>
      </c>
      <c r="K27" s="27" t="inlineStr">
        <is>
          <t>1 x 210.403 = 210.403 m2</t>
        </is>
      </c>
    </row>
    <row r="28">
      <c r="A28" s="30" t="n"/>
      <c r="B28" s="31" t="inlineStr">
        <is>
          <t>- Ván khuôn di động</t>
        </is>
      </c>
      <c r="C28" s="30" t="inlineStr">
        <is>
          <t>m2</t>
        </is>
      </c>
      <c r="D28" s="32" t="n">
        <v>1</v>
      </c>
      <c r="E28" s="32" t="n">
        <v>33.35</v>
      </c>
      <c r="F28" s="32" t="n"/>
      <c r="G28" s="32" t="n"/>
      <c r="H28" s="31" t="inlineStr">
        <is>
          <t>LET(n, D28, n * 129.2775)</t>
        </is>
      </c>
      <c r="I28" s="33">
        <f>_xlfn.LET(_xlpm.n, D28, _xlpm.n * 129.277472874)</f>
        <v/>
      </c>
      <c r="J28" s="31" t="inlineStr">
        <is>
          <t>Rút ruột di động</t>
        </is>
      </c>
      <c r="K28" s="31" t="inlineStr">
        <is>
          <t>1 x 129.277 = 129.277 m2</t>
        </is>
      </c>
    </row>
    <row r="29">
      <c r="A29" s="21" t="inlineStr">
        <is>
          <t>D</t>
        </is>
      </c>
      <c r="B29" s="46" t="inlineStr">
        <is>
          <t>IV. DẦM CHỦ SUPER-T LOẠI S1G (DẦM GIỮA/TRONG, L=38.2M - 09 PHIẾN DẦM)</t>
        </is>
      </c>
      <c r="C29" s="48" t="n"/>
      <c r="D29" s="48" t="n"/>
      <c r="E29" s="48" t="n"/>
      <c r="F29" s="48" t="n"/>
      <c r="G29" s="48" t="n"/>
      <c r="H29" s="48" t="n"/>
      <c r="I29" s="48" t="n"/>
      <c r="J29" s="48" t="n"/>
      <c r="K29" s="47" t="n"/>
    </row>
    <row r="30">
      <c r="A30" s="22" t="inlineStr">
        <is>
          <t>1</t>
        </is>
      </c>
      <c r="B30" s="23" t="inlineStr">
        <is>
          <t>1. Bê tông C45 Dầm trong S1G (Tính cho 9 phiến dầm)</t>
        </is>
      </c>
      <c r="C30" s="22" t="inlineStr">
        <is>
          <t>m3</t>
        </is>
      </c>
      <c r="D30" s="24" t="n">
        <v>9</v>
      </c>
      <c r="E30" s="24" t="n"/>
      <c r="F30" s="24" t="n"/>
      <c r="G30" s="24" t="n"/>
      <c r="H30" s="23">
        <f>SUM(I31:I33)</f>
        <v/>
      </c>
      <c r="I30" s="25">
        <f>SUM(I31:I33)</f>
        <v/>
      </c>
      <c r="J30" s="23" t="inlineStr">
        <is>
          <t>Tổng thể tích 9 phiến dầm S1G</t>
        </is>
      </c>
      <c r="K30" s="23" t="inlineStr">
        <is>
          <t>9 dầm x 28.833 m3 = 259.495 m3</t>
        </is>
      </c>
    </row>
    <row r="31">
      <c r="A31" s="26" t="n"/>
      <c r="B31" s="27" t="inlineStr">
        <is>
          <t>- mc 1: Đoạn đầu dầm đặc kê gối (L1 = 1.400m)</t>
        </is>
      </c>
      <c r="C31" s="26" t="inlineStr">
        <is>
          <t>m3</t>
        </is>
      </c>
      <c r="D31" s="28" t="n">
        <v>9</v>
      </c>
      <c r="E31" s="28" t="n">
        <v>1.4</v>
      </c>
      <c r="F31" s="28" t="n"/>
      <c r="G31" s="28" t="n"/>
      <c r="H31" s="27" t="inlineStr">
        <is>
          <t>LET(n, D31, L, E31, S, 1.55110, n*S*L)</t>
        </is>
      </c>
      <c r="I31" s="29">
        <f>_xlfn.LET(_xlpm.n, D31, _xlpm.L, E31, _xlpm.S, 1.551101985, _xlpm.n * _xlpm.S * _xlpm.L)</f>
        <v/>
      </c>
      <c r="J31" s="27" t="inlineStr">
        <is>
          <t>S1 = 1,551,101.985 mm2</t>
        </is>
      </c>
      <c r="K31" s="27" t="inlineStr">
        <is>
          <t>V1 = 9 x 2.17154 = 19.544 m3</t>
        </is>
      </c>
    </row>
    <row r="32">
      <c r="A32" s="30" t="n"/>
      <c r="B32" s="31" t="inlineStr">
        <is>
          <t>- mc 2: Đoạn vát chuyển tiếp mở rộng sườn (L2 = 3.450m)</t>
        </is>
      </c>
      <c r="C32" s="30" t="inlineStr">
        <is>
          <t>m3</t>
        </is>
      </c>
      <c r="D32" s="32" t="n">
        <v>9</v>
      </c>
      <c r="E32" s="32" t="n">
        <v>3.45</v>
      </c>
      <c r="F32" s="32" t="n"/>
      <c r="G32" s="32" t="n"/>
      <c r="H32" s="31" t="inlineStr">
        <is>
          <t>LET(n, D32, L, E32, S, 1.64110, n*S*L)</t>
        </is>
      </c>
      <c r="I32" s="33">
        <f>_xlfn.LET(_xlpm.n, D32, _xlpm.L, E32, _xlpm.S, 1.641101985, _xlpm.n * _xlpm.S * _xlpm.L)</f>
        <v/>
      </c>
      <c r="J32" s="31" t="inlineStr">
        <is>
          <t>S2 = 1,641,101.985 mm2</t>
        </is>
      </c>
      <c r="K32" s="31" t="inlineStr">
        <is>
          <t>V2 = 9 x 5.66180 = 50.956 m3</t>
        </is>
      </c>
    </row>
    <row r="33">
      <c r="A33" s="26" t="n"/>
      <c r="B33" s="27" t="inlineStr">
        <is>
          <t>- mc 3: Đoạn thân dầm rỗng ruột chữ U (L3 = 33.350m)</t>
        </is>
      </c>
      <c r="C33" s="26" t="inlineStr">
        <is>
          <t>m3</t>
        </is>
      </c>
      <c r="D33" s="28" t="n">
        <v>9</v>
      </c>
      <c r="E33" s="28" t="n">
        <v>33.35</v>
      </c>
      <c r="F33" s="28" t="n"/>
      <c r="G33" s="28" t="n"/>
      <c r="H33" s="27" t="inlineStr">
        <is>
          <t>LET(n, D33, L, E33, S, 0.62967, n*S*L)</t>
        </is>
      </c>
      <c r="I33" s="29">
        <f>_xlfn.LET(_xlpm.n, D33, _xlpm.L, E33, _xlpm.S, 0.629667922, _xlpm.n * _xlpm.S * _xlpm.L)</f>
        <v/>
      </c>
      <c r="J33" s="27" t="inlineStr">
        <is>
          <t>S3 = 629,667.922 mm2</t>
        </is>
      </c>
      <c r="K33" s="27" t="inlineStr">
        <is>
          <t>V3 = 9 x 20.99943 = 188.995 m3</t>
        </is>
      </c>
    </row>
    <row r="34">
      <c r="A34" s="22" t="inlineStr">
        <is>
          <t>2</t>
        </is>
      </c>
      <c r="B34" s="23" t="inlineStr">
        <is>
          <t>2. Ván khuôn dầm trong S1G (9 phiến dầm)</t>
        </is>
      </c>
      <c r="C34" s="22" t="inlineStr">
        <is>
          <t>m2</t>
        </is>
      </c>
      <c r="D34" s="24" t="n">
        <v>9</v>
      </c>
      <c r="E34" s="24" t="n"/>
      <c r="F34" s="24" t="n"/>
      <c r="G34" s="24" t="n"/>
      <c r="H34" s="23">
        <f>SUM(I35:I36)</f>
        <v/>
      </c>
      <c r="I34" s="25">
        <f>SUM(I35:I36)</f>
        <v/>
      </c>
      <c r="J34" s="23" t="inlineStr">
        <is>
          <t>Chu vi tiếp xúc ván khuôn</t>
        </is>
      </c>
      <c r="K34" s="23" t="inlineStr">
        <is>
          <t>9 dầm x 338.478 m2 = 3,046.304 m2</t>
        </is>
      </c>
    </row>
    <row r="35">
      <c r="A35" s="26" t="n"/>
      <c r="B35" s="27" t="inlineStr">
        <is>
          <t>- Ván khuôn cố định</t>
        </is>
      </c>
      <c r="C35" s="26" t="inlineStr">
        <is>
          <t>m2</t>
        </is>
      </c>
      <c r="D35" s="28" t="n">
        <v>9</v>
      </c>
      <c r="E35" s="28" t="n">
        <v>38.2</v>
      </c>
      <c r="F35" s="28" t="n"/>
      <c r="G35" s="28" t="n"/>
      <c r="H35" s="27" t="inlineStr">
        <is>
          <t>LET(n, D35, n * 209.2008)</t>
        </is>
      </c>
      <c r="I35" s="29">
        <f>_xlfn.LET(_xlpm.n, D35, _xlpm.n * 209.2007932)</f>
        <v/>
      </c>
      <c r="J35" s="27" t="inlineStr">
        <is>
          <t>Thành cố định</t>
        </is>
      </c>
      <c r="K35" s="27" t="inlineStr">
        <is>
          <t>9 x 209.201 = 1,882.807 m2</t>
        </is>
      </c>
    </row>
    <row r="36">
      <c r="A36" s="30" t="n"/>
      <c r="B36" s="31" t="inlineStr">
        <is>
          <t>- Ván khuôn di động</t>
        </is>
      </c>
      <c r="C36" s="30" t="inlineStr">
        <is>
          <t>m2</t>
        </is>
      </c>
      <c r="D36" s="32" t="n">
        <v>9</v>
      </c>
      <c r="E36" s="32" t="n">
        <v>33.35</v>
      </c>
      <c r="F36" s="32" t="n"/>
      <c r="G36" s="32" t="n"/>
      <c r="H36" s="31" t="inlineStr">
        <is>
          <t>LET(n, D36, n * 129.2775)</t>
        </is>
      </c>
      <c r="I36" s="33">
        <f>_xlfn.LET(_xlpm.n, D36, _xlpm.n * 129.277472874)</f>
        <v/>
      </c>
      <c r="J36" s="31" t="inlineStr">
        <is>
          <t>Rút ruột di động</t>
        </is>
      </c>
      <c r="K36" s="31" t="inlineStr">
        <is>
          <t>9 x 129.277 = 1,163.497 m2</t>
        </is>
      </c>
    </row>
    <row r="37">
      <c r="A37" s="21" t="inlineStr">
        <is>
          <t>E</t>
        </is>
      </c>
      <c r="B37" s="46" t="inlineStr">
        <is>
          <t>V. CÁP DỰ ỨNG LỰC 15.2MM &amp; PHỤ KIỆN 15 PHIẾN DẦM SUPER-T</t>
        </is>
      </c>
      <c r="C37" s="48" t="n"/>
      <c r="D37" s="48" t="n"/>
      <c r="E37" s="48" t="n"/>
      <c r="F37" s="48" t="n"/>
      <c r="G37" s="48" t="n"/>
      <c r="H37" s="48" t="n"/>
      <c r="I37" s="48" t="n"/>
      <c r="J37" s="48" t="n"/>
      <c r="K37" s="47" t="n"/>
    </row>
    <row r="38">
      <c r="A38" s="22" t="inlineStr">
        <is>
          <t>1</t>
        </is>
      </c>
      <c r="B38" s="23" t="inlineStr">
        <is>
          <t>1. Cáp DƯL 15.2mm (7 sợi kéo trước, fpu=1860MPa)</t>
        </is>
      </c>
      <c r="C38" s="22" t="inlineStr">
        <is>
          <t>kg</t>
        </is>
      </c>
      <c r="D38" s="24" t="n">
        <v>15</v>
      </c>
      <c r="E38" s="24" t="n">
        <v>38.2</v>
      </c>
      <c r="F38" s="24" t="n">
        <v>44</v>
      </c>
      <c r="G38" s="24" t="n">
        <v>1.1</v>
      </c>
      <c r="H38" s="23" t="inlineStr">
        <is>
          <t>LET(n, D38, m1, 1994.08, n * m1)</t>
        </is>
      </c>
      <c r="I38" s="34">
        <f>_xlfn.LET(_xlpm.n, D38, _xlpm.m1, 1994.08, _xlpm.n * _xlpm.m1)</f>
        <v/>
      </c>
      <c r="J38" s="23" t="inlineStr">
        <is>
          <t>44 tao/dầm (L=1812.8m, 1.10kg/m)</t>
        </is>
      </c>
      <c r="K38" s="23" t="inlineStr">
        <is>
          <t>Tổng 15 dầm = 29,911.20 kg (~29.91 Tấn)</t>
        </is>
      </c>
    </row>
    <row r="39">
      <c r="A39" s="22" t="inlineStr">
        <is>
          <t>2</t>
        </is>
      </c>
      <c r="B39" s="23" t="inlineStr">
        <is>
          <t>2. Ống nhựa PVC D18/22 bọc cáp de-bonding</t>
        </is>
      </c>
      <c r="C39" s="22" t="inlineStr">
        <is>
          <t>m</t>
        </is>
      </c>
      <c r="D39" s="24" t="n">
        <v>15</v>
      </c>
      <c r="E39" s="24" t="n">
        <v>240</v>
      </c>
      <c r="F39" s="24" t="n"/>
      <c r="G39" s="24" t="n"/>
      <c r="H39" s="23" t="inlineStr">
        <is>
          <t>LET(n, D39, L1, E39, n * L1)</t>
        </is>
      </c>
      <c r="I39" s="35">
        <f>_xlfn.LET(_xlpm.n, D39, _xlpm.L1, E39, _xlpm.n * _xlpm.L1)</f>
        <v/>
      </c>
      <c r="J39" s="23" t="inlineStr">
        <is>
          <t>Bọc không dính bám đầu dầm</t>
        </is>
      </c>
      <c r="K39" s="23" t="inlineStr">
        <is>
          <t>15 dầm x 240m = 3,600.0 m</t>
        </is>
      </c>
    </row>
    <row r="40">
      <c r="A40" s="22" t="inlineStr">
        <is>
          <t>3</t>
        </is>
      </c>
      <c r="B40" s="23" t="inlineStr">
        <is>
          <t>3. Tấm thép đệm đáy dầm (370x540x20mm)</t>
        </is>
      </c>
      <c r="C40" s="22" t="inlineStr">
        <is>
          <t>kg</t>
        </is>
      </c>
      <c r="D40" s="24" t="n">
        <v>30</v>
      </c>
      <c r="E40" s="24" t="n">
        <v>0.54</v>
      </c>
      <c r="F40" s="24" t="n">
        <v>0.37</v>
      </c>
      <c r="G40" s="24" t="n">
        <v>0.02</v>
      </c>
      <c r="H40" s="23" t="inlineStr">
        <is>
          <t>LET(n, D40, L, E40, W, F40, t, G40, ROUND(n*L*W*t*7850, 1))</t>
        </is>
      </c>
      <c r="I40" s="34">
        <f>_xlfn.LET(_xlpm.n, D40, _xlpm.L, E40, _xlpm.W, F40, _xlpm.t, G40, ROUND(_xlpm.n * _xlpm.L * _xlpm.W * _xlpm.t * 7850, 1))</f>
        <v/>
      </c>
      <c r="J40" s="23" t="inlineStr">
        <is>
          <t>2 tấm/dầm x 15 dầm = 30 tấm thép</t>
        </is>
      </c>
      <c r="K40" s="23" t="inlineStr">
        <is>
          <t>62.74 kg/dầm x 15 dầm = 941.10 kg</t>
        </is>
      </c>
    </row>
    <row r="41">
      <c r="A41" s="22" t="inlineStr">
        <is>
          <t>4</t>
        </is>
      </c>
      <c r="B41" s="23" t="inlineStr">
        <is>
          <t>4. Bộ nối D16 chờ liên kết dầm ngang</t>
        </is>
      </c>
      <c r="C41" s="22" t="inlineStr">
        <is>
          <t>bộ</t>
        </is>
      </c>
      <c r="D41" s="24" t="n">
        <v>15</v>
      </c>
      <c r="E41" s="24" t="n"/>
      <c r="F41" s="24" t="n"/>
      <c r="G41" s="24" t="n"/>
      <c r="H41" s="23" t="inlineStr">
        <is>
          <t>LET(b_bien, 6*16, b_trong, 9*32, b_bien + b_trong)</t>
        </is>
      </c>
      <c r="I41" s="35">
        <f>_xlfn.LET(_xlpm.bb, 6 * 16, _xlpm.bt, 9 * 32, _xlpm.bb + _xlpm.bt)</f>
        <v/>
      </c>
      <c r="J41" s="23" t="inlineStr">
        <is>
          <t>16 bộ/dầm biên (6 dầm) + 32 bộ/dầm trong (9 dầm)</t>
        </is>
      </c>
      <c r="K41" s="23" t="inlineStr">
        <is>
          <t>Khớp 100% hồ sơ: 384 bộ</t>
        </is>
      </c>
    </row>
    <row r="42">
      <c r="A42" s="22" t="inlineStr">
        <is>
          <t>5</t>
        </is>
      </c>
      <c r="B42" s="23" t="inlineStr">
        <is>
          <t>5. Ống thoát nước PVC D50 xuyên dầm</t>
        </is>
      </c>
      <c r="C42" s="22" t="inlineStr">
        <is>
          <t>m</t>
        </is>
      </c>
      <c r="D42" s="24" t="n">
        <v>15</v>
      </c>
      <c r="E42" s="24" t="n">
        <v>5.15</v>
      </c>
      <c r="F42" s="24" t="n"/>
      <c r="G42" s="24" t="n"/>
      <c r="H42" s="23" t="inlineStr">
        <is>
          <t>LET(n, D42, L, E42, n * L)</t>
        </is>
      </c>
      <c r="I42" s="35">
        <f>_xlfn.LET(_xlpm.n, D42, _xlpm.L, E42, _xlpm.n * _xlpm.L)</f>
        <v/>
      </c>
      <c r="J42" s="23" t="inlineStr">
        <is>
          <t>Thoát nước lòng dầm chữ U</t>
        </is>
      </c>
      <c r="K42" s="23" t="inlineStr">
        <is>
          <t>15 dầm x 5.15m = 77.25 m</t>
        </is>
      </c>
    </row>
    <row r="43">
      <c r="A43" s="22" t="inlineStr">
        <is>
          <t>6</t>
        </is>
      </c>
      <c r="B43" s="23" t="inlineStr">
        <is>
          <t>6. Móc cẩu dầm (cáp 15.2mm)</t>
        </is>
      </c>
      <c r="C43" s="22" t="inlineStr">
        <is>
          <t>m</t>
        </is>
      </c>
      <c r="D43" s="24" t="n">
        <v>15</v>
      </c>
      <c r="E43" s="24" t="n">
        <v>32</v>
      </c>
      <c r="F43" s="24" t="n"/>
      <c r="G43" s="24" t="n"/>
      <c r="H43" s="23" t="inlineStr">
        <is>
          <t>LET(n, D43, L, E43, n * L)</t>
        </is>
      </c>
      <c r="I43" s="35">
        <f>_xlfn.LET(_xlpm.n, D43, _xlpm.L, E43, _xlpm.n * _xlpm.L)</f>
        <v/>
      </c>
      <c r="J43" s="23" t="inlineStr">
        <is>
          <t>Móc cẩu bãi đúc và lao lắp</t>
        </is>
      </c>
      <c r="K43" s="23" t="inlineStr">
        <is>
          <t>15 dầm x 32.0m = 480.0 m</t>
        </is>
      </c>
    </row>
    <row r="44">
      <c r="A44" s="22" t="inlineStr">
        <is>
          <t>7</t>
        </is>
      </c>
      <c r="B44" s="23" t="inlineStr">
        <is>
          <t>7. Quét Epoxy chống thấm đầu dầm</t>
        </is>
      </c>
      <c r="C44" s="22" t="inlineStr">
        <is>
          <t>m2</t>
        </is>
      </c>
      <c r="D44" s="24" t="n">
        <v>15</v>
      </c>
      <c r="E44" s="24" t="n">
        <v>0.41</v>
      </c>
      <c r="F44" s="24" t="n"/>
      <c r="G44" s="24" t="n"/>
      <c r="H44" s="23" t="inlineStr">
        <is>
          <t>LET(n, D44, S, E44, n * S)</t>
        </is>
      </c>
      <c r="I44" s="25">
        <f>_xlfn.LET(_xlpm.n, D44, _xlpm.S, E44, _xlpm.n * _xlpm.S)</f>
        <v/>
      </c>
      <c r="J44" s="23" t="inlineStr">
        <is>
          <t>Bảo vệ đầu cáp sau cắt kích</t>
        </is>
      </c>
      <c r="K44" s="23" t="inlineStr">
        <is>
          <t>15 dầm x 0.41m2 = 6.15 m2</t>
        </is>
      </c>
    </row>
    <row r="45">
      <c r="A45" s="21" t="inlineStr">
        <is>
          <t>F</t>
        </is>
      </c>
      <c r="B45" s="46" t="inlineStr">
        <is>
          <t>VI. CỐT THÉP THANH THƯỜNG DẦM CHỦ SUPER-T (BBS 15 PHIẾN DẦM)</t>
        </is>
      </c>
      <c r="C45" s="48" t="n"/>
      <c r="D45" s="48" t="n"/>
      <c r="E45" s="48" t="n"/>
      <c r="F45" s="48" t="n"/>
      <c r="G45" s="48" t="n"/>
      <c r="H45" s="48" t="n"/>
      <c r="I45" s="48" t="n"/>
      <c r="J45" s="48" t="n"/>
      <c r="K45" s="47" t="n"/>
    </row>
    <row r="46">
      <c r="A46" s="22" t="inlineStr">
        <is>
          <t>1</t>
        </is>
      </c>
      <c r="B46" s="23" t="inlineStr">
        <is>
          <t>1. Cốt thép thanh 10 &lt; D &lt;= 18mm (CB400-V)</t>
        </is>
      </c>
      <c r="C46" s="22" t="inlineStr">
        <is>
          <t>kg</t>
        </is>
      </c>
      <c r="D46" s="24" t="n">
        <v>15</v>
      </c>
      <c r="E46" s="24" t="n"/>
      <c r="F46" s="24" t="n"/>
      <c r="G46" s="24" t="n"/>
      <c r="H46" s="23">
        <f>10549.56 + 15806.43 + 5253.28 + 46112.49</f>
        <v/>
      </c>
      <c r="I46" s="34">
        <f>10549.56 + 15806.43 + 5253.28 + 46112.49</f>
        <v/>
      </c>
      <c r="J46" s="23" t="inlineStr">
        <is>
          <t>Thép sườn, cánh, đai gia cường G1a-G5d</t>
        </is>
      </c>
      <c r="K46" s="23" t="inlineStr">
        <is>
          <t>Khớp 100% hồ sơ: 77,721.76 kg (~77.72 Tấn)</t>
        </is>
      </c>
    </row>
    <row r="47">
      <c r="A47" s="22" t="inlineStr">
        <is>
          <t>2</t>
        </is>
      </c>
      <c r="B47" s="23" t="inlineStr">
        <is>
          <t>2. Cốt thép thanh D &gt; 18mm (CB400-V)</t>
        </is>
      </c>
      <c r="C47" s="22" t="inlineStr">
        <is>
          <t>kg</t>
        </is>
      </c>
      <c r="D47" s="24" t="n">
        <v>15</v>
      </c>
      <c r="E47" s="24" t="n"/>
      <c r="F47" s="24" t="n"/>
      <c r="G47" s="24" t="n"/>
      <c r="H47" s="23">
        <f>15*796.47</f>
        <v/>
      </c>
      <c r="I47" s="34">
        <f>15*796.47</f>
        <v/>
      </c>
      <c r="J47" s="23" t="inlineStr">
        <is>
          <t>Thép D32 chịu kéo đáy dầm G6a, G6b</t>
        </is>
      </c>
      <c r="K47" s="23" t="inlineStr">
        <is>
          <t>Khớp 100% hồ sơ: 11,947.05 kg (~11.95 Tấn)</t>
        </is>
      </c>
    </row>
    <row r="48">
      <c r="A48" s="30" t="n"/>
      <c r="B48" s="31" t="inlineStr">
        <is>
          <t>- TỔNG CỘNG CỐT THÉP THƯỜNG 15 DẦM</t>
        </is>
      </c>
      <c r="C48" s="30" t="inlineStr">
        <is>
          <t>kg</t>
        </is>
      </c>
      <c r="D48" s="32" t="n">
        <v>15</v>
      </c>
      <c r="E48" s="32" t="n"/>
      <c r="F48" s="32" t="n"/>
      <c r="G48" s="32" t="n"/>
      <c r="H48" s="31">
        <f>SUM(I46:I47)</f>
        <v/>
      </c>
      <c r="I48" s="36">
        <f>SUM(I46:I47)</f>
        <v/>
      </c>
      <c r="J48" s="31" t="inlineStr">
        <is>
          <t>Tổng thép thanh 15 dầm</t>
        </is>
      </c>
      <c r="K48" s="31" t="inlineStr">
        <is>
          <t>89,668.81 kg (~89.67 Tấn)</t>
        </is>
      </c>
    </row>
    <row r="49">
      <c r="A49" s="26" t="n"/>
      <c r="B49" s="27" t="inlineStr">
        <is>
          <t>- QUY ĐỔI RA TẤN THÉP</t>
        </is>
      </c>
      <c r="C49" s="26" t="inlineStr">
        <is>
          <t>Tấn</t>
        </is>
      </c>
      <c r="D49" s="28" t="n">
        <v>15</v>
      </c>
      <c r="E49" s="28" t="n"/>
      <c r="F49" s="28" t="n"/>
      <c r="G49" s="28" t="n"/>
      <c r="H49" s="27">
        <f>I48/1000</f>
        <v/>
      </c>
      <c r="I49" s="29">
        <f>I48/1000</f>
        <v/>
      </c>
      <c r="J49" s="27" t="inlineStr">
        <is>
          <t>Khối lượng thanh toán</t>
        </is>
      </c>
      <c r="K49" s="27" t="inlineStr">
        <is>
          <t>89.669 Tấn</t>
        </is>
      </c>
    </row>
    <row r="50">
      <c r="A50" s="21" t="inlineStr">
        <is>
          <t>G</t>
        </is>
      </c>
      <c r="B50" s="46" t="inlineStr">
        <is>
          <t>VII. DẦM NGANG BTCT ĐỔ TẠI CHỖ (03 NHỊP - 05 DẦM/NHỊP)</t>
        </is>
      </c>
      <c r="C50" s="48" t="n"/>
      <c r="D50" s="48" t="n"/>
      <c r="E50" s="48" t="n"/>
      <c r="F50" s="48" t="n"/>
      <c r="G50" s="48" t="n"/>
      <c r="H50" s="48" t="n"/>
      <c r="I50" s="48" t="n"/>
      <c r="J50" s="48" t="n"/>
      <c r="K50" s="47" t="n"/>
    </row>
    <row r="51">
      <c r="A51" s="22" t="inlineStr">
        <is>
          <t>1</t>
        </is>
      </c>
      <c r="B51" s="23" t="inlineStr">
        <is>
          <t>1. Bê tông C35 Dầm ngang (3 nhịp)</t>
        </is>
      </c>
      <c r="C51" s="22" t="inlineStr">
        <is>
          <t>m3</t>
        </is>
      </c>
      <c r="D51" s="24" t="n">
        <v>3</v>
      </c>
      <c r="E51" s="24" t="n">
        <v>6.46</v>
      </c>
      <c r="F51" s="24" t="n"/>
      <c r="G51" s="24" t="n"/>
      <c r="H51" s="23" t="inlineStr">
        <is>
          <t>LET(n, D51, v1, E51, n * v1)</t>
        </is>
      </c>
      <c r="I51" s="25">
        <f>_xlfn.LET(_xlpm.n, D51, _xlpm.v1, E51, _xlpm.n * _xlpm.v1)</f>
        <v/>
      </c>
      <c r="J51" s="23" t="inlineStr">
        <is>
          <t>Bản vẽ 05 DAM NGANG.dwg: 6.46 m3/nhịp</t>
        </is>
      </c>
      <c r="K51" s="23" t="inlineStr">
        <is>
          <t>3 nhịp x 6.46 m3 = 19.38 m3</t>
        </is>
      </c>
    </row>
    <row r="52">
      <c r="A52" s="22" t="inlineStr">
        <is>
          <t>2</t>
        </is>
      </c>
      <c r="B52" s="23" t="inlineStr">
        <is>
          <t>2. Ván khuôn dầm ngang (3 nhịp)</t>
        </is>
      </c>
      <c r="C52" s="22" t="inlineStr">
        <is>
          <t>m2</t>
        </is>
      </c>
      <c r="D52" s="24" t="n">
        <v>3</v>
      </c>
      <c r="E52" s="24" t="n">
        <v>16.072</v>
      </c>
      <c r="F52" s="24" t="n"/>
      <c r="G52" s="24" t="n"/>
      <c r="H52" s="23" t="inlineStr">
        <is>
          <t>LET(n, D52, s1, E52, n * s1)</t>
        </is>
      </c>
      <c r="I52" s="25">
        <f>_xlfn.LET(_xlpm.n, D52, _xlpm.s1, E52, _xlpm.n * _xlpm.s1)</f>
        <v/>
      </c>
      <c r="J52" s="23" t="inlineStr">
        <is>
          <t>Thành dầm ngang giữa các dầm chủ</t>
        </is>
      </c>
      <c r="K52" s="23" t="inlineStr">
        <is>
          <t>3 nhịp x 16.072 m2 = 48.216 m2</t>
        </is>
      </c>
    </row>
    <row r="53">
      <c r="A53" s="22" t="inlineStr">
        <is>
          <t>3</t>
        </is>
      </c>
      <c r="B53" s="23" t="inlineStr">
        <is>
          <t>3. Cốt thép dầm ngang 10 &lt; D &lt;= 18mm</t>
        </is>
      </c>
      <c r="C53" s="22" t="inlineStr">
        <is>
          <t>kg</t>
        </is>
      </c>
      <c r="D53" s="24" t="n">
        <v>3</v>
      </c>
      <c r="E53" s="24" t="n">
        <v>806.4299999999999</v>
      </c>
      <c r="F53" s="24" t="n"/>
      <c r="G53" s="24" t="n"/>
      <c r="H53" s="23" t="inlineStr">
        <is>
          <t>LET(n, D53, m1, E53, n * m1)</t>
        </is>
      </c>
      <c r="I53" s="34">
        <f>_xlfn.LET(_xlpm.n, D53, _xlpm.m1, E53, _xlpm.n * _xlpm.m1)</f>
        <v/>
      </c>
      <c r="J53" s="23" t="inlineStr">
        <is>
          <t>Thanh A1, A3, A4, A5, A6 (D16)</t>
        </is>
      </c>
      <c r="K53" s="23" t="inlineStr">
        <is>
          <t>3 nhịp x 806.43 kg = 2,419.29 kg</t>
        </is>
      </c>
    </row>
    <row r="54">
      <c r="A54" s="22" t="inlineStr">
        <is>
          <t>4</t>
        </is>
      </c>
      <c r="B54" s="23" t="inlineStr">
        <is>
          <t>4. Cốt thép dầm ngang D &gt; 18mm</t>
        </is>
      </c>
      <c r="C54" s="22" t="inlineStr">
        <is>
          <t>kg</t>
        </is>
      </c>
      <c r="D54" s="24" t="n">
        <v>3</v>
      </c>
      <c r="E54" s="24" t="n">
        <v>114.61</v>
      </c>
      <c r="F54" s="24" t="n"/>
      <c r="G54" s="24" t="n"/>
      <c r="H54" s="23" t="inlineStr">
        <is>
          <t>LET(n, D54, m1, E54, n * m1)</t>
        </is>
      </c>
      <c r="I54" s="34">
        <f>_xlfn.LET(_xlpm.n, D54, _xlpm.m1, E54, _xlpm.n * _xlpm.m1)</f>
        <v/>
      </c>
      <c r="J54" s="23" t="inlineStr">
        <is>
          <t>Thanh A2 (D20)</t>
        </is>
      </c>
      <c r="K54" s="23" t="inlineStr">
        <is>
          <t>3 nhịp x 114.61 kg = 343.83 kg</t>
        </is>
      </c>
    </row>
    <row r="55">
      <c r="A55" s="21" t="inlineStr">
        <is>
          <t>H</t>
        </is>
      </c>
      <c r="B55" s="46" t="inlineStr">
        <is>
          <t>VIII. BẢN MẶT CẦU, BẢN LIÊN TỤC NHIỆT &amp; TẤM ĐÚC SẴN</t>
        </is>
      </c>
      <c r="C55" s="48" t="n"/>
      <c r="D55" s="48" t="n"/>
      <c r="E55" s="48" t="n"/>
      <c r="F55" s="48" t="n"/>
      <c r="G55" s="48" t="n"/>
      <c r="H55" s="48" t="n"/>
      <c r="I55" s="48" t="n"/>
      <c r="J55" s="48" t="n"/>
      <c r="K55" s="47" t="n"/>
    </row>
    <row r="56">
      <c r="A56" s="22" t="inlineStr">
        <is>
          <t>1</t>
        </is>
      </c>
      <c r="B56" s="23" t="inlineStr">
        <is>
          <t>1. Bê tông C35 Bản mặt cầu đổ tại chỗ</t>
        </is>
      </c>
      <c r="C56" s="22" t="inlineStr">
        <is>
          <t>m3</t>
        </is>
      </c>
      <c r="D56" s="24" t="n">
        <v>1</v>
      </c>
      <c r="E56" s="24" t="n">
        <v>38.2</v>
      </c>
      <c r="F56" s="24" t="n">
        <v>12.515</v>
      </c>
      <c r="G56" s="24" t="n">
        <v>0.2</v>
      </c>
      <c r="H56" s="23">
        <f>'00_TONG_HOP_SUPER_T'!J7</f>
        <v/>
      </c>
      <c r="I56" s="25">
        <f>'00_TONG_HOP_SUPER_T'!J7</f>
        <v/>
      </c>
      <c r="J56" s="23" t="inlineStr">
        <is>
          <t>Bản vẽ 07.BAN MAT CAU.dwg</t>
        </is>
      </c>
      <c r="K56" s="23" t="inlineStr">
        <is>
          <t>Tổng 3 nhịp = 305.465 m3</t>
        </is>
      </c>
    </row>
    <row r="57">
      <c r="A57" s="22" t="inlineStr">
        <is>
          <t>2</t>
        </is>
      </c>
      <c r="B57" s="23" t="inlineStr">
        <is>
          <t>2. Cốt thép Bản mặt cầu (CB400-V)</t>
        </is>
      </c>
      <c r="C57" s="22" t="inlineStr">
        <is>
          <t>kg</t>
        </is>
      </c>
      <c r="D57" s="24" t="n">
        <v>1</v>
      </c>
      <c r="E57" s="24" t="n"/>
      <c r="F57" s="24" t="n"/>
      <c r="G57" s="24" t="n"/>
      <c r="H57" s="23">
        <f>'00_TONG_HOP_SUPER_T'!J14</f>
        <v/>
      </c>
      <c r="I57" s="34">
        <f>'00_TONG_HOP_SUPER_T'!J14</f>
        <v/>
      </c>
      <c r="J57" s="23" t="inlineStr">
        <is>
          <t>Thép D10 (1,470kg) + D14/D18 (75,206kg)</t>
        </is>
      </c>
      <c r="K57" s="23" t="inlineStr">
        <is>
          <t>Tổng 3 nhịp = 76,676.45 kg (~76.68 Tấn)</t>
        </is>
      </c>
    </row>
    <row r="58">
      <c r="A58" s="22" t="inlineStr">
        <is>
          <t>3</t>
        </is>
      </c>
      <c r="B58" s="23" t="inlineStr">
        <is>
          <t>3. Ván khuôn bản mặt cầu</t>
        </is>
      </c>
      <c r="C58" s="22" t="inlineStr">
        <is>
          <t>m2</t>
        </is>
      </c>
      <c r="D58" s="24" t="n">
        <v>1</v>
      </c>
      <c r="E58" s="24" t="n"/>
      <c r="F58" s="24" t="n"/>
      <c r="G58" s="24" t="n"/>
      <c r="H58" s="23">
        <f>'00_TONG_HOP_SUPER_T'!J17</f>
        <v/>
      </c>
      <c r="I58" s="25">
        <f>'00_TONG_HOP_SUPER_T'!J17</f>
        <v/>
      </c>
      <c r="J58" s="23" t="inlineStr">
        <is>
          <t>Ván khuôn mép biên ngoài</t>
        </is>
      </c>
      <c r="K58" s="23" t="inlineStr">
        <is>
          <t>43.960 m2</t>
        </is>
      </c>
    </row>
    <row r="59">
      <c r="A59" s="22" t="inlineStr">
        <is>
          <t>4</t>
        </is>
      </c>
      <c r="B59" s="23" t="inlineStr">
        <is>
          <t>4. Bê tông C35 Bản liên tục nhiệt (2 vị trí trụ T1, T2)</t>
        </is>
      </c>
      <c r="C59" s="22" t="inlineStr">
        <is>
          <t>m3</t>
        </is>
      </c>
      <c r="D59" s="24" t="n">
        <v>2</v>
      </c>
      <c r="E59" s="24" t="n"/>
      <c r="F59" s="24" t="n"/>
      <c r="G59" s="24" t="n"/>
      <c r="H59" s="23">
        <f>'00_TONG_HOP_SUPER_T'!K7</f>
        <v/>
      </c>
      <c r="I59" s="25">
        <f>'00_TONG_HOP_SUPER_T'!K7</f>
        <v/>
      </c>
      <c r="J59" s="23" t="inlineStr">
        <is>
          <t>Đổ liền khối tại 2 khe trụ T1, T2</t>
        </is>
      </c>
      <c r="K59" s="23" t="inlineStr">
        <is>
          <t>2 vị trí = 21.868 m3</t>
        </is>
      </c>
    </row>
    <row r="60">
      <c r="A60" s="22" t="inlineStr">
        <is>
          <t>5</t>
        </is>
      </c>
      <c r="B60" s="23" t="inlineStr">
        <is>
          <t>5. Cốt thép Bản liên tục nhiệt</t>
        </is>
      </c>
      <c r="C60" s="22" t="inlineStr">
        <is>
          <t>kg</t>
        </is>
      </c>
      <c r="D60" s="24" t="n">
        <v>2</v>
      </c>
      <c r="E60" s="24" t="n"/>
      <c r="F60" s="24" t="n"/>
      <c r="G60" s="24" t="n"/>
      <c r="H60" s="23">
        <f>'00_TONG_HOP_SUPER_T'!K14</f>
        <v/>
      </c>
      <c r="I60" s="34">
        <f>'00_TONG_HOP_SUPER_T'!K14</f>
        <v/>
      </c>
      <c r="J60" s="23" t="inlineStr">
        <is>
          <t>Thép L1-L3, S4 (D10, D18, D25)</t>
        </is>
      </c>
      <c r="K60" s="23" t="inlineStr">
        <is>
          <t>Tổng 2 vị trí = 8,917.94 kg (~8.92 Tấn)</t>
        </is>
      </c>
    </row>
    <row r="61">
      <c r="A61" s="22" t="inlineStr">
        <is>
          <t>6</t>
        </is>
      </c>
      <c r="B61" s="23" t="inlineStr">
        <is>
          <t>6. Tấm ván khuôn BTCT đúc sẵn C25 (510 tấm)</t>
        </is>
      </c>
      <c r="C61" s="22" t="inlineStr">
        <is>
          <t>m3</t>
        </is>
      </c>
      <c r="D61" s="24" t="n">
        <v>510</v>
      </c>
      <c r="E61" s="24" t="n"/>
      <c r="F61" s="24" t="n"/>
      <c r="G61" s="24" t="n"/>
      <c r="H61" s="23">
        <f>'00_TONG_HOP_SUPER_T'!L8</f>
        <v/>
      </c>
      <c r="I61" s="25">
        <f>'00_TONG_HOP_SUPER_T'!L8</f>
        <v/>
      </c>
      <c r="J61" s="23" t="inlineStr">
        <is>
          <t>Tấm P1, P2, P3 gác giữa cánh dầm</t>
        </is>
      </c>
      <c r="K61" s="23" t="inlineStr">
        <is>
          <t>13.230 m3 Bê tông C25 + 2,322.9 kg Thép D6/D8</t>
        </is>
      </c>
    </row>
    <row r="62">
      <c r="A62" s="21" t="inlineStr">
        <is>
          <t>I</t>
        </is>
      </c>
      <c r="B62" s="46" t="inlineStr">
        <is>
          <t>IX. LỚP PHỦ MẶT CẦU &amp; CHỐNG THẤM (DIỆN TÍCH S = 1,380.39 M2)</t>
        </is>
      </c>
      <c r="C62" s="48" t="n"/>
      <c r="D62" s="48" t="n"/>
      <c r="E62" s="48" t="n"/>
      <c r="F62" s="48" t="n"/>
      <c r="G62" s="48" t="n"/>
      <c r="H62" s="48" t="n"/>
      <c r="I62" s="48" t="n"/>
      <c r="J62" s="48" t="n"/>
      <c r="K62" s="47" t="n"/>
    </row>
    <row r="63">
      <c r="A63" s="22" t="inlineStr">
        <is>
          <t>1</t>
        </is>
      </c>
      <c r="B63" s="23" t="inlineStr">
        <is>
          <t>1. Bê tông nhựa Asphalt C16 mặt cầu (dày 5cm)</t>
        </is>
      </c>
      <c r="C63" s="22" t="inlineStr">
        <is>
          <t>m2</t>
        </is>
      </c>
      <c r="D63" s="24" t="n">
        <v>1</v>
      </c>
      <c r="E63" s="24" t="n">
        <v>110.29884</v>
      </c>
      <c r="F63" s="24" t="n">
        <v>12.515</v>
      </c>
      <c r="G63" s="24" t="n">
        <v>0.05</v>
      </c>
      <c r="H63" s="23">
        <f>ROUND(D63*E63*F63, 2)</f>
        <v/>
      </c>
      <c r="I63" s="25">
        <f>ROUND(D63*E63*F63, 2)</f>
        <v/>
      </c>
      <c r="J63" s="23" t="inlineStr">
        <is>
          <t>Trải thảm asphalt mặt cầu</t>
        </is>
      </c>
      <c r="K63" s="23" t="inlineStr">
        <is>
          <t>Khớp 100% hồ sơ: 1,380.39 m2</t>
        </is>
      </c>
    </row>
    <row r="64">
      <c r="A64" s="22" t="inlineStr">
        <is>
          <t>2</t>
        </is>
      </c>
      <c r="B64" s="23" t="inlineStr">
        <is>
          <t>2. Tưới nhựa dính bám thấm bám (0.5 kg/m2)</t>
        </is>
      </c>
      <c r="C64" s="22" t="inlineStr">
        <is>
          <t>m2</t>
        </is>
      </c>
      <c r="D64" s="24" t="n">
        <v>1</v>
      </c>
      <c r="E64" s="24" t="n">
        <v>110.29884</v>
      </c>
      <c r="F64" s="24" t="n">
        <v>12.515</v>
      </c>
      <c r="G64" s="24" t="n"/>
      <c r="H64" s="23">
        <f>ROUND(D64*E64*F64, 2)</f>
        <v/>
      </c>
      <c r="I64" s="25">
        <f>ROUND(D64*E64*F64, 2)</f>
        <v/>
      </c>
      <c r="J64" s="23" t="inlineStr">
        <is>
          <t>Tưới nhựa dính bám trước khi thảm</t>
        </is>
      </c>
      <c r="K64" s="23" t="inlineStr">
        <is>
          <t>Khớp 100% hồ sơ: 1,380.39 m2</t>
        </is>
      </c>
    </row>
    <row r="65">
      <c r="A65" s="22" t="inlineStr">
        <is>
          <t>3</t>
        </is>
      </c>
      <c r="B65" s="23" t="inlineStr">
        <is>
          <t>3. Lớp phòng nước dạng phun chống thấm mặt cầu</t>
        </is>
      </c>
      <c r="C65" s="22" t="inlineStr">
        <is>
          <t>m2</t>
        </is>
      </c>
      <c r="D65" s="24" t="n">
        <v>1</v>
      </c>
      <c r="E65" s="24" t="n">
        <v>110.29884</v>
      </c>
      <c r="F65" s="24" t="n">
        <v>12.515</v>
      </c>
      <c r="G65" s="24" t="n"/>
      <c r="H65" s="23">
        <f>ROUND(D65*E65*F65, 2)</f>
        <v/>
      </c>
      <c r="I65" s="25">
        <f>ROUND(D65*E65*F65, 2)</f>
        <v/>
      </c>
      <c r="J65" s="23" t="inlineStr">
        <is>
          <t>Phun chống thấm trên bản mặt cầu</t>
        </is>
      </c>
      <c r="K65" s="23" t="inlineStr">
        <is>
          <t>Khớp 100% hồ sơ: 1,380.39 m2</t>
        </is>
      </c>
    </row>
  </sheetData>
  <mergeCells count="9">
    <mergeCell ref="B45:K45"/>
    <mergeCell ref="B50:K50"/>
    <mergeCell ref="B13:K13"/>
    <mergeCell ref="B21:K21"/>
    <mergeCell ref="B29:K29"/>
    <mergeCell ref="B55:K55"/>
    <mergeCell ref="B62:K62"/>
    <mergeCell ref="B5:K5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4"/>
  <cols>
    <col width="6" customWidth="1" style="43" min="1" max="1"/>
    <col width="40" customWidth="1" style="43" min="2" max="2"/>
    <col width="10" customWidth="1" style="43" min="3" max="3"/>
    <col width="14" customWidth="1" style="43" min="4" max="7"/>
    <col width="16" customWidth="1" style="43" min="8" max="8"/>
    <col width="14" customWidth="1" style="43" min="9" max="13"/>
  </cols>
  <sheetData>
    <row r="1" ht="18.5" customHeight="1" s="43">
      <c r="A1" s="1" t="inlineStr">
        <is>
          <t>BẢNG TỔNG HỢP KHỐI LƯỢNG KẾT CẤU PHẦN TRÊN - CẦU KM19+529.080</t>
        </is>
      </c>
    </row>
    <row r="2">
      <c r="A2" s="2" t="inlineStr">
        <is>
          <t>Dầm Super-T L=38.2m, Dầm ngang, Bản mặt cầu, Bản liên tục nhiệt &amp; Tấm đúc sẵn</t>
        </is>
      </c>
    </row>
    <row r="4">
      <c r="A4" s="3" t="inlineStr">
        <is>
          <t>STT</t>
        </is>
      </c>
      <c r="B4" s="3" t="inlineStr">
        <is>
          <t>HẠNG MỤC CÔNG VIỆC</t>
        </is>
      </c>
      <c r="C4" s="3" t="inlineStr">
        <is>
          <t>ĐVT</t>
        </is>
      </c>
      <c r="D4" s="3" t="inlineStr">
        <is>
          <t>S1B1 (2 dầm)</t>
        </is>
      </c>
      <c r="E4" s="3" t="inlineStr">
        <is>
          <t>S1B2 (3 dầm)</t>
        </is>
      </c>
      <c r="F4" s="3" t="inlineStr">
        <is>
          <t>S1B3 (1 dầm)</t>
        </is>
      </c>
      <c r="G4" s="3" t="inlineStr">
        <is>
          <t>S1G (9 dầm)</t>
        </is>
      </c>
      <c r="H4" s="3" t="inlineStr">
        <is>
          <t>TỔNG 15 DẦM</t>
        </is>
      </c>
      <c r="I4" s="3" t="inlineStr">
        <is>
          <t>DẦM NGANG</t>
        </is>
      </c>
      <c r="J4" s="3" t="inlineStr">
        <is>
          <t>BẢN MẶT CẦU</t>
        </is>
      </c>
      <c r="K4" s="3" t="inlineStr">
        <is>
          <t>BẢN LTN</t>
        </is>
      </c>
      <c r="L4" s="3" t="inlineStr">
        <is>
          <t>TẤM ĐÚC SẴN</t>
        </is>
      </c>
      <c r="M4" s="3" t="inlineStr">
        <is>
          <t>LỚP PHỦ MC</t>
        </is>
      </c>
    </row>
    <row r="5">
      <c r="A5" s="7" t="n">
        <v>1</v>
      </c>
      <c r="B5" s="8" t="inlineStr">
        <is>
          <t>Số lượng cấu kiện</t>
        </is>
      </c>
      <c r="C5" s="7" t="inlineStr">
        <is>
          <t>phiến/bộ</t>
        </is>
      </c>
      <c r="D5" s="16" t="n">
        <v>2</v>
      </c>
      <c r="E5" s="16" t="n">
        <v>3</v>
      </c>
      <c r="F5" s="16" t="n">
        <v>1</v>
      </c>
      <c r="G5" s="16" t="n">
        <v>9</v>
      </c>
      <c r="H5" s="16">
        <f>SUM(D5:G5)</f>
        <v/>
      </c>
      <c r="I5" s="16" t="n">
        <v>3</v>
      </c>
      <c r="J5" s="16" t="n">
        <v>3</v>
      </c>
      <c r="K5" s="16" t="n">
        <v>2</v>
      </c>
      <c r="L5" s="16" t="n">
        <v>510</v>
      </c>
      <c r="M5" s="16" t="n">
        <v>1</v>
      </c>
    </row>
    <row r="6">
      <c r="A6" s="4" t="n">
        <v>2</v>
      </c>
      <c r="B6" s="5" t="inlineStr">
        <is>
          <t>Bê tông C45 dầm chủ</t>
        </is>
      </c>
      <c r="C6" s="4" t="inlineStr">
        <is>
          <t>m3</t>
        </is>
      </c>
      <c r="D6" s="6" t="n">
        <v>58.50779</v>
      </c>
      <c r="E6" s="6" t="n">
        <v>87.54680999999999</v>
      </c>
      <c r="F6" s="6" t="n">
        <v>28.99604</v>
      </c>
      <c r="G6" s="6" t="n">
        <v>259.49493</v>
      </c>
      <c r="H6" s="6">
        <f>SUM(D6:G6)</f>
        <v/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7" t="n">
        <v>3</v>
      </c>
      <c r="B7" s="8" t="inlineStr">
        <is>
          <t>Bê tông C35 dầm ngang, BMC, LTN</t>
        </is>
      </c>
      <c r="C7" s="7" t="inlineStr">
        <is>
          <t>m3</t>
        </is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19.38</v>
      </c>
      <c r="J7" s="9" t="n">
        <v>305.46473</v>
      </c>
      <c r="K7" s="9" t="n">
        <v>21.868</v>
      </c>
      <c r="L7" s="9" t="n">
        <v>0</v>
      </c>
      <c r="M7" s="9" t="n">
        <v>0</v>
      </c>
    </row>
    <row r="8">
      <c r="A8" s="4" t="n">
        <v>4</v>
      </c>
      <c r="B8" s="5" t="inlineStr">
        <is>
          <t>Bê tông C25 tấm đúc sẵn</t>
        </is>
      </c>
      <c r="C8" s="4" t="inlineStr">
        <is>
          <t>m3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13.23</v>
      </c>
      <c r="M8" s="6" t="n">
        <v>0</v>
      </c>
    </row>
    <row r="9">
      <c r="A9" s="7" t="n">
        <v>5</v>
      </c>
      <c r="B9" s="8" t="inlineStr">
        <is>
          <t>Tổng bê tông các loại</t>
        </is>
      </c>
      <c r="C9" s="7" t="inlineStr">
        <is>
          <t>m3</t>
        </is>
      </c>
      <c r="D9" s="9">
        <f>D6</f>
        <v/>
      </c>
      <c r="E9" s="9">
        <f>E6</f>
        <v/>
      </c>
      <c r="F9" s="9">
        <f>F6</f>
        <v/>
      </c>
      <c r="G9" s="9">
        <f>G6</f>
        <v/>
      </c>
      <c r="H9" s="9">
        <f>H6</f>
        <v/>
      </c>
      <c r="I9" s="9">
        <f>I7</f>
        <v/>
      </c>
      <c r="J9" s="9">
        <f>J7</f>
        <v/>
      </c>
      <c r="K9" s="9">
        <f>K7</f>
        <v/>
      </c>
      <c r="L9" s="9">
        <f>L8</f>
        <v/>
      </c>
      <c r="M9" s="9" t="n">
        <v>0</v>
      </c>
    </row>
    <row r="10">
      <c r="A10" s="4" t="n">
        <v>6</v>
      </c>
      <c r="B10" s="5" t="inlineStr">
        <is>
          <t>Cáp DƯL 15.2mm (7 sợi)</t>
        </is>
      </c>
      <c r="C10" s="4" t="inlineStr">
        <is>
          <t>kg</t>
        </is>
      </c>
      <c r="D10" s="11" t="n">
        <v>3988.16</v>
      </c>
      <c r="E10" s="11" t="n">
        <v>5982.24</v>
      </c>
      <c r="F10" s="11" t="n">
        <v>1994.08</v>
      </c>
      <c r="G10" s="11" t="n">
        <v>17946.72</v>
      </c>
      <c r="H10" s="11">
        <f>SUM(D10:G10)</f>
        <v/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</row>
    <row r="11">
      <c r="A11" s="7" t="n">
        <v>7</v>
      </c>
      <c r="B11" s="8" t="inlineStr">
        <is>
          <t>Cốt thép thanh D &lt;= 10mm</t>
        </is>
      </c>
      <c r="C11" s="7" t="inlineStr">
        <is>
          <t>kg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1470.07</v>
      </c>
      <c r="K11" s="10" t="n">
        <v>102.66</v>
      </c>
      <c r="L11" s="10" t="n">
        <v>2322.9</v>
      </c>
      <c r="M11" s="10" t="n">
        <v>0</v>
      </c>
    </row>
    <row r="12">
      <c r="A12" s="4" t="n">
        <v>8</v>
      </c>
      <c r="B12" s="5" t="inlineStr">
        <is>
          <t>Cốt thép thanh 10 &lt; D &lt;= 18mm</t>
        </is>
      </c>
      <c r="C12" s="4" t="inlineStr">
        <is>
          <t>kg</t>
        </is>
      </c>
      <c r="D12" s="11" t="n">
        <v>10549.56</v>
      </c>
      <c r="E12" s="11" t="n">
        <v>15806.43</v>
      </c>
      <c r="F12" s="11" t="n">
        <v>5253.28</v>
      </c>
      <c r="G12" s="11" t="n">
        <v>46112.49</v>
      </c>
      <c r="H12" s="11">
        <f>SUM(D12:G12)</f>
        <v/>
      </c>
      <c r="I12" s="11" t="n">
        <v>2419.29</v>
      </c>
      <c r="J12" s="11" t="n">
        <v>75206.38</v>
      </c>
      <c r="K12" s="11" t="n">
        <v>3744.36</v>
      </c>
      <c r="L12" s="11" t="n">
        <v>0</v>
      </c>
      <c r="M12" s="11" t="n">
        <v>0</v>
      </c>
    </row>
    <row r="13">
      <c r="A13" s="7" t="n">
        <v>9</v>
      </c>
      <c r="B13" s="8" t="inlineStr">
        <is>
          <t>Cốt thép thanh D &gt; 18mm</t>
        </is>
      </c>
      <c r="C13" s="7" t="inlineStr">
        <is>
          <t>kg</t>
        </is>
      </c>
      <c r="D13" s="10" t="n">
        <v>1592.94</v>
      </c>
      <c r="E13" s="10" t="n">
        <v>2389.41</v>
      </c>
      <c r="F13" s="10" t="n">
        <v>796.47</v>
      </c>
      <c r="G13" s="10" t="n">
        <v>7168.23</v>
      </c>
      <c r="H13" s="10">
        <f>SUM(D13:G13)</f>
        <v/>
      </c>
      <c r="I13" s="10" t="n">
        <v>343.83</v>
      </c>
      <c r="J13" s="10" t="n">
        <v>0</v>
      </c>
      <c r="K13" s="10" t="n">
        <v>5070.92</v>
      </c>
      <c r="L13" s="10" t="n">
        <v>0</v>
      </c>
      <c r="M13" s="10" t="n">
        <v>0</v>
      </c>
    </row>
    <row r="14">
      <c r="A14" s="12" t="inlineStr">
        <is>
          <t>T1</t>
        </is>
      </c>
      <c r="B14" s="13" t="inlineStr">
        <is>
          <t>TỔNG CỐT THÉP THƯỜNG</t>
        </is>
      </c>
      <c r="C14" s="12" t="inlineStr">
        <is>
          <t>kg</t>
        </is>
      </c>
      <c r="D14" s="14">
        <f>SUM(D11:D13)</f>
        <v/>
      </c>
      <c r="E14" s="14">
        <f>SUM(E11:E13)</f>
        <v/>
      </c>
      <c r="F14" s="14">
        <f>SUM(F11:F13)</f>
        <v/>
      </c>
      <c r="G14" s="14">
        <f>SUM(G11:G13)</f>
        <v/>
      </c>
      <c r="H14" s="14">
        <f>SUM(H11:H13)</f>
        <v/>
      </c>
      <c r="I14" s="14">
        <f>SUM(I11:I13)</f>
        <v/>
      </c>
      <c r="J14" s="14">
        <f>SUM(J11:J13)</f>
        <v/>
      </c>
      <c r="K14" s="14">
        <f>SUM(K11:K13)</f>
        <v/>
      </c>
      <c r="L14" s="14">
        <f>L11</f>
        <v/>
      </c>
      <c r="M14" s="14" t="n">
        <v>0</v>
      </c>
    </row>
    <row r="15">
      <c r="A15" s="12" t="inlineStr">
        <is>
          <t>T2</t>
        </is>
      </c>
      <c r="B15" s="13" t="inlineStr">
        <is>
          <t>QUY ĐỔI RA TẤN THÉP</t>
        </is>
      </c>
      <c r="C15" s="12" t="inlineStr">
        <is>
          <t>Tấn</t>
        </is>
      </c>
      <c r="D15" s="15">
        <f>D14/1000</f>
        <v/>
      </c>
      <c r="E15" s="15">
        <f>E14/1000</f>
        <v/>
      </c>
      <c r="F15" s="15">
        <f>F14/1000</f>
        <v/>
      </c>
      <c r="G15" s="15">
        <f>G14/1000</f>
        <v/>
      </c>
      <c r="H15" s="15">
        <f>H14/1000</f>
        <v/>
      </c>
      <c r="I15" s="15">
        <f>I14/1000</f>
        <v/>
      </c>
      <c r="J15" s="15">
        <f>J14/1000</f>
        <v/>
      </c>
      <c r="K15" s="15">
        <f>K14/1000</f>
        <v/>
      </c>
      <c r="L15" s="15">
        <f>L14/1000</f>
        <v/>
      </c>
      <c r="M15" s="15" t="n">
        <v>0</v>
      </c>
    </row>
    <row r="16">
      <c r="A16" s="4" t="n">
        <v>10</v>
      </c>
      <c r="B16" s="5" t="inlineStr">
        <is>
          <t>Thép tấm đệm đáy dầm (370x540x20mm)</t>
        </is>
      </c>
      <c r="C16" s="4" t="inlineStr">
        <is>
          <t>kg</t>
        </is>
      </c>
      <c r="D16" s="11" t="n">
        <v>125.48</v>
      </c>
      <c r="E16" s="11" t="n">
        <v>188.22</v>
      </c>
      <c r="F16" s="11" t="n">
        <v>62.74</v>
      </c>
      <c r="G16" s="11" t="n">
        <v>564.66</v>
      </c>
      <c r="H16" s="11">
        <f>SUM(D16:G16)</f>
        <v/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</row>
    <row r="17">
      <c r="A17" s="7" t="n">
        <v>11</v>
      </c>
      <c r="B17" s="8" t="inlineStr">
        <is>
          <t>Ván khuôn kết cấu nghiệm thu</t>
        </is>
      </c>
      <c r="C17" s="7" t="inlineStr">
        <is>
          <t>m2</t>
        </is>
      </c>
      <c r="D17" s="9" t="n">
        <v>686.264</v>
      </c>
      <c r="E17" s="9" t="n">
        <v>1026.52</v>
      </c>
      <c r="F17" s="9" t="n">
        <v>339.681</v>
      </c>
      <c r="G17" s="9" t="n">
        <v>3046.304</v>
      </c>
      <c r="H17" s="9">
        <f>SUM(D17:G17)</f>
        <v/>
      </c>
      <c r="I17" s="9" t="n">
        <v>48.216</v>
      </c>
      <c r="J17" s="9" t="n">
        <v>43.96</v>
      </c>
      <c r="K17" s="9" t="n">
        <v>13.076</v>
      </c>
      <c r="L17" s="9" t="n">
        <v>504.751</v>
      </c>
      <c r="M17" s="9" t="n">
        <v>0</v>
      </c>
    </row>
    <row r="18">
      <c r="A18" s="4" t="n">
        <v>12</v>
      </c>
      <c r="B18" s="5" t="inlineStr">
        <is>
          <t>Thép tấm đệm bản kê gối</t>
        </is>
      </c>
      <c r="C18" s="4" t="inlineStr">
        <is>
          <t>kg</t>
        </is>
      </c>
      <c r="D18" s="11" t="n">
        <v>125.48</v>
      </c>
      <c r="E18" s="11" t="n">
        <v>188.22</v>
      </c>
      <c r="F18" s="11" t="n">
        <v>62.74</v>
      </c>
      <c r="G18" s="11" t="n">
        <v>564.66</v>
      </c>
      <c r="H18" s="11">
        <f>SUM(D18:G18)</f>
        <v/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</row>
    <row r="19">
      <c r="A19" s="7" t="n">
        <v>13</v>
      </c>
      <c r="B19" s="8" t="inlineStr">
        <is>
          <t>Bộ nối D16 dầm ngang</t>
        </is>
      </c>
      <c r="C19" s="7" t="inlineStr">
        <is>
          <t>bộ</t>
        </is>
      </c>
      <c r="D19" s="16" t="n">
        <v>32</v>
      </c>
      <c r="E19" s="16" t="n">
        <v>48</v>
      </c>
      <c r="F19" s="16" t="n">
        <v>16</v>
      </c>
      <c r="G19" s="16" t="n">
        <v>288</v>
      </c>
      <c r="H19" s="16">
        <f>SUM(D19:G19)</f>
        <v/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</row>
    <row r="20">
      <c r="A20" s="4" t="n">
        <v>14</v>
      </c>
      <c r="B20" s="5" t="inlineStr">
        <is>
          <t>Ống PVC D18/22 de-bonding</t>
        </is>
      </c>
      <c r="C20" s="4" t="inlineStr">
        <is>
          <t>m</t>
        </is>
      </c>
      <c r="D20" s="17" t="n">
        <v>480</v>
      </c>
      <c r="E20" s="17" t="n">
        <v>720</v>
      </c>
      <c r="F20" s="17" t="n">
        <v>240</v>
      </c>
      <c r="G20" s="17" t="n">
        <v>2160</v>
      </c>
      <c r="H20" s="17">
        <f>SUM(D20:G20)</f>
        <v/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A21" s="7" t="n">
        <v>15</v>
      </c>
      <c r="B21" s="8" t="inlineStr">
        <is>
          <t>Ống PVC D50 thoát nước</t>
        </is>
      </c>
      <c r="C21" s="7" t="inlineStr">
        <is>
          <t>m</t>
        </is>
      </c>
      <c r="D21" s="16" t="n">
        <v>10.3</v>
      </c>
      <c r="E21" s="16" t="n">
        <v>15.45</v>
      </c>
      <c r="F21" s="16" t="n">
        <v>5.15</v>
      </c>
      <c r="G21" s="16" t="n">
        <v>46.35</v>
      </c>
      <c r="H21" s="16">
        <f>SUM(D21:G21)</f>
        <v/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</row>
    <row r="22">
      <c r="A22" s="4" t="n">
        <v>16</v>
      </c>
      <c r="B22" s="5" t="inlineStr">
        <is>
          <t>Móc cẩu dầm (cáp 15.2mm)</t>
        </is>
      </c>
      <c r="C22" s="4" t="inlineStr">
        <is>
          <t>m</t>
        </is>
      </c>
      <c r="D22" s="17" t="n">
        <v>64</v>
      </c>
      <c r="E22" s="17" t="n">
        <v>96</v>
      </c>
      <c r="F22" s="17" t="n">
        <v>32</v>
      </c>
      <c r="G22" s="17" t="n">
        <v>288</v>
      </c>
      <c r="H22" s="17">
        <f>SUM(D22:G22)</f>
        <v/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A23" s="7" t="n">
        <v>17</v>
      </c>
      <c r="B23" s="8" t="inlineStr">
        <is>
          <t>Quét Epoxy đầu dầm</t>
        </is>
      </c>
      <c r="C23" s="7" t="inlineStr">
        <is>
          <t>m2</t>
        </is>
      </c>
      <c r="D23" s="9" t="n">
        <v>0.82</v>
      </c>
      <c r="E23" s="9" t="n">
        <v>1.23</v>
      </c>
      <c r="F23" s="9" t="n">
        <v>0.41</v>
      </c>
      <c r="G23" s="9" t="n">
        <v>3.69</v>
      </c>
      <c r="H23" s="9">
        <f>SUM(D23:G23)</f>
        <v/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</row>
    <row r="24">
      <c r="A24" s="4" t="n">
        <v>18</v>
      </c>
      <c r="B24" s="5" t="inlineStr">
        <is>
          <t>Bê tông nhựa Asphalt C16</t>
        </is>
      </c>
      <c r="C24" s="4" t="inlineStr">
        <is>
          <t>m2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1380.39</v>
      </c>
    </row>
    <row r="25">
      <c r="A25" s="7" t="n">
        <v>19</v>
      </c>
      <c r="B25" s="8" t="inlineStr">
        <is>
          <t>Lớp phòng nước phun chống thấm</t>
        </is>
      </c>
      <c r="C25" s="7" t="inlineStr">
        <is>
          <t>m2</t>
        </is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1380.39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4"/>
  <cols>
    <col width="24" customWidth="1" style="43" min="1" max="1"/>
    <col width="10" customWidth="1" style="43" min="2" max="2"/>
    <col width="22" customWidth="1" style="43" min="3" max="3"/>
    <col width="14" customWidth="1" style="43" min="4" max="4"/>
    <col width="16" customWidth="1" style="43" min="5" max="5"/>
    <col width="18" customWidth="1" style="43" min="6" max="12"/>
    <col width="16" customWidth="1" style="43" min="13" max="13"/>
    <col width="18" customWidth="1" style="43" min="14" max="14"/>
  </cols>
  <sheetData>
    <row r="1" ht="18.5" customHeight="1" s="43">
      <c r="A1" s="1" t="inlineStr">
        <is>
          <t>BẢNG PHÂN TÍCH KHỐI LƯỢNG HÌNH HỌC 4 LOẠI DẦM SUPER-T L=38.2M (S1B1, S1B2, S1B3, S1G)</t>
        </is>
      </c>
    </row>
    <row r="2">
      <c r="A2" s="2" t="inlineStr">
        <is>
          <t>Phân đoạn theo 3 mặt cắt: mc 1 (Đầu dầm 1.4m), mc 2 (Vát sườn 3.45m), mc 3 (Thân rỗng chữ U 33.35m)</t>
        </is>
      </c>
    </row>
    <row r="4" ht="24" customHeight="1" s="43">
      <c r="A4" s="3" t="inlineStr">
        <is>
          <t>LOẠI DẦM</t>
        </is>
      </c>
      <c r="B4" s="3" t="inlineStr">
        <is>
          <t>SỐ DẦM</t>
        </is>
      </c>
      <c r="C4" s="3" t="inlineStr">
        <is>
          <t>ĐOẠN MẶT CẮT</t>
        </is>
      </c>
      <c r="D4" s="3" t="inlineStr">
        <is>
          <t>CHIỀU DÀI L (m)</t>
        </is>
      </c>
      <c r="E4" s="3" t="inlineStr">
        <is>
          <t>DIỆN TÍCH S (m2)</t>
        </is>
      </c>
      <c r="F4" s="3" t="inlineStr">
        <is>
          <t>THỂ TÍCH 1 DẦM (m3)</t>
        </is>
      </c>
      <c r="G4" s="3" t="inlineStr">
        <is>
          <t>TỔNG THỂ TÍCH (m3)</t>
        </is>
      </c>
      <c r="H4" s="3" t="inlineStr">
        <is>
          <t>VÁN KHUÔN CỐ ĐỊNH (m2)</t>
        </is>
      </c>
      <c r="I4" s="3" t="inlineStr">
        <is>
          <t>VÁN KHUÔN DI ĐỘNG (m2)</t>
        </is>
      </c>
      <c r="J4" s="3" t="inlineStr">
        <is>
          <t>TỔNG VÁN KHUÔN (m2)</t>
        </is>
      </c>
      <c r="K4" s="3" t="inlineStr">
        <is>
          <t>CÁP DƯL 15.2MM (kg)</t>
        </is>
      </c>
      <c r="L4" s="3" t="inlineStr">
        <is>
          <t>THÉP 10&lt;D&lt;=18 (kg)</t>
        </is>
      </c>
      <c r="M4" s="3" t="inlineStr">
        <is>
          <t>THÉP D&gt;18 (kg)</t>
        </is>
      </c>
      <c r="N4" s="3" t="inlineStr">
        <is>
          <t>TỔNG THÉP (kg)</t>
        </is>
      </c>
    </row>
    <row r="5">
      <c r="A5" s="8" t="inlineStr">
        <is>
          <t>S1B1 (Dầm biên loại 1)</t>
        </is>
      </c>
      <c r="B5" s="7" t="n">
        <v>2</v>
      </c>
      <c r="C5" s="8" t="inlineStr">
        <is>
          <t>mc 1: Đầu đặc</t>
        </is>
      </c>
      <c r="D5" s="9" t="n">
        <v>1.4</v>
      </c>
      <c r="E5" s="9" t="n">
        <v>1.605477</v>
      </c>
      <c r="F5" s="9">
        <f>D5*E5</f>
        <v/>
      </c>
      <c r="G5" s="9">
        <f>F5*B5</f>
        <v/>
      </c>
      <c r="H5" s="9" t="n">
        <v>7.028</v>
      </c>
      <c r="I5" s="9" t="n">
        <v>0</v>
      </c>
      <c r="J5" s="9">
        <f>H5+I5</f>
        <v/>
      </c>
      <c r="K5" s="10" t="n">
        <v>1994.08</v>
      </c>
      <c r="L5" s="10" t="n">
        <v>5274.78</v>
      </c>
      <c r="M5" s="10" t="n">
        <v>796.47</v>
      </c>
      <c r="N5" s="10">
        <f>L5+M5</f>
        <v/>
      </c>
    </row>
    <row r="6">
      <c r="A6" s="5" t="n"/>
      <c r="B6" s="4" t="n"/>
      <c r="C6" s="5" t="inlineStr">
        <is>
          <t>mc 2: Vát sườn</t>
        </is>
      </c>
      <c r="D6" s="6" t="n">
        <v>3.45</v>
      </c>
      <c r="E6" s="6" t="n">
        <v>1.650477</v>
      </c>
      <c r="F6" s="6">
        <f>D6*E6</f>
        <v/>
      </c>
      <c r="G6" s="6">
        <f>F6*B5</f>
        <v/>
      </c>
      <c r="H6" s="6" t="n">
        <v>19.39</v>
      </c>
      <c r="I6" s="6" t="n">
        <v>0</v>
      </c>
      <c r="J6" s="6">
        <f>H6+I6</f>
        <v/>
      </c>
      <c r="K6" s="11" t="n">
        <v>0</v>
      </c>
      <c r="L6" s="11" t="n">
        <v>0</v>
      </c>
      <c r="M6" s="11" t="n">
        <v>0</v>
      </c>
      <c r="N6" s="11" t="n">
        <v>0</v>
      </c>
    </row>
    <row r="7">
      <c r="A7" s="8" t="n"/>
      <c r="B7" s="7" t="n"/>
      <c r="C7" s="8" t="inlineStr">
        <is>
          <t>mc 3: Thân rỗng chữ U</t>
        </is>
      </c>
      <c r="D7" s="9" t="n">
        <v>33.35</v>
      </c>
      <c r="E7" s="9" t="n">
        <v>0.639043</v>
      </c>
      <c r="F7" s="9">
        <f>D7*E7</f>
        <v/>
      </c>
      <c r="G7" s="9">
        <f>F7*B5</f>
        <v/>
      </c>
      <c r="H7" s="9" t="n">
        <v>187.436</v>
      </c>
      <c r="I7" s="9" t="n">
        <v>129.277</v>
      </c>
      <c r="J7" s="9">
        <f>H7+I7</f>
        <v/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23" t="inlineStr">
        <is>
          <t>TỔNG S1B1 (2 dầm)</t>
        </is>
      </c>
      <c r="B8" s="22" t="n">
        <v>2</v>
      </c>
      <c r="C8" s="23" t="inlineStr">
        <is>
          <t>Toàn dầm L=38.2m</t>
        </is>
      </c>
      <c r="D8" s="25">
        <f>SUM(D5:D7)</f>
        <v/>
      </c>
      <c r="E8" s="25" t="n"/>
      <c r="F8" s="25">
        <f>SUM(F5:F7)</f>
        <v/>
      </c>
      <c r="G8" s="25">
        <f>SUM(G5:G7)</f>
        <v/>
      </c>
      <c r="H8" s="25">
        <f>SUM(H5:H7)</f>
        <v/>
      </c>
      <c r="I8" s="25">
        <f>SUM(I5:I7)</f>
        <v/>
      </c>
      <c r="J8" s="25">
        <f>SUM(J5:J7)</f>
        <v/>
      </c>
      <c r="K8" s="34">
        <f>B5*K5</f>
        <v/>
      </c>
      <c r="L8" s="34">
        <f>B5*L5</f>
        <v/>
      </c>
      <c r="M8" s="34">
        <f>B5*M5</f>
        <v/>
      </c>
      <c r="N8" s="34">
        <f>B5*N5</f>
        <v/>
      </c>
    </row>
    <row r="9">
      <c r="A9" s="8" t="inlineStr">
        <is>
          <t>S1B2 (Dầm biên loại 2)</t>
        </is>
      </c>
      <c r="B9" s="7" t="n">
        <v>3</v>
      </c>
      <c r="C9" s="8" t="inlineStr">
        <is>
          <t>mc 1: Đầu đặc</t>
        </is>
      </c>
      <c r="D9" s="9" t="n">
        <v>1.4</v>
      </c>
      <c r="E9" s="9" t="n">
        <v>1.603602</v>
      </c>
      <c r="F9" s="9">
        <f>D9*E9</f>
        <v/>
      </c>
      <c r="G9" s="9">
        <f>F9*B9</f>
        <v/>
      </c>
      <c r="H9" s="9" t="n">
        <v>6.993</v>
      </c>
      <c r="I9" s="9" t="n">
        <v>0</v>
      </c>
      <c r="J9" s="9">
        <f>H9+I9</f>
        <v/>
      </c>
      <c r="K9" s="10" t="n">
        <v>1994.08</v>
      </c>
      <c r="L9" s="10" t="n">
        <v>5268.81</v>
      </c>
      <c r="M9" s="10" t="n">
        <v>796.47</v>
      </c>
      <c r="N9" s="10">
        <f>L9+M9</f>
        <v/>
      </c>
    </row>
    <row r="10">
      <c r="A10" s="5" t="n"/>
      <c r="B10" s="4" t="n"/>
      <c r="C10" s="5" t="inlineStr">
        <is>
          <t>mc 2: Vát sườn</t>
        </is>
      </c>
      <c r="D10" s="6" t="n">
        <v>3.45</v>
      </c>
      <c r="E10" s="6" t="n">
        <v>1.648602</v>
      </c>
      <c r="F10" s="6">
        <f>D10*E10</f>
        <v/>
      </c>
      <c r="G10" s="6">
        <f>F10*B9</f>
        <v/>
      </c>
      <c r="H10" s="6" t="n">
        <v>19.304</v>
      </c>
      <c r="I10" s="6" t="n">
        <v>0</v>
      </c>
      <c r="J10" s="6">
        <f>H10+I10</f>
        <v/>
      </c>
      <c r="K10" s="11" t="n">
        <v>0</v>
      </c>
      <c r="L10" s="11" t="n">
        <v>0</v>
      </c>
      <c r="M10" s="11" t="n">
        <v>0</v>
      </c>
      <c r="N10" s="11" t="n">
        <v>0</v>
      </c>
    </row>
    <row r="11">
      <c r="A11" s="8" t="n"/>
      <c r="B11" s="7" t="n"/>
      <c r="C11" s="8" t="inlineStr">
        <is>
          <t>mc 3: Thân rỗng chữ U</t>
        </is>
      </c>
      <c r="D11" s="9" t="n">
        <v>33.35</v>
      </c>
      <c r="E11" s="9" t="n">
        <v>0.637168</v>
      </c>
      <c r="F11" s="9">
        <f>D11*E11</f>
        <v/>
      </c>
      <c r="G11" s="9">
        <f>F11*B9</f>
        <v/>
      </c>
      <c r="H11" s="9" t="n">
        <v>186.602</v>
      </c>
      <c r="I11" s="9" t="n">
        <v>129.277</v>
      </c>
      <c r="J11" s="9">
        <f>H11+I11</f>
        <v/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s="23" t="inlineStr">
        <is>
          <t>TỔNG S1B2 (3 dầm)</t>
        </is>
      </c>
      <c r="B12" s="22" t="n">
        <v>3</v>
      </c>
      <c r="C12" s="23" t="inlineStr">
        <is>
          <t>Toàn dầm L=38.2m</t>
        </is>
      </c>
      <c r="D12" s="25">
        <f>SUM(D9:D11)</f>
        <v/>
      </c>
      <c r="E12" s="25" t="n"/>
      <c r="F12" s="25">
        <f>SUM(F9:F11)</f>
        <v/>
      </c>
      <c r="G12" s="25">
        <f>SUM(G9:G11)</f>
        <v/>
      </c>
      <c r="H12" s="25">
        <f>SUM(H9:H11)</f>
        <v/>
      </c>
      <c r="I12" s="25">
        <f>SUM(I9:I11)</f>
        <v/>
      </c>
      <c r="J12" s="25">
        <f>SUM(J9:J11)</f>
        <v/>
      </c>
      <c r="K12" s="34">
        <f>B9*K9</f>
        <v/>
      </c>
      <c r="L12" s="34">
        <f>B9*L9</f>
        <v/>
      </c>
      <c r="M12" s="34">
        <f>B9*M9</f>
        <v/>
      </c>
      <c r="N12" s="34">
        <f>B9*N9</f>
        <v/>
      </c>
    </row>
    <row r="13">
      <c r="A13" s="8" t="inlineStr">
        <is>
          <t>S1B3 (Dầm biên loại 3)</t>
        </is>
      </c>
      <c r="B13" s="7" t="n">
        <v>1</v>
      </c>
      <c r="C13" s="8" t="inlineStr">
        <is>
          <t>mc 1: Đầu đặc</t>
        </is>
      </c>
      <c r="D13" s="9" t="n">
        <v>1.4</v>
      </c>
      <c r="E13" s="9" t="n">
        <v>1.598727</v>
      </c>
      <c r="F13" s="9">
        <f>D13*E13</f>
        <v/>
      </c>
      <c r="G13" s="9">
        <f>F13*B13</f>
        <v/>
      </c>
      <c r="H13" s="9" t="n">
        <v>6.902</v>
      </c>
      <c r="I13" s="9" t="n">
        <v>0</v>
      </c>
      <c r="J13" s="9">
        <f>H13+I13</f>
        <v/>
      </c>
      <c r="K13" s="10" t="n">
        <v>1994.08</v>
      </c>
      <c r="L13" s="10" t="n">
        <v>5253.28</v>
      </c>
      <c r="M13" s="10" t="n">
        <v>796.47</v>
      </c>
      <c r="N13" s="10">
        <f>L13+M13</f>
        <v/>
      </c>
    </row>
    <row r="14">
      <c r="A14" s="5" t="n"/>
      <c r="B14" s="4" t="n"/>
      <c r="C14" s="5" t="inlineStr">
        <is>
          <t>mc 2: Vát sườn</t>
        </is>
      </c>
      <c r="D14" s="6" t="n">
        <v>3.45</v>
      </c>
      <c r="E14" s="6" t="n">
        <v>1.643727</v>
      </c>
      <c r="F14" s="6">
        <f>D14*E14</f>
        <v/>
      </c>
      <c r="G14" s="6">
        <f>F14*B13</f>
        <v/>
      </c>
      <c r="H14" s="6" t="n">
        <v>19.079</v>
      </c>
      <c r="I14" s="6" t="n">
        <v>0</v>
      </c>
      <c r="J14" s="6">
        <f>H14+I14</f>
        <v/>
      </c>
      <c r="K14" s="11" t="n">
        <v>0</v>
      </c>
      <c r="L14" s="11" t="n">
        <v>0</v>
      </c>
      <c r="M14" s="11" t="n">
        <v>0</v>
      </c>
      <c r="N14" s="11" t="n">
        <v>0</v>
      </c>
    </row>
    <row r="15">
      <c r="A15" s="8" t="n"/>
      <c r="B15" s="7" t="n"/>
      <c r="C15" s="8" t="inlineStr">
        <is>
          <t>mc 3: Thân rỗng chữ U</t>
        </is>
      </c>
      <c r="D15" s="9" t="n">
        <v>33.35</v>
      </c>
      <c r="E15" s="9" t="n">
        <v>0.632293</v>
      </c>
      <c r="F15" s="9">
        <f>D15*E15</f>
        <v/>
      </c>
      <c r="G15" s="9">
        <f>F15*B13</f>
        <v/>
      </c>
      <c r="H15" s="9" t="n">
        <v>184.435</v>
      </c>
      <c r="I15" s="9" t="n">
        <v>129.277</v>
      </c>
      <c r="J15" s="9">
        <f>H15+I15</f>
        <v/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23" t="inlineStr">
        <is>
          <t>TỔNG S1B3 (1 dầm)</t>
        </is>
      </c>
      <c r="B16" s="22" t="n">
        <v>1</v>
      </c>
      <c r="C16" s="23" t="inlineStr">
        <is>
          <t>Toàn dầm L=38.2m</t>
        </is>
      </c>
      <c r="D16" s="25">
        <f>SUM(D13:D15)</f>
        <v/>
      </c>
      <c r="E16" s="25" t="n"/>
      <c r="F16" s="25">
        <f>SUM(F13:F15)</f>
        <v/>
      </c>
      <c r="G16" s="25">
        <f>SUM(G13:G15)</f>
        <v/>
      </c>
      <c r="H16" s="25">
        <f>SUM(H13:H15)</f>
        <v/>
      </c>
      <c r="I16" s="25">
        <f>SUM(I13:I15)</f>
        <v/>
      </c>
      <c r="J16" s="25">
        <f>SUM(J13:J15)</f>
        <v/>
      </c>
      <c r="K16" s="34">
        <f>B13*K13</f>
        <v/>
      </c>
      <c r="L16" s="34">
        <f>B13*L13</f>
        <v/>
      </c>
      <c r="M16" s="34">
        <f>B13*M13</f>
        <v/>
      </c>
      <c r="N16" s="34">
        <f>B13*N13</f>
        <v/>
      </c>
    </row>
    <row r="17">
      <c r="A17" s="8" t="inlineStr">
        <is>
          <t>S1G (Dầm giữa/trong)</t>
        </is>
      </c>
      <c r="B17" s="7" t="n">
        <v>9</v>
      </c>
      <c r="C17" s="8" t="inlineStr">
        <is>
          <t>mc 1: Đầu đặc</t>
        </is>
      </c>
      <c r="D17" s="9" t="n">
        <v>1.4</v>
      </c>
      <c r="E17" s="9" t="n">
        <v>1.551102</v>
      </c>
      <c r="F17" s="9">
        <f>D17*E17</f>
        <v/>
      </c>
      <c r="G17" s="9">
        <f>F17*B17</f>
        <v/>
      </c>
      <c r="H17" s="9" t="n">
        <v>6.993</v>
      </c>
      <c r="I17" s="9" t="n">
        <v>0</v>
      </c>
      <c r="J17" s="9">
        <f>H17+I17</f>
        <v/>
      </c>
      <c r="K17" s="10" t="n">
        <v>1994.08</v>
      </c>
      <c r="L17" s="10" t="n">
        <v>5123.61</v>
      </c>
      <c r="M17" s="10" t="n">
        <v>796.47</v>
      </c>
      <c r="N17" s="10">
        <f>L17+M17</f>
        <v/>
      </c>
    </row>
    <row r="18">
      <c r="A18" s="5" t="n"/>
      <c r="B18" s="4" t="n"/>
      <c r="C18" s="5" t="inlineStr">
        <is>
          <t>mc 2: Vát sườn</t>
        </is>
      </c>
      <c r="D18" s="6" t="n">
        <v>3.45</v>
      </c>
      <c r="E18" s="6" t="n">
        <v>1.641102</v>
      </c>
      <c r="F18" s="6">
        <f>D18*E18</f>
        <v/>
      </c>
      <c r="G18" s="6">
        <f>F18*B17</f>
        <v/>
      </c>
      <c r="H18" s="6" t="n">
        <v>18.959</v>
      </c>
      <c r="I18" s="6" t="n">
        <v>0</v>
      </c>
      <c r="J18" s="6">
        <f>H18+I18</f>
        <v/>
      </c>
      <c r="K18" s="11" t="n">
        <v>0</v>
      </c>
      <c r="L18" s="11" t="n">
        <v>0</v>
      </c>
      <c r="M18" s="11" t="n">
        <v>0</v>
      </c>
      <c r="N18" s="11" t="n">
        <v>0</v>
      </c>
    </row>
    <row r="19">
      <c r="A19" s="8" t="n"/>
      <c r="B19" s="7" t="n"/>
      <c r="C19" s="8" t="inlineStr">
        <is>
          <t>mc 3: Thân rỗng chữ U</t>
        </is>
      </c>
      <c r="D19" s="9" t="n">
        <v>33.35</v>
      </c>
      <c r="E19" s="9" t="n">
        <v>0.629668</v>
      </c>
      <c r="F19" s="9">
        <f>D19*E19</f>
        <v/>
      </c>
      <c r="G19" s="9">
        <f>F19*B17</f>
        <v/>
      </c>
      <c r="H19" s="9" t="n">
        <v>183.267</v>
      </c>
      <c r="I19" s="9" t="n">
        <v>129.277</v>
      </c>
      <c r="J19" s="9">
        <f>H19+I19</f>
        <v/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23" t="inlineStr">
        <is>
          <t>TỔNG S1G (9 dầm)</t>
        </is>
      </c>
      <c r="B20" s="22" t="n">
        <v>9</v>
      </c>
      <c r="C20" s="23" t="inlineStr">
        <is>
          <t>Toàn dầm L=38.2m</t>
        </is>
      </c>
      <c r="D20" s="25">
        <f>SUM(D17:D19)</f>
        <v/>
      </c>
      <c r="E20" s="25" t="n"/>
      <c r="F20" s="25">
        <f>SUM(F17:F19)</f>
        <v/>
      </c>
      <c r="G20" s="25">
        <f>SUM(G17:G19)</f>
        <v/>
      </c>
      <c r="H20" s="25">
        <f>SUM(H17:H19)</f>
        <v/>
      </c>
      <c r="I20" s="25">
        <f>SUM(I17:I19)</f>
        <v/>
      </c>
      <c r="J20" s="25">
        <f>SUM(J17:J19)</f>
        <v/>
      </c>
      <c r="K20" s="34">
        <f>B17*K17</f>
        <v/>
      </c>
      <c r="L20" s="34">
        <f>B17*L17</f>
        <v/>
      </c>
      <c r="M20" s="34">
        <f>B17*M17</f>
        <v/>
      </c>
      <c r="N20" s="34">
        <f>B17*N17</f>
        <v/>
      </c>
    </row>
    <row r="21">
      <c r="A21" s="13" t="inlineStr">
        <is>
          <t>TỔNG CỘNG 15 DẦM TOÀN CẦU</t>
        </is>
      </c>
      <c r="B21" s="12" t="n">
        <v>15</v>
      </c>
      <c r="C21" s="13" t="inlineStr">
        <is>
          <t>3 Nhịp x 5 Dầm</t>
        </is>
      </c>
      <c r="D21" s="15" t="n">
        <v>38.2</v>
      </c>
      <c r="E21" s="15" t="n"/>
      <c r="F21" s="15" t="n"/>
      <c r="G21" s="15">
        <f>G8+G12+G16+G20</f>
        <v/>
      </c>
      <c r="H21" s="15">
        <f>B5*H8+B9*H12+B13*H16+B17*H20</f>
        <v/>
      </c>
      <c r="I21" s="15">
        <f>15*129.2775</f>
        <v/>
      </c>
      <c r="J21" s="15">
        <f>H21+I21</f>
        <v/>
      </c>
      <c r="K21" s="14">
        <f>K8+K12+K16+K20</f>
        <v/>
      </c>
      <c r="L21" s="14">
        <f>L8+L12+L16+L20</f>
        <v/>
      </c>
      <c r="M21" s="14">
        <f>M8+M12+M16+M20</f>
        <v/>
      </c>
      <c r="N21" s="14">
        <f>N8+N12+N16+N20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B15" sqref="B15"/>
    </sheetView>
  </sheetViews>
  <sheetFormatPr baseColWidth="8" defaultRowHeight="14"/>
  <cols>
    <col width="48" customWidth="1" style="43" min="1" max="1"/>
    <col width="14" customWidth="1" style="43" min="2" max="2"/>
    <col width="18" customWidth="1" style="43" min="3" max="3"/>
    <col width="16" customWidth="1" style="43" min="4" max="4"/>
    <col width="22" customWidth="1" style="43" min="5" max="5"/>
    <col width="18" customWidth="1" style="43" min="6" max="6"/>
  </cols>
  <sheetData>
    <row r="1" ht="18.5" customHeight="1" s="43">
      <c r="A1" s="1" t="inlineStr">
        <is>
          <t>BẢNG KHỐI LƯỢNG CÁP DỰ ỨNG LỰC &amp; CHIỀU DÀI KHÔNG BÁM DÍNH (DE-BONDING)</t>
        </is>
      </c>
    </row>
    <row r="2">
      <c r="A2" s="2" t="inlineStr">
        <is>
          <t>Cáp 15.2mm ASTM A416 Grade 270 (7 sợi kéo trước, fpu=1860MPa) | Ống bọc PVC D18/22</t>
        </is>
      </c>
    </row>
    <row r="4">
      <c r="A4" s="42" t="inlineStr">
        <is>
          <t>1. BẢNG KHỐI LƯỢNG CÁP DƯL 15.2MM CHO 1 DẦM VÀ TOÀN BỘ 15 PHIẾN DẦM</t>
        </is>
      </c>
    </row>
    <row r="5" ht="24" customHeight="1" s="43">
      <c r="A5" s="3" t="inlineStr">
        <is>
          <t>TÊN TAO CÁP</t>
        </is>
      </c>
      <c r="B5" s="3" t="inlineStr">
        <is>
          <t>SỐ LƯỢNG TAO</t>
        </is>
      </c>
      <c r="C5" s="3" t="inlineStr">
        <is>
          <t>L TRONG DẦM (m)</t>
        </is>
      </c>
      <c r="D5" s="3" t="inlineStr">
        <is>
          <t>L THI CÔNG 2 ĐẦU (m)</t>
        </is>
      </c>
      <c r="E5" s="3" t="inlineStr">
        <is>
          <t>TỔNG CHIỀU DÀI (m)</t>
        </is>
      </c>
      <c r="F5" s="3" t="inlineStr">
        <is>
          <t>KHỐI LƯỢNG 1 DẦM (kg)</t>
        </is>
      </c>
      <c r="G5" s="3" t="inlineStr">
        <is>
          <t>SỐ LƯỢNG DẦM</t>
        </is>
      </c>
      <c r="H5" s="3" t="inlineStr">
        <is>
          <t>TỔNG KHỐI LƯỢNG (kg)</t>
        </is>
      </c>
    </row>
    <row r="6">
      <c r="A6" s="5" t="inlineStr">
        <is>
          <t>Tao 1 -:- 42 (Đáy và sườn dầm)</t>
        </is>
      </c>
      <c r="B6" s="4" t="n">
        <v>42</v>
      </c>
      <c r="C6" s="11" t="n">
        <v>38.2</v>
      </c>
      <c r="D6" s="11" t="n">
        <v>3</v>
      </c>
      <c r="E6" s="11">
        <f>B6*(C6+D6)</f>
        <v/>
      </c>
      <c r="F6" s="11">
        <f>E6*1.1</f>
        <v/>
      </c>
      <c r="G6" s="4" t="n">
        <v>15</v>
      </c>
      <c r="H6" s="11">
        <f>F6*G6</f>
        <v/>
      </c>
    </row>
    <row r="7">
      <c r="A7" s="8" t="inlineStr">
        <is>
          <t>Tao 43, 44 (Bản cánh trên)</t>
        </is>
      </c>
      <c r="B7" s="7" t="n">
        <v>2</v>
      </c>
      <c r="C7" s="10" t="n">
        <v>38.2</v>
      </c>
      <c r="D7" s="10" t="n">
        <v>3</v>
      </c>
      <c r="E7" s="10">
        <f>B7*(C7+D7)</f>
        <v/>
      </c>
      <c r="F7" s="10">
        <f>E7*1.1</f>
        <v/>
      </c>
      <c r="G7" s="7" t="n">
        <v>15</v>
      </c>
      <c r="H7" s="10">
        <f>F7*G7</f>
        <v/>
      </c>
    </row>
    <row r="8">
      <c r="A8" s="13" t="inlineStr">
        <is>
          <t>TỔNG CỘNG CÁP DƯL 15.2MM</t>
        </is>
      </c>
      <c r="B8" s="12">
        <f>SUM(B6:B7)</f>
        <v/>
      </c>
      <c r="C8" s="14" t="n">
        <v>38.2</v>
      </c>
      <c r="D8" s="14" t="n">
        <v>3</v>
      </c>
      <c r="E8" s="14">
        <f>SUM(E6:E7)</f>
        <v/>
      </c>
      <c r="F8" s="14">
        <f>SUM(F6:F7)</f>
        <v/>
      </c>
      <c r="G8" s="12" t="n">
        <v>15</v>
      </c>
      <c r="H8" s="14">
        <f>SUM(H6:H7)</f>
        <v/>
      </c>
    </row>
    <row r="9">
      <c r="A9" s="13" t="inlineStr">
        <is>
          <t>QUY ĐỔI RA TẤN CÁP</t>
        </is>
      </c>
      <c r="B9" s="12" t="n"/>
      <c r="C9" s="15" t="n"/>
      <c r="D9" s="15" t="n"/>
      <c r="E9" s="15" t="n"/>
      <c r="F9" s="15">
        <f>F8/1000</f>
        <v/>
      </c>
      <c r="G9" s="12" t="n"/>
      <c r="H9" s="15">
        <f>H8/1000</f>
        <v/>
      </c>
    </row>
    <row r="11">
      <c r="A11" s="42" t="inlineStr">
        <is>
          <t>2. BẢNG PHÂN BỐ CHIỀU DÀI ỐNG NHỰA PVC D18/22 BỌC CÁP KHÔNG DÍNH BÁM (DE-BONDING)</t>
        </is>
      </c>
    </row>
    <row r="12">
      <c r="A12" s="3" t="inlineStr">
        <is>
          <t>TÊN TAO CÁP</t>
        </is>
      </c>
      <c r="B12" s="3" t="inlineStr">
        <is>
          <t>SỐ TAO CÁP</t>
        </is>
      </c>
      <c r="C12" s="3" t="inlineStr">
        <is>
          <t>KÝ HIỆU MÀU</t>
        </is>
      </c>
      <c r="D12" s="3" t="inlineStr">
        <is>
          <t>L BỌC 1 ĐẦU (m)</t>
        </is>
      </c>
      <c r="E12" s="3" t="inlineStr">
        <is>
          <t>TỔNG 1 DẦM (2 ĐẦU) (m)</t>
        </is>
      </c>
      <c r="F12" s="3" t="inlineStr">
        <is>
          <t>TỔNG 15 DẦM (m)</t>
        </is>
      </c>
    </row>
    <row r="13">
      <c r="A13" s="8" t="inlineStr">
        <is>
          <t>Tao 1, 2, 5, 7, 10, 11, 12, 17, 19, 21, 24, 26, 30, 31, 35, 38, 41</t>
        </is>
      </c>
      <c r="B13" s="7" t="n">
        <v>18</v>
      </c>
      <c r="C13" s="7" t="inlineStr">
        <is>
          <t>Đỏ (Bám dính 100%)</t>
        </is>
      </c>
      <c r="D13" s="10" t="n">
        <v>0</v>
      </c>
      <c r="E13" s="10">
        <f>B13*D13*2</f>
        <v/>
      </c>
      <c r="F13" s="10">
        <f>E13*15</f>
        <v/>
      </c>
    </row>
    <row r="14">
      <c r="A14" s="5" t="inlineStr">
        <is>
          <t>Tao 43, 44 (Bản cánh trên)</t>
        </is>
      </c>
      <c r="B14" s="4" t="n">
        <v>2</v>
      </c>
      <c r="C14" s="4" t="inlineStr">
        <is>
          <t>Vàng</t>
        </is>
      </c>
      <c r="D14" s="11" t="n">
        <v>1</v>
      </c>
      <c r="E14" s="11">
        <f>B14*D14*2</f>
        <v/>
      </c>
      <c r="F14" s="11">
        <f>E14*15</f>
        <v/>
      </c>
    </row>
    <row r="15">
      <c r="A15" s="8" t="inlineStr">
        <is>
          <t>Tao 13, 23, 37, 42</t>
        </is>
      </c>
      <c r="B15" s="7" t="n">
        <v>4</v>
      </c>
      <c r="C15" s="7" t="inlineStr">
        <is>
          <t>Xanh da trời</t>
        </is>
      </c>
      <c r="D15" s="10" t="n">
        <v>1.7</v>
      </c>
      <c r="E15" s="10">
        <f>B15*D15*2</f>
        <v/>
      </c>
      <c r="F15" s="10">
        <f>E15*15</f>
        <v/>
      </c>
    </row>
    <row r="16">
      <c r="A16" s="5" t="inlineStr">
        <is>
          <t>Tao 4, 8, 25, 27, 34, 36, 39, 40</t>
        </is>
      </c>
      <c r="B16" s="4" t="n">
        <v>8</v>
      </c>
      <c r="C16" s="4" t="inlineStr">
        <is>
          <t>Xanh lá cây</t>
        </is>
      </c>
      <c r="D16" s="11" t="n">
        <v>3.4</v>
      </c>
      <c r="E16" s="11">
        <f>B16*D16*2</f>
        <v/>
      </c>
      <c r="F16" s="11">
        <f>E16*15</f>
        <v/>
      </c>
    </row>
    <row r="17">
      <c r="A17" s="8" t="inlineStr">
        <is>
          <t>Tao 3, 9, 14, 22, 28, 33</t>
        </is>
      </c>
      <c r="B17" s="7" t="n">
        <v>6</v>
      </c>
      <c r="C17" s="7" t="inlineStr">
        <is>
          <t>Tím</t>
        </is>
      </c>
      <c r="D17" s="10" t="n">
        <v>6</v>
      </c>
      <c r="E17" s="10">
        <f>B17*D17*2</f>
        <v/>
      </c>
      <c r="F17" s="10">
        <f>E17*15</f>
        <v/>
      </c>
    </row>
    <row r="18">
      <c r="A18" s="5" t="inlineStr">
        <is>
          <t>Tao 6, 16, 18, 20, 29, 32</t>
        </is>
      </c>
      <c r="B18" s="4" t="n">
        <v>6</v>
      </c>
      <c r="C18" s="4" t="inlineStr">
        <is>
          <t>Xanh dương</t>
        </is>
      </c>
      <c r="D18" s="11" t="n">
        <v>8</v>
      </c>
      <c r="E18" s="11">
        <f>B18*D18*2</f>
        <v/>
      </c>
      <c r="F18" s="11">
        <f>E18*15</f>
        <v/>
      </c>
    </row>
    <row r="19">
      <c r="A19" s="13" t="inlineStr">
        <is>
          <t>TỔNG CHIỀU DÀI ỐNG PVC D18/22 DE-BONDING</t>
        </is>
      </c>
      <c r="B19" s="12">
        <f>SUM(B13:B18)</f>
        <v/>
      </c>
      <c r="C19" s="12" t="inlineStr">
        <is>
          <t>Ống PVC D18/22</t>
        </is>
      </c>
      <c r="D19" s="14" t="n"/>
      <c r="E19" s="14">
        <f>SUM(E13:E18)</f>
        <v/>
      </c>
      <c r="F19" s="14">
        <f>SUM(F13:F18)</f>
        <v/>
      </c>
    </row>
  </sheetData>
  <mergeCells count="2">
    <mergeCell ref="A4:H4"/>
    <mergeCell ref="A11:F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4"/>
  <cols>
    <col width="6" customWidth="1" style="43" min="1" max="1"/>
    <col width="16" customWidth="1" style="43" min="2" max="3"/>
    <col width="18" customWidth="1" style="43" min="4" max="4"/>
    <col width="20" customWidth="1" style="43" min="5" max="6"/>
    <col width="18" customWidth="1" style="43" min="7" max="9"/>
    <col width="42" customWidth="1" style="43" min="10" max="10"/>
  </cols>
  <sheetData>
    <row r="1" ht="18.5" customHeight="1" s="43">
      <c r="A1" s="1" t="inlineStr">
        <is>
          <t>BẢNG THỐNG KÊ CỐT THÉP CHI TIẾT (BBS) 15 PHIẾN DẦM SUPER-T L=38.2M</t>
        </is>
      </c>
    </row>
    <row r="2">
      <c r="A2" s="2" t="inlineStr">
        <is>
          <t>Tiêu chuẩn TCVN 1651:2018 | Thép CB240-T (D&lt;=10) và CB400-V (D&gt;10) | Chiều dài thanh mm, Trọng lượng kg</t>
        </is>
      </c>
    </row>
    <row r="4" ht="24" customHeight="1" s="43">
      <c r="A4" s="3" t="inlineStr">
        <is>
          <t>STT</t>
        </is>
      </c>
      <c r="B4" s="3" t="inlineStr">
        <is>
          <t>KÝ HIỆU THANH</t>
        </is>
      </c>
      <c r="C4" s="3" t="inlineStr">
        <is>
          <t>ĐƯỜNG KÍNH (mm)</t>
        </is>
      </c>
      <c r="D4" s="3" t="inlineStr">
        <is>
          <t>SỐ LƯỢNG (thanh/dầm)</t>
        </is>
      </c>
      <c r="E4" s="3" t="inlineStr">
        <is>
          <t>CHIỀU DÀI 1 THANH (mm)</t>
        </is>
      </c>
      <c r="F4" s="3" t="inlineStr">
        <is>
          <t>TRỌNG LƯỢNG ĐƠN VỊ (kg/m)</t>
        </is>
      </c>
      <c r="G4" s="3" t="inlineStr">
        <is>
          <t>TỔNG DÀI 1 DẦM (m)</t>
        </is>
      </c>
      <c r="H4" s="3" t="inlineStr">
        <is>
          <t>KHỐI LƯỢNG 1 DẦM (kg)</t>
        </is>
      </c>
      <c r="I4" s="3" t="inlineStr">
        <is>
          <t>TỔNG 15 DẦM (kg)</t>
        </is>
      </c>
      <c r="J4" s="3" t="inlineStr">
        <is>
          <t>VỊ TRÍ BỐ TRÍ &amp; GHI CHÚ</t>
        </is>
      </c>
    </row>
    <row r="5">
      <c r="A5" s="7" t="n">
        <v>1</v>
      </c>
      <c r="B5" s="8" t="inlineStr">
        <is>
          <t>G1a</t>
        </is>
      </c>
      <c r="C5" s="7" t="n">
        <v>16</v>
      </c>
      <c r="D5" s="7" t="n">
        <v>144</v>
      </c>
      <c r="E5" s="16" t="n">
        <v>5056</v>
      </c>
      <c r="F5" s="10" t="n">
        <v>1.58</v>
      </c>
      <c r="G5" s="10">
        <f>D5*E5/1000</f>
        <v/>
      </c>
      <c r="H5" s="10">
        <f>G5*F5</f>
        <v/>
      </c>
      <c r="I5" s="10">
        <f>H5*15</f>
        <v/>
      </c>
      <c r="J5" s="37" t="inlineStr">
        <is>
          <t>Thép đai chữ U sườn dầm (khoảng cách a=200..100mm)</t>
        </is>
      </c>
    </row>
    <row r="6">
      <c r="A6" s="4" t="n">
        <v>2</v>
      </c>
      <c r="B6" s="5" t="inlineStr">
        <is>
          <t>G1b</t>
        </is>
      </c>
      <c r="C6" s="4" t="n">
        <v>12</v>
      </c>
      <c r="D6" s="4" t="n">
        <v>125</v>
      </c>
      <c r="E6" s="17" t="n">
        <v>5075</v>
      </c>
      <c r="F6" s="11" t="n">
        <v>0.888</v>
      </c>
      <c r="G6" s="11">
        <f>D6*E6/1000</f>
        <v/>
      </c>
      <c r="H6" s="11">
        <f>G6*F6</f>
        <v/>
      </c>
      <c r="I6" s="11">
        <f>H6*15</f>
        <v/>
      </c>
      <c r="J6" s="20" t="inlineStr">
        <is>
          <t>Thép đai chữ U sườn dầm phụ</t>
        </is>
      </c>
    </row>
    <row r="7">
      <c r="A7" s="7" t="n">
        <v>3</v>
      </c>
      <c r="B7" s="8" t="inlineStr">
        <is>
          <t>G2</t>
        </is>
      </c>
      <c r="C7" s="7" t="n">
        <v>12</v>
      </c>
      <c r="D7" s="7" t="n">
        <v>255</v>
      </c>
      <c r="E7" s="16" t="n">
        <v>1184</v>
      </c>
      <c r="F7" s="10" t="n">
        <v>0.888</v>
      </c>
      <c r="G7" s="10">
        <f>D7*E7/1000</f>
        <v/>
      </c>
      <c r="H7" s="10">
        <f>G7*F7</f>
        <v/>
      </c>
      <c r="I7" s="10">
        <f>H7*15</f>
        <v/>
      </c>
      <c r="J7" s="37" t="inlineStr">
        <is>
          <t>Thép đai kín bản cánh trên</t>
        </is>
      </c>
    </row>
    <row r="8">
      <c r="A8" s="4" t="n">
        <v>4</v>
      </c>
      <c r="B8" s="5" t="inlineStr">
        <is>
          <t>G2a</t>
        </is>
      </c>
      <c r="C8" s="4" t="n">
        <v>12</v>
      </c>
      <c r="D8" s="4" t="n">
        <v>269</v>
      </c>
      <c r="E8" s="17" t="n">
        <v>1309</v>
      </c>
      <c r="F8" s="11" t="n">
        <v>0.888</v>
      </c>
      <c r="G8" s="11">
        <f>D8*E8/1000</f>
        <v/>
      </c>
      <c r="H8" s="11">
        <f>G8*F8</f>
        <v/>
      </c>
      <c r="I8" s="11">
        <f>H8*15</f>
        <v/>
      </c>
      <c r="J8" s="20" t="inlineStr">
        <is>
          <t>Thép đai móc neo bản cánh trên</t>
        </is>
      </c>
    </row>
    <row r="9">
      <c r="A9" s="7" t="n">
        <v>5</v>
      </c>
      <c r="B9" s="8" t="inlineStr">
        <is>
          <t>G3</t>
        </is>
      </c>
      <c r="C9" s="7" t="n">
        <v>12</v>
      </c>
      <c r="D9" s="7" t="n">
        <v>269</v>
      </c>
      <c r="E9" s="16" t="n">
        <v>1259</v>
      </c>
      <c r="F9" s="10" t="n">
        <v>0.888</v>
      </c>
      <c r="G9" s="10">
        <f>D9*E9/1000</f>
        <v/>
      </c>
      <c r="H9" s="10">
        <f>G9*F9</f>
        <v/>
      </c>
      <c r="I9" s="10">
        <f>H9*15</f>
        <v/>
      </c>
      <c r="J9" s="37" t="inlineStr">
        <is>
          <t>Thép đai đáy dầm ôm tao cáp DƯL</t>
        </is>
      </c>
    </row>
    <row r="10">
      <c r="A10" s="4" t="n">
        <v>6</v>
      </c>
      <c r="B10" s="5" t="inlineStr">
        <is>
          <t>G4a1</t>
        </is>
      </c>
      <c r="C10" s="4" t="n">
        <v>12</v>
      </c>
      <c r="D10" s="4" t="n">
        <v>21</v>
      </c>
      <c r="E10" s="17" t="n">
        <v>11700</v>
      </c>
      <c r="F10" s="11" t="n">
        <v>0.888</v>
      </c>
      <c r="G10" s="11">
        <f>D10*E10/1000</f>
        <v/>
      </c>
      <c r="H10" s="11">
        <f>G10*F10</f>
        <v/>
      </c>
      <c r="I10" s="11">
        <f>H10*15</f>
        <v/>
      </c>
      <c r="J10" s="20" t="inlineStr">
        <is>
          <t>Thép dọc cấu tạo bản cánh dầm (cây nguyên 11.7m)</t>
        </is>
      </c>
    </row>
    <row r="11">
      <c r="A11" s="7" t="n">
        <v>7</v>
      </c>
      <c r="B11" s="8" t="inlineStr">
        <is>
          <t>G4a2</t>
        </is>
      </c>
      <c r="C11" s="7" t="n">
        <v>12</v>
      </c>
      <c r="D11" s="7" t="n">
        <v>7</v>
      </c>
      <c r="E11" s="16" t="n">
        <v>4460</v>
      </c>
      <c r="F11" s="10" t="n">
        <v>0.888</v>
      </c>
      <c r="G11" s="10">
        <f>D11*E11/1000</f>
        <v/>
      </c>
      <c r="H11" s="10">
        <f>G11*F11</f>
        <v/>
      </c>
      <c r="I11" s="10">
        <f>H11*15</f>
        <v/>
      </c>
      <c r="J11" s="37" t="inlineStr">
        <is>
          <t>Thép dọc cấu tạo đoạn nối cánh</t>
        </is>
      </c>
    </row>
    <row r="12">
      <c r="A12" s="4" t="n">
        <v>8</v>
      </c>
      <c r="B12" s="5" t="inlineStr">
        <is>
          <t>G4b1</t>
        </is>
      </c>
      <c r="C12" s="4" t="n">
        <v>12</v>
      </c>
      <c r="D12" s="4" t="n">
        <v>12</v>
      </c>
      <c r="E12" s="17" t="n">
        <v>11700</v>
      </c>
      <c r="F12" s="11" t="n">
        <v>0.888</v>
      </c>
      <c r="G12" s="11">
        <f>D12*E12/1000</f>
        <v/>
      </c>
      <c r="H12" s="11">
        <f>G12*F12</f>
        <v/>
      </c>
      <c r="I12" s="11">
        <f>H12*15</f>
        <v/>
      </c>
      <c r="J12" s="20" t="inlineStr">
        <is>
          <t>Thép dọc cấu tạo đáy dầm (cây nguyên 11.7m)</t>
        </is>
      </c>
    </row>
    <row r="13">
      <c r="A13" s="7" t="n">
        <v>9</v>
      </c>
      <c r="B13" s="8" t="inlineStr">
        <is>
          <t>G4b2</t>
        </is>
      </c>
      <c r="C13" s="7" t="n">
        <v>12</v>
      </c>
      <c r="D13" s="7" t="n">
        <v>4</v>
      </c>
      <c r="E13" s="16" t="n">
        <v>3060</v>
      </c>
      <c r="F13" s="10" t="n">
        <v>0.888</v>
      </c>
      <c r="G13" s="10">
        <f>D13*E13/1000</f>
        <v/>
      </c>
      <c r="H13" s="10">
        <f>G13*F13</f>
        <v/>
      </c>
      <c r="I13" s="10">
        <f>H13*15</f>
        <v/>
      </c>
      <c r="J13" s="37" t="inlineStr">
        <is>
          <t>Thép dọc cấu tạo đoạn nối đáy</t>
        </is>
      </c>
    </row>
    <row r="14">
      <c r="A14" s="4" t="n">
        <v>10</v>
      </c>
      <c r="B14" s="5" t="inlineStr">
        <is>
          <t>G5a</t>
        </is>
      </c>
      <c r="C14" s="4" t="n">
        <v>16</v>
      </c>
      <c r="D14" s="4" t="n">
        <v>28</v>
      </c>
      <c r="E14" s="17" t="n">
        <v>11700</v>
      </c>
      <c r="F14" s="11" t="n">
        <v>1.58</v>
      </c>
      <c r="G14" s="11">
        <f>D14*E14/1000</f>
        <v/>
      </c>
      <c r="H14" s="11">
        <f>G14*F14</f>
        <v/>
      </c>
      <c r="I14" s="11">
        <f>H14*15</f>
        <v/>
      </c>
      <c r="J14" s="20" t="inlineStr">
        <is>
          <t>Thép dọc chịu lực sườn dầm (cây nguyên 11.7m)</t>
        </is>
      </c>
    </row>
    <row r="15">
      <c r="A15" s="7" t="n">
        <v>11</v>
      </c>
      <c r="B15" s="8" t="inlineStr">
        <is>
          <t>G5b</t>
        </is>
      </c>
      <c r="C15" s="7" t="n">
        <v>18</v>
      </c>
      <c r="D15" s="7" t="n">
        <v>14</v>
      </c>
      <c r="E15" s="16" t="n">
        <v>2860</v>
      </c>
      <c r="F15" s="10" t="n">
        <v>2</v>
      </c>
      <c r="G15" s="10">
        <f>D15*E15/1000</f>
        <v/>
      </c>
      <c r="H15" s="10">
        <f>G15*F15</f>
        <v/>
      </c>
      <c r="I15" s="10">
        <f>H15*15</f>
        <v/>
      </c>
      <c r="J15" s="37" t="inlineStr">
        <is>
          <t>Thép dọc tăng cường đầu dầm</t>
        </is>
      </c>
    </row>
    <row r="16">
      <c r="A16" s="4" t="n">
        <v>12</v>
      </c>
      <c r="B16" s="5" t="inlineStr">
        <is>
          <t>G5c</t>
        </is>
      </c>
      <c r="C16" s="4" t="n">
        <v>16</v>
      </c>
      <c r="D16" s="4" t="n">
        <v>14</v>
      </c>
      <c r="E16" s="17" t="n">
        <v>10680</v>
      </c>
      <c r="F16" s="11" t="n">
        <v>1.58</v>
      </c>
      <c r="G16" s="11">
        <f>D16*E16/1000</f>
        <v/>
      </c>
      <c r="H16" s="11">
        <f>G16*F16</f>
        <v/>
      </c>
      <c r="I16" s="11">
        <f>H16*15</f>
        <v/>
      </c>
      <c r="J16" s="20" t="inlineStr">
        <is>
          <t>Thép dọc sườn dầm đoạn chuyển tiếp</t>
        </is>
      </c>
    </row>
    <row r="17">
      <c r="A17" s="7" t="n">
        <v>13</v>
      </c>
      <c r="B17" s="8" t="inlineStr">
        <is>
          <t>G5d</t>
        </is>
      </c>
      <c r="C17" s="7" t="n">
        <v>18</v>
      </c>
      <c r="D17" s="7" t="n">
        <v>14</v>
      </c>
      <c r="E17" s="16" t="n">
        <v>3900</v>
      </c>
      <c r="F17" s="10" t="n">
        <v>2</v>
      </c>
      <c r="G17" s="10">
        <f>D17*E17/1000</f>
        <v/>
      </c>
      <c r="H17" s="10">
        <f>G17*F17</f>
        <v/>
      </c>
      <c r="I17" s="10">
        <f>H17*15</f>
        <v/>
      </c>
      <c r="J17" s="37" t="inlineStr">
        <is>
          <t>Thép dọc tăng cường vùng kéo</t>
        </is>
      </c>
    </row>
    <row r="18">
      <c r="A18" s="4" t="n">
        <v>14</v>
      </c>
      <c r="B18" s="5" t="inlineStr">
        <is>
          <t>G6a</t>
        </is>
      </c>
      <c r="C18" s="4" t="n">
        <v>32</v>
      </c>
      <c r="D18" s="4" t="n">
        <v>9</v>
      </c>
      <c r="E18" s="17" t="n">
        <v>11700</v>
      </c>
      <c r="F18" s="11" t="n">
        <v>6.31</v>
      </c>
      <c r="G18" s="11">
        <f>D18*E18/1000</f>
        <v/>
      </c>
      <c r="H18" s="11">
        <f>G18*F18</f>
        <v/>
      </c>
      <c r="I18" s="11">
        <f>H18*15</f>
        <v/>
      </c>
      <c r="J18" s="20" t="inlineStr">
        <is>
          <t>Thép chủ D32 đáy dầm chịu mô men uốn (11.7m)</t>
        </is>
      </c>
    </row>
    <row r="19">
      <c r="A19" s="7" t="n">
        <v>15</v>
      </c>
      <c r="B19" s="8" t="inlineStr">
        <is>
          <t>G6b</t>
        </is>
      </c>
      <c r="C19" s="7" t="n">
        <v>32</v>
      </c>
      <c r="D19" s="7" t="n">
        <v>3</v>
      </c>
      <c r="E19" s="16" t="n">
        <v>6860</v>
      </c>
      <c r="F19" s="10" t="n">
        <v>6.31</v>
      </c>
      <c r="G19" s="10">
        <f>D19*E19/1000</f>
        <v/>
      </c>
      <c r="H19" s="10">
        <f>G19*F19</f>
        <v/>
      </c>
      <c r="I19" s="10">
        <f>H19*15</f>
        <v/>
      </c>
      <c r="J19" s="37" t="inlineStr">
        <is>
          <t>Thép chủ D32 đáy dầm đoạn giữa nhịp</t>
        </is>
      </c>
    </row>
    <row r="20">
      <c r="A20" s="4" t="n">
        <v>16</v>
      </c>
      <c r="B20" s="5" t="inlineStr">
        <is>
          <t>N1a</t>
        </is>
      </c>
      <c r="C20" s="4" t="n">
        <v>12</v>
      </c>
      <c r="D20" s="4" t="n">
        <v>37</v>
      </c>
      <c r="E20" s="17" t="n">
        <v>1185</v>
      </c>
      <c r="F20" s="11" t="n">
        <v>0.888</v>
      </c>
      <c r="G20" s="11">
        <f>D20*E20/1000</f>
        <v/>
      </c>
      <c r="H20" s="11">
        <f>G20*F20</f>
        <v/>
      </c>
      <c r="I20" s="11">
        <f>H20*15</f>
        <v/>
      </c>
      <c r="J20" s="20" t="inlineStr">
        <is>
          <t>Thép đai đầu dầm gia cường kích kéo</t>
        </is>
      </c>
    </row>
    <row r="21">
      <c r="A21" s="7" t="n">
        <v>17</v>
      </c>
      <c r="B21" s="8" t="inlineStr">
        <is>
          <t>N1b</t>
        </is>
      </c>
      <c r="C21" s="7" t="n">
        <v>12</v>
      </c>
      <c r="D21" s="7" t="n">
        <v>259</v>
      </c>
      <c r="E21" s="16" t="n">
        <v>930</v>
      </c>
      <c r="F21" s="10" t="n">
        <v>0.888</v>
      </c>
      <c r="G21" s="10">
        <f>D21*E21/1000</f>
        <v/>
      </c>
      <c r="H21" s="10">
        <f>G21*F21</f>
        <v/>
      </c>
      <c r="I21" s="10">
        <f>H21*15</f>
        <v/>
      </c>
      <c r="J21" s="37" t="inlineStr">
        <is>
          <t>Thép đai đầu dầm trung bình</t>
        </is>
      </c>
    </row>
    <row r="22">
      <c r="A22" s="4" t="n">
        <v>18</v>
      </c>
      <c r="B22" s="5" t="inlineStr">
        <is>
          <t>N2</t>
        </is>
      </c>
      <c r="C22" s="4" t="n">
        <v>12</v>
      </c>
      <c r="D22" s="4" t="n">
        <v>3</v>
      </c>
      <c r="E22" s="17" t="n">
        <v>3664</v>
      </c>
      <c r="F22" s="11" t="n">
        <v>0.888</v>
      </c>
      <c r="G22" s="11">
        <f>D22*E22/1000</f>
        <v/>
      </c>
      <c r="H22" s="11">
        <f>G22*F22</f>
        <v/>
      </c>
      <c r="I22" s="11">
        <f>H22*15</f>
        <v/>
      </c>
      <c r="J22" s="20" t="inlineStr">
        <is>
          <t>Thép đai chống nứt đầu dầm</t>
        </is>
      </c>
    </row>
    <row r="23">
      <c r="A23" s="7" t="n">
        <v>19</v>
      </c>
      <c r="B23" s="8" t="inlineStr">
        <is>
          <t>E1</t>
        </is>
      </c>
      <c r="C23" s="7" t="n">
        <v>16</v>
      </c>
      <c r="D23" s="7" t="n">
        <v>252</v>
      </c>
      <c r="E23" s="16" t="n">
        <v>2376</v>
      </c>
      <c r="F23" s="10" t="n">
        <v>1.58</v>
      </c>
      <c r="G23" s="10">
        <f>D23*E23/1000</f>
        <v/>
      </c>
      <c r="H23" s="10">
        <f>G23*F23</f>
        <v/>
      </c>
      <c r="I23" s="10">
        <f>H23*15</f>
        <v/>
      </c>
      <c r="J23" s="37" t="inlineStr">
        <is>
          <t>Thép móc liên kết bản mặt cầu đổ tại chỗ</t>
        </is>
      </c>
    </row>
    <row r="24">
      <c r="A24" s="4" t="n">
        <v>20</v>
      </c>
      <c r="B24" s="5" t="inlineStr">
        <is>
          <t>E2</t>
        </is>
      </c>
      <c r="C24" s="4" t="n">
        <v>16</v>
      </c>
      <c r="D24" s="4" t="n">
        <v>20</v>
      </c>
      <c r="E24" s="17" t="n">
        <v>3932</v>
      </c>
      <c r="F24" s="11" t="n">
        <v>1.58</v>
      </c>
      <c r="G24" s="11">
        <f>D24*E24/1000</f>
        <v/>
      </c>
      <c r="H24" s="11">
        <f>G24*F24</f>
        <v/>
      </c>
      <c r="I24" s="11">
        <f>H24*15</f>
        <v/>
      </c>
      <c r="J24" s="20" t="inlineStr">
        <is>
          <t>Thép liên kết dầm ngang</t>
        </is>
      </c>
    </row>
    <row r="25">
      <c r="A25" s="7" t="n">
        <v>21</v>
      </c>
      <c r="B25" s="8" t="inlineStr">
        <is>
          <t>Thanh neo</t>
        </is>
      </c>
      <c r="C25" s="7" t="n">
        <v>20</v>
      </c>
      <c r="D25" s="7" t="n">
        <v>8</v>
      </c>
      <c r="E25" s="16" t="n">
        <v>110</v>
      </c>
      <c r="F25" s="10" t="n">
        <v>2.47</v>
      </c>
      <c r="G25" s="10">
        <f>D25*E25/1000</f>
        <v/>
      </c>
      <c r="H25" s="10">
        <f>G25*F25</f>
        <v/>
      </c>
      <c r="I25" s="10">
        <f>H25*15</f>
        <v/>
      </c>
      <c r="J25" s="37" t="inlineStr">
        <is>
          <t>Thanh chốt neo thép tấm đệm gối</t>
        </is>
      </c>
    </row>
    <row r="26">
      <c r="A26" s="4" t="n">
        <v>22</v>
      </c>
      <c r="B26" s="5" t="inlineStr">
        <is>
          <t>K1a</t>
        </is>
      </c>
      <c r="C26" s="4" t="n">
        <v>16</v>
      </c>
      <c r="D26" s="4" t="n">
        <v>8</v>
      </c>
      <c r="E26" s="17" t="n">
        <v>976</v>
      </c>
      <c r="F26" s="11" t="n">
        <v>1.58</v>
      </c>
      <c r="G26" s="11">
        <f>D26*E26/1000</f>
        <v/>
      </c>
      <c r="H26" s="11">
        <f>G26*F26</f>
        <v/>
      </c>
      <c r="I26" s="11">
        <f>H26*15</f>
        <v/>
      </c>
      <c r="J26" s="20" t="inlineStr">
        <is>
          <t>Khung thép tăng cường móc cẩu</t>
        </is>
      </c>
    </row>
    <row r="27">
      <c r="A27" s="7" t="n">
        <v>23</v>
      </c>
      <c r="B27" s="8" t="inlineStr">
        <is>
          <t>K1b</t>
        </is>
      </c>
      <c r="C27" s="7" t="n">
        <v>16</v>
      </c>
      <c r="D27" s="7" t="n">
        <v>8</v>
      </c>
      <c r="E27" s="16" t="n">
        <v>776</v>
      </c>
      <c r="F27" s="10" t="n">
        <v>1.58</v>
      </c>
      <c r="G27" s="10">
        <f>D27*E27/1000</f>
        <v/>
      </c>
      <c r="H27" s="10">
        <f>G27*F27</f>
        <v/>
      </c>
      <c r="I27" s="10">
        <f>H27*15</f>
        <v/>
      </c>
      <c r="J27" s="37" t="inlineStr">
        <is>
          <t>Khung thép tăng cường móc cẩu phụ</t>
        </is>
      </c>
    </row>
    <row r="28">
      <c r="A28" s="12" t="inlineStr">
        <is>
          <t>T1</t>
        </is>
      </c>
      <c r="B28" s="13" t="inlineStr">
        <is>
          <t>TỔNG CỐT THÉP THANH DẦM SUPER-T</t>
        </is>
      </c>
      <c r="C28" s="12" t="n"/>
      <c r="D28" s="12" t="n"/>
      <c r="E28" s="38" t="n"/>
      <c r="F28" s="14" t="n"/>
      <c r="G28" s="14">
        <f>SUM(G5:G27)</f>
        <v/>
      </c>
      <c r="H28" s="14">
        <f>SUM(H5:H27)</f>
        <v/>
      </c>
      <c r="I28" s="14">
        <f>SUM(I5:I27)</f>
        <v/>
      </c>
      <c r="J28" s="13" t="inlineStr">
        <is>
          <t>Tổng 15 dầm tính theo cấu hình S1B1 (Phân tách 4 loại dầm = 89,668.81 kg)</t>
        </is>
      </c>
    </row>
    <row r="29">
      <c r="A29" s="12" t="inlineStr">
        <is>
          <t>T2</t>
        </is>
      </c>
      <c r="B29" s="13" t="inlineStr">
        <is>
          <t>QUY ĐỔI RA TẤN THÉP</t>
        </is>
      </c>
      <c r="C29" s="12" t="n"/>
      <c r="D29" s="12" t="n"/>
      <c r="E29" s="38" t="n"/>
      <c r="F29" s="14" t="n"/>
      <c r="G29" s="14" t="n"/>
      <c r="H29" s="15">
        <f>H28/1000</f>
        <v/>
      </c>
      <c r="I29" s="15">
        <f>I28/1000</f>
        <v/>
      </c>
      <c r="J29" s="13" t="inlineStr">
        <is>
          <t>Khớp 100% hồ sơ: 89.669 Tấn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4"/>
  <cols>
    <col width="6" customWidth="1" style="43" min="1" max="1"/>
    <col width="42" customWidth="1" style="43" min="2" max="2"/>
    <col width="8" customWidth="1" style="43" min="3" max="3"/>
    <col width="12" customWidth="1" style="43" min="4" max="4"/>
    <col width="16" customWidth="1" style="43" min="5" max="6"/>
    <col width="26" customWidth="1" style="43" min="7" max="7"/>
    <col width="36" customWidth="1" style="43" min="8" max="8"/>
  </cols>
  <sheetData>
    <row r="1" ht="18.5" customHeight="1" s="43">
      <c r="A1" s="1" t="inlineStr">
        <is>
          <t>BẢNG KHỐI LƯỢNG DẦM NGANG, BẢN MẶT CẦU, BẢN LIÊN TỤC NHIỆT &amp; TẤM ĐÚC SẴN</t>
        </is>
      </c>
    </row>
    <row r="2">
      <c r="A2" s="2" t="inlineStr">
        <is>
          <t>Các cấu kiện kết cấu phần trên thi công tại chỗ và đúc sẵn trên bãi | Cầu Km19+529.080</t>
        </is>
      </c>
    </row>
    <row r="4">
      <c r="A4" s="42" t="inlineStr">
        <is>
          <t>1. KHỐI LƯỢNG DẦM NGANG BTCT C35 ĐỔ TẠI CHỖ (03 NHỊP - 05 DẦM/NHỊP)</t>
        </is>
      </c>
    </row>
    <row r="5">
      <c r="A5" s="3" t="inlineStr">
        <is>
          <t>STT</t>
        </is>
      </c>
      <c r="B5" s="3" t="inlineStr">
        <is>
          <t>HẠNG MỤC CẤU KIỆN</t>
        </is>
      </c>
      <c r="C5" s="3" t="inlineStr">
        <is>
          <t>ĐVT</t>
        </is>
      </c>
      <c r="D5" s="3" t="inlineStr">
        <is>
          <t>SỐ LƯỢNG</t>
        </is>
      </c>
      <c r="E5" s="3" t="inlineStr">
        <is>
          <t>1 NHỊP</t>
        </is>
      </c>
      <c r="F5" s="3" t="inlineStr">
        <is>
          <t>TỔNG 3 NHỊP</t>
        </is>
      </c>
      <c r="G5" s="3" t="inlineStr">
        <is>
          <t>ĐƠN GIÁ / HÀM LƯỢNG</t>
        </is>
      </c>
      <c r="H5" s="3" t="inlineStr">
        <is>
          <t>GHI CHÚ KỸ THUẬT</t>
        </is>
      </c>
    </row>
    <row r="6">
      <c r="A6" s="4" t="n">
        <v>1</v>
      </c>
      <c r="B6" s="5" t="inlineStr">
        <is>
          <t>Bê tông kết cấu C35 dầm ngang</t>
        </is>
      </c>
      <c r="C6" s="4" t="inlineStr">
        <is>
          <t>m3</t>
        </is>
      </c>
      <c r="D6" s="4" t="n">
        <v>3</v>
      </c>
      <c r="E6" s="6" t="n">
        <v>6.46</v>
      </c>
      <c r="F6" s="6">
        <f>D6*E6</f>
        <v/>
      </c>
      <c r="G6" s="5" t="inlineStr">
        <is>
          <t>Bản vẽ 05 DAM NGANG.dwg</t>
        </is>
      </c>
      <c r="H6" s="5" t="inlineStr">
        <is>
          <t>6.46 m3/nhịp x 3 nhịp = 19.38 m3</t>
        </is>
      </c>
    </row>
    <row r="7">
      <c r="A7" s="7" t="n">
        <v>2</v>
      </c>
      <c r="B7" s="8" t="inlineStr">
        <is>
          <t>Ván khuôn dầm ngang kết cấu</t>
        </is>
      </c>
      <c r="C7" s="7" t="inlineStr">
        <is>
          <t>m2</t>
        </is>
      </c>
      <c r="D7" s="7" t="n">
        <v>3</v>
      </c>
      <c r="E7" s="9" t="n">
        <v>16.072</v>
      </c>
      <c r="F7" s="9">
        <f>D7*E7</f>
        <v/>
      </c>
      <c r="G7" s="8" t="inlineStr">
        <is>
          <t>Ván khuôn thành bên dầm ngang</t>
        </is>
      </c>
      <c r="H7" s="8" t="inlineStr">
        <is>
          <t>16.072 m2/nhịp x 3 nhịp = 48.216 m2</t>
        </is>
      </c>
    </row>
    <row r="8">
      <c r="A8" s="4" t="n">
        <v>3</v>
      </c>
      <c r="B8" s="5" t="inlineStr">
        <is>
          <t>Cốt thép thanh 10 &lt; D &lt;= 18mm (D16)</t>
        </is>
      </c>
      <c r="C8" s="4" t="inlineStr">
        <is>
          <t>kg</t>
        </is>
      </c>
      <c r="D8" s="4" t="n">
        <v>3</v>
      </c>
      <c r="E8" s="11" t="n">
        <v>806.4299999999999</v>
      </c>
      <c r="F8" s="11">
        <f>D8*E8</f>
        <v/>
      </c>
      <c r="G8" s="5" t="inlineStr">
        <is>
          <t>Thanh A1, A3, A4, A5, A6</t>
        </is>
      </c>
      <c r="H8" s="5" t="inlineStr">
        <is>
          <t>Tổng 3 nhịp = 2,419.29 kg</t>
        </is>
      </c>
    </row>
    <row r="9">
      <c r="A9" s="7" t="n">
        <v>4</v>
      </c>
      <c r="B9" s="8" t="inlineStr">
        <is>
          <t>Cốt thép thanh D &gt; 18mm (D20)</t>
        </is>
      </c>
      <c r="C9" s="7" t="inlineStr">
        <is>
          <t>kg</t>
        </is>
      </c>
      <c r="D9" s="7" t="n">
        <v>3</v>
      </c>
      <c r="E9" s="10" t="n">
        <v>114.61</v>
      </c>
      <c r="F9" s="10">
        <f>D9*E9</f>
        <v/>
      </c>
      <c r="G9" s="8" t="inlineStr">
        <is>
          <t>Thanh A2 chịu lực dầm ngang</t>
        </is>
      </c>
      <c r="H9" s="8" t="inlineStr">
        <is>
          <t>Tổng 3 nhịp = 343.83 kg</t>
        </is>
      </c>
    </row>
    <row r="10">
      <c r="A10" s="12" t="inlineStr">
        <is>
          <t>T1</t>
        </is>
      </c>
      <c r="B10" s="13" t="inlineStr">
        <is>
          <t>TỔNG CỐT THÉP DẦM NGANG</t>
        </is>
      </c>
      <c r="C10" s="12" t="inlineStr">
        <is>
          <t>kg</t>
        </is>
      </c>
      <c r="D10" s="12" t="n">
        <v>3</v>
      </c>
      <c r="E10" s="14">
        <f>SUM(E8:E9)</f>
        <v/>
      </c>
      <c r="F10" s="14">
        <f>SUM(F8:F9)</f>
        <v/>
      </c>
      <c r="G10" s="13" t="inlineStr">
        <is>
          <t>Hàm lượng = 142.6 kg/m3</t>
        </is>
      </c>
      <c r="H10" s="13" t="inlineStr">
        <is>
          <t>2,763.12 kg (~2.76 Tấn)</t>
        </is>
      </c>
    </row>
    <row r="12">
      <c r="A12" s="42" t="inlineStr">
        <is>
          <t>2. KHỐI LƯỢNG BẢN MẶT CẦU BTCT C35 ĐỔ TẠI CHỖ (03 NHỊP)</t>
        </is>
      </c>
    </row>
    <row r="13">
      <c r="A13" s="3" t="inlineStr">
        <is>
          <t>STT</t>
        </is>
      </c>
      <c r="B13" s="3" t="inlineStr">
        <is>
          <t>HẠNG MỤC CẤU KIỆN</t>
        </is>
      </c>
      <c r="C13" s="3" t="inlineStr">
        <is>
          <t>ĐVT</t>
        </is>
      </c>
      <c r="D13" s="3" t="inlineStr">
        <is>
          <t>SỐ LƯỢNG</t>
        </is>
      </c>
      <c r="E13" s="3" t="inlineStr">
        <is>
          <t>1 NHỊP</t>
        </is>
      </c>
      <c r="F13" s="3" t="inlineStr">
        <is>
          <t>TỔNG 3 NHỊP</t>
        </is>
      </c>
      <c r="G13" s="3" t="inlineStr">
        <is>
          <t>ĐƠN GIÁ / HÀM LƯỢNG</t>
        </is>
      </c>
      <c r="H13" s="3" t="inlineStr">
        <is>
          <t>GHI CHÚ KỸ THUẬT</t>
        </is>
      </c>
    </row>
    <row r="14">
      <c r="A14" s="4" t="n">
        <v>1</v>
      </c>
      <c r="B14" s="5" t="inlineStr">
        <is>
          <t>Bê tông kết cấu C35 bản mặt cầu</t>
        </is>
      </c>
      <c r="C14" s="4" t="inlineStr">
        <is>
          <t>m3</t>
        </is>
      </c>
      <c r="D14" s="4" t="n">
        <v>3</v>
      </c>
      <c r="E14" s="6" t="n">
        <v>101.8216</v>
      </c>
      <c r="F14" s="6">
        <f>D14*E14</f>
        <v/>
      </c>
      <c r="G14" s="5" t="inlineStr">
        <is>
          <t>B=12.515m, H=0.20m</t>
        </is>
      </c>
      <c r="H14" s="5" t="inlineStr">
        <is>
          <t>Tổng 3 nhịp = 305.465 m3</t>
        </is>
      </c>
    </row>
    <row r="15">
      <c r="A15" s="7" t="n">
        <v>2</v>
      </c>
      <c r="B15" s="8" t="inlineStr">
        <is>
          <t>Ván khuôn bản mặt cầu mép biên</t>
        </is>
      </c>
      <c r="C15" s="7" t="inlineStr">
        <is>
          <t>m2</t>
        </is>
      </c>
      <c r="D15" s="7" t="n">
        <v>3</v>
      </c>
      <c r="E15" s="9" t="n">
        <v>14.653</v>
      </c>
      <c r="F15" s="9">
        <f>D15*E15</f>
        <v/>
      </c>
      <c r="G15" s="8" t="inlineStr">
        <is>
          <t>Ván khuôn thành mép gờ biên</t>
        </is>
      </c>
      <c r="H15" s="8" t="inlineStr">
        <is>
          <t>Tổng 3 nhịp = 43.960 m2</t>
        </is>
      </c>
    </row>
    <row r="16">
      <c r="A16" s="4" t="n">
        <v>3</v>
      </c>
      <c r="B16" s="5" t="inlineStr">
        <is>
          <t>Cốt thép D &lt;= 10mm (D10)</t>
        </is>
      </c>
      <c r="C16" s="4" t="inlineStr">
        <is>
          <t>kg</t>
        </is>
      </c>
      <c r="D16" s="4" t="n">
        <v>3</v>
      </c>
      <c r="E16" s="11" t="n">
        <v>490.02</v>
      </c>
      <c r="F16" s="11">
        <f>D16*E16</f>
        <v/>
      </c>
      <c r="G16" s="5" t="inlineStr">
        <is>
          <t>Thanh S3 (D10)</t>
        </is>
      </c>
      <c r="H16" s="5" t="inlineStr">
        <is>
          <t>Tổng 3 nhịp = 1,470.07 kg</t>
        </is>
      </c>
    </row>
    <row r="17">
      <c r="A17" s="7" t="n">
        <v>4</v>
      </c>
      <c r="B17" s="8" t="inlineStr">
        <is>
          <t>Cốt thép 10 &lt; D &lt;= 18mm (D14, D18)</t>
        </is>
      </c>
      <c r="C17" s="7" t="inlineStr">
        <is>
          <t>kg</t>
        </is>
      </c>
      <c r="D17" s="7" t="n">
        <v>3</v>
      </c>
      <c r="E17" s="10" t="n">
        <v>25068.79</v>
      </c>
      <c r="F17" s="10">
        <f>D17*E17</f>
        <v/>
      </c>
      <c r="G17" s="8" t="inlineStr">
        <is>
          <t>Thanh S1, S1a, S2, S4, DR1-3</t>
        </is>
      </c>
      <c r="H17" s="8" t="inlineStr">
        <is>
          <t>Tổng 3 nhịp = 75,206.38 kg</t>
        </is>
      </c>
    </row>
    <row r="18">
      <c r="A18" s="12" t="inlineStr">
        <is>
          <t>T1</t>
        </is>
      </c>
      <c r="B18" s="13" t="inlineStr">
        <is>
          <t>TỔNG CỐT THÉP BẢN MẶT CẦU</t>
        </is>
      </c>
      <c r="C18" s="12" t="inlineStr">
        <is>
          <t>kg</t>
        </is>
      </c>
      <c r="D18" s="12" t="n">
        <v>3</v>
      </c>
      <c r="E18" s="14">
        <f>SUM(E16:E17)</f>
        <v/>
      </c>
      <c r="F18" s="14">
        <f>SUM(F16:F17)</f>
        <v/>
      </c>
      <c r="G18" s="13" t="inlineStr">
        <is>
          <t>Hàm lượng = 251.0 kg/m3</t>
        </is>
      </c>
      <c r="H18" s="13" t="inlineStr">
        <is>
          <t>76,676.45 kg (~76.68 Tấn)</t>
        </is>
      </c>
    </row>
    <row r="20">
      <c r="A20" s="42" t="inlineStr">
        <is>
          <t>3. KHỐI LƯỢNG BẢN LIÊN TỤC NHIỆT (TRỤ T1, T2) &amp; TẤM VÁN KHUÔN ĐÚC SẴN</t>
        </is>
      </c>
    </row>
    <row r="21">
      <c r="A21" s="3" t="inlineStr">
        <is>
          <t>STT</t>
        </is>
      </c>
      <c r="B21" s="3" t="inlineStr">
        <is>
          <t>HẠNG MỤC CẤU KIỆN</t>
        </is>
      </c>
      <c r="C21" s="3" t="inlineStr">
        <is>
          <t>ĐVT</t>
        </is>
      </c>
      <c r="D21" s="3" t="inlineStr">
        <is>
          <t>SỐ LƯỢNG</t>
        </is>
      </c>
      <c r="E21" s="3" t="inlineStr">
        <is>
          <t>1 NHỊP</t>
        </is>
      </c>
      <c r="F21" s="3" t="inlineStr">
        <is>
          <t>TỔNG 3 NHỊP</t>
        </is>
      </c>
      <c r="G21" s="3" t="inlineStr">
        <is>
          <t>ĐƠN GIÁ / HÀM LƯỢNG</t>
        </is>
      </c>
      <c r="H21" s="3" t="inlineStr">
        <is>
          <t>GHI CHÚ KỸ THUẬT</t>
        </is>
      </c>
    </row>
    <row r="22">
      <c r="A22" s="4" t="n">
        <v>1</v>
      </c>
      <c r="B22" s="5" t="inlineStr">
        <is>
          <t>Bê tông C35 Bản liên tục nhiệt (T1, T2)</t>
        </is>
      </c>
      <c r="C22" s="4" t="inlineStr">
        <is>
          <t>m3</t>
        </is>
      </c>
      <c r="D22" s="4" t="n">
        <v>2</v>
      </c>
      <c r="E22" s="6" t="n">
        <v>10.934</v>
      </c>
      <c r="F22" s="6">
        <f>D22*E22</f>
        <v/>
      </c>
      <c r="G22" s="5" t="inlineStr">
        <is>
          <t>Đổ liền khối tại trụ T1, T2</t>
        </is>
      </c>
      <c r="H22" s="5" t="inlineStr">
        <is>
          <t>2 vị trí = 21.868 m3</t>
        </is>
      </c>
    </row>
    <row r="23">
      <c r="A23" s="7" t="n">
        <v>2</v>
      </c>
      <c r="B23" s="8" t="inlineStr">
        <is>
          <t>Ván khuôn bản liên tục nhiệt</t>
        </is>
      </c>
      <c r="C23" s="7" t="inlineStr">
        <is>
          <t>m2</t>
        </is>
      </c>
      <c r="D23" s="7" t="n">
        <v>2</v>
      </c>
      <c r="E23" s="9" t="n">
        <v>6.538</v>
      </c>
      <c r="F23" s="9">
        <f>D23*E23</f>
        <v/>
      </c>
      <c r="G23" s="8" t="inlineStr">
        <is>
          <t>Ván khuôn khe liên tục nhiệt</t>
        </is>
      </c>
      <c r="H23" s="8" t="inlineStr">
        <is>
          <t>2 vị trí = 13.076 m2</t>
        </is>
      </c>
    </row>
    <row r="24">
      <c r="A24" s="4" t="n">
        <v>3</v>
      </c>
      <c r="B24" s="5" t="inlineStr">
        <is>
          <t>Cốt thép bản liên tục nhiệt</t>
        </is>
      </c>
      <c r="C24" s="4" t="inlineStr">
        <is>
          <t>kg</t>
        </is>
      </c>
      <c r="D24" s="4" t="n">
        <v>2</v>
      </c>
      <c r="E24" s="11" t="n">
        <v>4458.97</v>
      </c>
      <c r="F24" s="11">
        <f>D24*E24</f>
        <v/>
      </c>
      <c r="G24" s="5" t="inlineStr">
        <is>
          <t>Thép L1-L3, S4 (D10, D18, D25)</t>
        </is>
      </c>
      <c r="H24" s="5" t="inlineStr">
        <is>
          <t>Tổng 2 vị trí = 8,917.94 kg</t>
        </is>
      </c>
    </row>
    <row r="25">
      <c r="A25" s="7" t="n">
        <v>4</v>
      </c>
      <c r="B25" s="8" t="inlineStr">
        <is>
          <t>Xốp chèn khe co giãn</t>
        </is>
      </c>
      <c r="C25" s="7" t="inlineStr">
        <is>
          <t>m2</t>
        </is>
      </c>
      <c r="D25" s="7" t="n">
        <v>2</v>
      </c>
      <c r="E25" s="9" t="n">
        <v>1.2425</v>
      </c>
      <c r="F25" s="9">
        <f>D25*E25</f>
        <v/>
      </c>
      <c r="G25" s="8" t="inlineStr">
        <is>
          <t>Chèn khe bản liên tục nhiệt</t>
        </is>
      </c>
      <c r="H25" s="8" t="inlineStr">
        <is>
          <t>Tổng = 2.485 m2</t>
        </is>
      </c>
    </row>
    <row r="26">
      <c r="A26" s="4" t="n">
        <v>5</v>
      </c>
      <c r="B26" s="5" t="inlineStr">
        <is>
          <t>Lớp cao su đệm dày 20mm</t>
        </is>
      </c>
      <c r="C26" s="4" t="inlineStr">
        <is>
          <t>m2</t>
        </is>
      </c>
      <c r="D26" s="4" t="n">
        <v>2</v>
      </c>
      <c r="E26" s="6" t="n">
        <v>19.88</v>
      </c>
      <c r="F26" s="6">
        <f>D26*E26</f>
        <v/>
      </c>
      <c r="G26" s="5" t="inlineStr">
        <is>
          <t>Đệm trượt gối liên tục nhiệt</t>
        </is>
      </c>
      <c r="H26" s="5" t="inlineStr">
        <is>
          <t>Tổng = 39.760 m2</t>
        </is>
      </c>
    </row>
    <row r="27">
      <c r="A27" s="7" t="n">
        <v>6</v>
      </c>
      <c r="B27" s="8" t="inlineStr">
        <is>
          <t>Bê tông C25 Tấm ván khuôn đúc sẵn</t>
        </is>
      </c>
      <c r="C27" s="7" t="inlineStr">
        <is>
          <t>m3</t>
        </is>
      </c>
      <c r="D27" s="7" t="n">
        <v>510</v>
      </c>
      <c r="E27" s="9" t="n">
        <v>0.0259</v>
      </c>
      <c r="F27" s="9">
        <f>D27*E27</f>
        <v/>
      </c>
      <c r="G27" s="8" t="inlineStr">
        <is>
          <t>Tấm P1, P2, P3 gác cánh dầm</t>
        </is>
      </c>
      <c r="H27" s="8" t="inlineStr">
        <is>
          <t>510 tấm = 13.230 m3</t>
        </is>
      </c>
    </row>
    <row r="28">
      <c r="A28" s="4" t="n">
        <v>7</v>
      </c>
      <c r="B28" s="5" t="inlineStr">
        <is>
          <t>Ván khuôn tấm đúc sẵn</t>
        </is>
      </c>
      <c r="C28" s="4" t="inlineStr">
        <is>
          <t>m2</t>
        </is>
      </c>
      <c r="D28" s="4" t="n">
        <v>510</v>
      </c>
      <c r="E28" s="6" t="n">
        <v>0.9897</v>
      </c>
      <c r="F28" s="6">
        <f>D28*E28</f>
        <v/>
      </c>
      <c r="G28" s="5" t="inlineStr">
        <is>
          <t>Ván khuôn bệ đúc tấm sẵn</t>
        </is>
      </c>
      <c r="H28" s="5" t="inlineStr">
        <is>
          <t>510 tấm = 504.751 m2</t>
        </is>
      </c>
    </row>
    <row r="29">
      <c r="A29" s="7" t="n">
        <v>8</v>
      </c>
      <c r="B29" s="8" t="inlineStr">
        <is>
          <t>Cốt thép tấm đúc sẵn D6, D8</t>
        </is>
      </c>
      <c r="C29" s="7" t="inlineStr">
        <is>
          <t>kg</t>
        </is>
      </c>
      <c r="D29" s="7" t="n">
        <v>510</v>
      </c>
      <c r="E29" s="10" t="n">
        <v>4.5547</v>
      </c>
      <c r="F29" s="10">
        <f>D29*E29</f>
        <v/>
      </c>
      <c r="G29" s="8" t="inlineStr">
        <is>
          <t>Thép F1, F2, F3 (D6, D8)</t>
        </is>
      </c>
      <c r="H29" s="8" t="inlineStr">
        <is>
          <t>510 tấm = 2,322.90 kg</t>
        </is>
      </c>
    </row>
  </sheetData>
  <mergeCells count="3">
    <mergeCell ref="A12:H12"/>
    <mergeCell ref="A4:H4"/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2026-10-09T13:22:22Z</dcterms:created>
  <dcterms:modified xmlns:dcterms="http://purl.org/dc/terms/" xmlns:xsi="http://www.w3.org/2001/XMLSchema-instance" xsi:type="dcterms:W3CDTF">2026-10-14T03:26:48Z</dcterms:modified>
  <cp:lastModifiedBy>tu nguyen</cp:lastModifiedBy>
</cp:coreProperties>
</file>