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oyin/Documents/Data Projects/"/>
    </mc:Choice>
  </mc:AlternateContent>
  <xr:revisionPtr revIDLastSave="0" documentId="13_ncr:1_{00C43A0C-28DB-684D-9212-9ADCF3161967}" xr6:coauthVersionLast="47" xr6:coauthVersionMax="47" xr10:uidLastSave="{00000000-0000-0000-0000-000000000000}"/>
  <bookViews>
    <workbookView xWindow="0" yWindow="500" windowWidth="28800" windowHeight="16580" xr2:uid="{4A07B397-C805-4143-9CBF-B0F1900E539A}"/>
  </bookViews>
  <sheets>
    <sheet name="MAIN DASHBOARD" sheetId="1" r:id="rId1"/>
    <sheet name="2023 FINANCES" sheetId="2" r:id="rId2"/>
    <sheet name="DROPDOWN SHEET" sheetId="3" state="hidden" r:id="rId3"/>
  </sheets>
  <definedNames>
    <definedName name="_xlchart.v1.0" hidden="1">'MAIN DASHBOARD'!$I$4:$I$5</definedName>
    <definedName name="_xlchart.v1.1" hidden="1">'MAIN DASHBOARD'!$J$4:$J$5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 s="1"/>
  <c r="C44" i="1" s="1"/>
  <c r="M43" i="1"/>
  <c r="M44" i="1" s="1"/>
  <c r="L44" i="1" s="1"/>
  <c r="H43" i="1"/>
  <c r="G43" i="1" s="1"/>
  <c r="D24" i="2"/>
  <c r="G6" i="1" s="1"/>
  <c r="L6" i="1" s="1"/>
  <c r="E24" i="2"/>
  <c r="F24" i="2"/>
  <c r="G24" i="2"/>
  <c r="H24" i="2"/>
  <c r="I24" i="2"/>
  <c r="J24" i="2"/>
  <c r="K24" i="2"/>
  <c r="L24" i="2"/>
  <c r="M24" i="2"/>
  <c r="N24" i="2"/>
  <c r="C24" i="2"/>
  <c r="G42" i="1"/>
  <c r="C42" i="1"/>
  <c r="H44" i="1" l="1"/>
  <c r="G44" i="1" s="1"/>
  <c r="L43" i="1"/>
  <c r="C43" i="1"/>
  <c r="D8" i="2"/>
  <c r="E6" i="1" s="1"/>
  <c r="C7" i="1"/>
  <c r="L15" i="2"/>
  <c r="M15" i="2"/>
  <c r="N15" i="2"/>
  <c r="L8" i="2"/>
  <c r="M8" i="2"/>
  <c r="N8" i="2"/>
  <c r="L4" i="2"/>
  <c r="M4" i="2"/>
  <c r="N4" i="2"/>
  <c r="C15" i="2"/>
  <c r="E15" i="2"/>
  <c r="D15" i="2"/>
  <c r="F6" i="1" s="1"/>
  <c r="K6" i="1" s="1"/>
  <c r="K15" i="2"/>
  <c r="F15" i="2"/>
  <c r="G15" i="2"/>
  <c r="H15" i="2"/>
  <c r="I15" i="2"/>
  <c r="J15" i="2"/>
  <c r="C4" i="2"/>
  <c r="C8" i="2"/>
  <c r="E8" i="2"/>
  <c r="F8" i="2"/>
  <c r="G8" i="2"/>
  <c r="G22" i="2" s="1"/>
  <c r="J8" i="2"/>
  <c r="K8" i="2"/>
  <c r="K22" i="2" s="1"/>
  <c r="I8" i="2"/>
  <c r="H8" i="2"/>
  <c r="D4" i="2"/>
  <c r="D6" i="1" s="1"/>
  <c r="E4" i="2"/>
  <c r="F4" i="2"/>
  <c r="G4" i="2"/>
  <c r="H4" i="2"/>
  <c r="I4" i="2"/>
  <c r="J4" i="2"/>
  <c r="K4" i="2"/>
  <c r="J6" i="1" l="1"/>
  <c r="L7" i="1" s="1"/>
  <c r="H22" i="2"/>
  <c r="E22" i="2"/>
  <c r="D7" i="1"/>
  <c r="D8" i="1" s="1"/>
  <c r="F7" i="1"/>
  <c r="F8" i="1" s="1"/>
  <c r="E7" i="1"/>
  <c r="G7" i="1"/>
  <c r="G8" i="1" s="1"/>
  <c r="C22" i="2"/>
  <c r="N22" i="2"/>
  <c r="M22" i="2"/>
  <c r="I22" i="2"/>
  <c r="L22" i="2"/>
  <c r="J22" i="2"/>
  <c r="F22" i="2"/>
  <c r="D22" i="2"/>
  <c r="K7" i="1" l="1"/>
  <c r="E8" i="1"/>
</calcChain>
</file>

<file path=xl/sharedStrings.xml><?xml version="1.0" encoding="utf-8"?>
<sst xmlns="http://schemas.openxmlformats.org/spreadsheetml/2006/main" count="90" uniqueCount="53">
  <si>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</si>
  <si>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</si>
  <si>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</si>
  <si>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</si>
  <si>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</si>
  <si>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</si>
  <si>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</si>
  <si>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</si>
  <si>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</si>
  <si>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</si>
  <si>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</si>
  <si>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</si>
  <si>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</si>
  <si>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 xml:space="preserve">Reselling </t>
  </si>
  <si>
    <t>FIXED EXPENSES</t>
  </si>
  <si>
    <t>Gym</t>
  </si>
  <si>
    <t>Phone Contract</t>
  </si>
  <si>
    <t>Netflix</t>
  </si>
  <si>
    <t>VARIABLE EXPENSES</t>
  </si>
  <si>
    <t>Social Life</t>
  </si>
  <si>
    <t>Car Finance</t>
  </si>
  <si>
    <t>Spotify (Family)</t>
  </si>
  <si>
    <t>Petrol</t>
  </si>
  <si>
    <t>SAVINGS</t>
  </si>
  <si>
    <t>ISA</t>
  </si>
  <si>
    <t>Investment</t>
  </si>
  <si>
    <t>** Price increase April</t>
  </si>
  <si>
    <t>Sky Sports</t>
  </si>
  <si>
    <t>Shopping (Food)</t>
  </si>
  <si>
    <t>Shopping (Clothes &amp; other)</t>
  </si>
  <si>
    <t>Miscellaneous</t>
  </si>
  <si>
    <t>Work (Travel + Lunch)</t>
  </si>
  <si>
    <t>Bonus</t>
  </si>
  <si>
    <t>Previous Month</t>
  </si>
  <si>
    <t>Savings Goal Year</t>
  </si>
  <si>
    <t>TOTAL EXPENSES</t>
  </si>
  <si>
    <t>Salary (after tax)</t>
  </si>
  <si>
    <t>TOTAL SAVINGS</t>
  </si>
  <si>
    <t>Savings Goal</t>
  </si>
  <si>
    <t>Amount Saved</t>
  </si>
  <si>
    <t>Remaining Amount</t>
  </si>
  <si>
    <t>SAVINGS - NEW CAR DEPOSIT</t>
  </si>
  <si>
    <t>SAVINGS - HOLIDAY JAMAICA</t>
  </si>
  <si>
    <t>Car</t>
  </si>
  <si>
    <t>Holiday</t>
  </si>
  <si>
    <t>TOTAL SPENDING</t>
  </si>
  <si>
    <t>OVERVIEW</t>
  </si>
  <si>
    <t xml:space="preserve">Savings Account </t>
  </si>
  <si>
    <t>Current Month</t>
  </si>
  <si>
    <t>% change</t>
  </si>
  <si>
    <t>% of income</t>
  </si>
  <si>
    <t>Total</t>
  </si>
  <si>
    <t>Curent Month.     Drop down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</si>
</sst>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_);[Red]\(&quot;£&quot;#,##0\)"/>
    <numFmt numFmtId="164" formatCode="&quot;£&quot;#,##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4" borderId="0" xfId="0" applyFont="1" applyFill="1" applyAlignment="1">
      <alignment horizontal="center" vertical="center"/>
    </xf>
    <xf numFmtId="164" fontId="0" fillId="0" borderId="0" xfId="0" applyNumberFormat="1"/>
    <xf numFmtId="6" fontId="0" fillId="0" borderId="0" xfId="0" applyNumberFormat="1"/>
    <xf numFmtId="0" fontId="3" fillId="3" borderId="0" xfId="0" applyFont="1" applyFill="1"/>
    <xf numFmtId="164" fontId="3" fillId="3" borderId="0" xfId="0" applyNumberFormat="1" applyFont="1" applyFill="1"/>
    <xf numFmtId="0" fontId="3" fillId="2" borderId="0" xfId="0" applyFont="1" applyFill="1"/>
    <xf numFmtId="164" fontId="3" fillId="2" borderId="0" xfId="0" applyNumberFormat="1" applyFont="1" applyFill="1"/>
    <xf numFmtId="9" fontId="0" fillId="0" borderId="0" xfId="1" applyFont="1"/>
    <xf numFmtId="0" fontId="0" fillId="0" borderId="0" xfId="0" applyAlignment="1">
      <alignment horizontal="center" vertical="center"/>
    </xf>
    <xf numFmtId="0" fontId="3" fillId="7" borderId="0" xfId="0" applyFont="1" applyFill="1"/>
    <xf numFmtId="0" fontId="3" fillId="0" borderId="0" xfId="0" applyFont="1"/>
    <xf numFmtId="0" fontId="0" fillId="5" borderId="0" xfId="0" applyFill="1" applyAlignment="1">
      <alignment horizontal="center" vertical="center"/>
    </xf>
    <xf numFmtId="9" fontId="0" fillId="2" borderId="0" xfId="1" applyFont="1" applyFill="1" applyAlignment="1">
      <alignment horizontal="center"/>
    </xf>
    <xf numFmtId="0" fontId="3" fillId="8" borderId="0" xfId="0" applyFont="1" applyFill="1"/>
    <xf numFmtId="0" fontId="3" fillId="6" borderId="0" xfId="0" applyFont="1" applyFill="1"/>
    <xf numFmtId="0" fontId="3" fillId="0" borderId="0" xfId="0" applyFont="1" applyFill="1"/>
    <xf numFmtId="164" fontId="3" fillId="6" borderId="0" xfId="0" applyNumberFormat="1" applyFont="1" applyFill="1"/>
    <xf numFmtId="0" fontId="0" fillId="0" borderId="0" xfId="1" applyNumberFormat="1" applyFont="1"/>
    <xf numFmtId="0" fontId="0" fillId="0" borderId="0" xfId="0" applyNumberFormat="1"/>
    <xf numFmtId="0" fontId="0" fillId="0" borderId="0" xfId="0" applyFill="1" applyAlignment="1">
      <alignment vertical="center"/>
    </xf>
    <xf numFmtId="0" fontId="0" fillId="6" borderId="0" xfId="0" applyFill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0" borderId="4" xfId="0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7812499999999"/>
          <c:y val="5.6044116060834863E-2"/>
          <c:w val="0.66253869969040247"/>
          <c:h val="0.906779661016949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28-FD4A-9CE7-EEEE865038EE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13-B543-B2AF-8CE3366975EA}"/>
              </c:ext>
            </c:extLst>
          </c:dPt>
          <c:cat>
            <c:strRef>
              <c:f>'MAIN DASHBOARD'!$B$43:$B$44</c:f>
              <c:strCache>
                <c:ptCount val="2"/>
                <c:pt idx="0">
                  <c:v>Amount Saved</c:v>
                </c:pt>
                <c:pt idx="1">
                  <c:v>Remaining Amount</c:v>
                </c:pt>
              </c:strCache>
            </c:strRef>
          </c:cat>
          <c:val>
            <c:numRef>
              <c:f>'MAIN DASHBOARD'!$C$43:$C$44</c:f>
              <c:numCache>
                <c:formatCode>0%</c:formatCode>
                <c:ptCount val="2"/>
                <c:pt idx="0">
                  <c:v>0.73512400000000033</c:v>
                </c:pt>
                <c:pt idx="1">
                  <c:v>0.26487599999999967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3-B543-B2AF-8CE33669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3C1-634A-B4AA-F00A4A24494B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1-634A-B4AA-F00A4A24494B}"/>
              </c:ext>
            </c:extLst>
          </c:dPt>
          <c:cat>
            <c:strRef>
              <c:f>'MAIN DASHBOARD'!$F$43:$F$44</c:f>
              <c:strCache>
                <c:ptCount val="2"/>
                <c:pt idx="0">
                  <c:v>Amount Saved</c:v>
                </c:pt>
                <c:pt idx="1">
                  <c:v>Remaining Amount</c:v>
                </c:pt>
              </c:strCache>
            </c:strRef>
          </c:cat>
          <c:val>
            <c:numRef>
              <c:f>'MAIN DASHBOARD'!$G$43:$G$44</c:f>
              <c:numCache>
                <c:formatCode>0%</c:formatCode>
                <c:ptCount val="2"/>
                <c:pt idx="0">
                  <c:v>0.41666666666666669</c:v>
                </c:pt>
                <c:pt idx="1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1-634A-B4AA-F00A4A244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E6-2242-B949-CE063003418D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6-2242-B949-CE063003418D}"/>
              </c:ext>
            </c:extLst>
          </c:dPt>
          <c:cat>
            <c:strRef>
              <c:f>'MAIN DASHBOARD'!$K$43:$K$44</c:f>
              <c:strCache>
                <c:ptCount val="2"/>
                <c:pt idx="0">
                  <c:v>Amount Saved</c:v>
                </c:pt>
                <c:pt idx="1">
                  <c:v>Remaining Amount</c:v>
                </c:pt>
              </c:strCache>
            </c:strRef>
          </c:cat>
          <c:val>
            <c:numRef>
              <c:f>'MAIN DASHBOARD'!$L$43:$L$44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6-2242-B949-CE063003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 Month</a:t>
            </a:r>
            <a:r>
              <a:rPr lang="en-GB" b="1" baseline="0"/>
              <a:t> on Month Spending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DASHBOARD'!$C$6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5E-CE49-8342-678B3E3A6D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DASHBOARD'!$D$5:$F$5</c:f>
              <c:strCache>
                <c:ptCount val="3"/>
                <c:pt idx="0">
                  <c:v>INCOME</c:v>
                </c:pt>
                <c:pt idx="1">
                  <c:v>FIXED EXPENSES</c:v>
                </c:pt>
                <c:pt idx="2">
                  <c:v>VARIABLE EXPENSES</c:v>
                </c:pt>
              </c:strCache>
            </c:strRef>
          </c:cat>
          <c:val>
            <c:numRef>
              <c:f>'MAIN DASHBOARD'!$D$6:$F$6</c:f>
              <c:numCache>
                <c:formatCode>"£"#,##0</c:formatCode>
                <c:ptCount val="3"/>
                <c:pt idx="0">
                  <c:v>2442</c:v>
                </c:pt>
                <c:pt idx="1">
                  <c:v>535</c:v>
                </c:pt>
                <c:pt idx="2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E-CE49-8342-678B3E3A6D15}"/>
            </c:ext>
          </c:extLst>
        </c:ser>
        <c:ser>
          <c:idx val="1"/>
          <c:order val="1"/>
          <c:tx>
            <c:strRef>
              <c:f>'MAIN DASHBOARD'!$C$7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DASHBOARD'!$D$5:$F$5</c:f>
              <c:strCache>
                <c:ptCount val="3"/>
                <c:pt idx="0">
                  <c:v>INCOME</c:v>
                </c:pt>
                <c:pt idx="1">
                  <c:v>FIXED EXPENSES</c:v>
                </c:pt>
                <c:pt idx="2">
                  <c:v>VARIABLE EXPENSES</c:v>
                </c:pt>
              </c:strCache>
            </c:strRef>
          </c:cat>
          <c:val>
            <c:numRef>
              <c:f>'MAIN DASHBOARD'!$D$7:$F$7</c:f>
              <c:numCache>
                <c:formatCode>"£"#,##0</c:formatCode>
                <c:ptCount val="3"/>
                <c:pt idx="0">
                  <c:v>2466</c:v>
                </c:pt>
                <c:pt idx="1">
                  <c:v>534.98</c:v>
                </c:pt>
                <c:pt idx="2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E-CE49-8342-678B3E3A6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20496"/>
        <c:axId val="64511264"/>
      </c:barChart>
      <c:catAx>
        <c:axId val="736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264"/>
        <c:crosses val="autoZero"/>
        <c:auto val="1"/>
        <c:lblAlgn val="ctr"/>
        <c:lblOffset val="100"/>
        <c:noMultiLvlLbl val="0"/>
      </c:catAx>
      <c:valAx>
        <c:axId val="645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4-8940-80B3-20AB301400A5}"/>
              </c:ext>
            </c:extLst>
          </c:dPt>
          <c:cat>
            <c:strRef>
              <c:f>'MAIN DASHBOARD'!$E$5:$G$5</c:f>
              <c:strCache>
                <c:ptCount val="3"/>
                <c:pt idx="0">
                  <c:v>FIXED EXPENSES</c:v>
                </c:pt>
                <c:pt idx="1">
                  <c:v>VARIABLE EXPENSES</c:v>
                </c:pt>
                <c:pt idx="2">
                  <c:v>SAVINGS</c:v>
                </c:pt>
              </c:strCache>
            </c:strRef>
          </c:cat>
          <c:val>
            <c:numRef>
              <c:f>'MAIN DASHBOARD'!$E$6:$G$6</c:f>
              <c:numCache>
                <c:formatCode>"£"#,##0</c:formatCode>
                <c:ptCount val="3"/>
                <c:pt idx="0">
                  <c:v>535</c:v>
                </c:pt>
                <c:pt idx="1">
                  <c:v>706</c:v>
                </c:pt>
                <c:pt idx="2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4-8940-80B3-20AB30140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45</xdr:row>
      <xdr:rowOff>12700</xdr:rowOff>
    </xdr:from>
    <xdr:to>
      <xdr:col>4</xdr:col>
      <xdr:colOff>88900</xdr:colOff>
      <xdr:row>63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60B1B-7267-D069-B83A-D9F0C8B9C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1625600</xdr:colOff>
      <xdr:row>45</xdr:row>
      <xdr:rowOff>88900</xdr:rowOff>
    </xdr:from>
    <xdr:to>
      <xdr:col>8</xdr:col>
      <xdr:colOff>495300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75F077-E606-1A57-0E45-AE5EEE4A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467782</xdr:colOff>
      <xdr:row>45</xdr:row>
      <xdr:rowOff>19756</xdr:rowOff>
    </xdr:from>
    <xdr:to>
      <xdr:col>14</xdr:col>
      <xdr:colOff>182033</xdr:colOff>
      <xdr:row>62</xdr:row>
      <xdr:rowOff>153812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598B27-1BD4-832E-2F7F-B663F084C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412750</xdr:colOff>
      <xdr:row>8</xdr:row>
      <xdr:rowOff>177800</xdr:rowOff>
    </xdr:from>
    <xdr:to>
      <xdr:col>6</xdr:col>
      <xdr:colOff>266700</xdr:colOff>
      <xdr:row>34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14CEE1-4B09-C557-AED9-FA276FD0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908050</xdr:colOff>
      <xdr:row>9</xdr:row>
      <xdr:rowOff>19050</xdr:rowOff>
    </xdr:from>
    <xdr:to>
      <xdr:col>13</xdr:col>
      <xdr:colOff>393700</xdr:colOff>
      <xdr:row>32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ECA310-F951-153B-085B-E09271E2B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0.39968</cdr:x>
      <cdr:y>0.36426</cdr:y>
    </cdr:from>
    <cdr:to>
      <cdr:x>0.66635</cdr:x>
      <cdr:y>0.63619</cdr:y>
    </cdr:to>
    <cdr:sp macro="" textlink="'MAIN DASHBOARD'!$C$43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6B27749-9A94-D33E-A75D-5519DE586317}"/>
            </a:ext>
          </a:extLst>
        </cdr:cNvPr>
        <cdr:cNvSpPr txBox="1"/>
      </cdr:nvSpPr>
      <cdr:spPr>
        <a:xfrm xmlns:a="http://schemas.openxmlformats.org/drawingml/2006/main">
          <a:off x="1949163" y="1350823"/>
          <a:ext cx="1300480" cy="1008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8BE89D5-6DB8-5A44-83ED-DF9103CF92B7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74%</a:t>
          </a:fld>
          <a:endParaRPr lang="en-GB" sz="8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0.37701</cdr:x>
      <cdr:y>0.32014</cdr:y>
    </cdr:from>
    <cdr:to>
      <cdr:x>0.62567</cdr:x>
      <cdr:y>0.64388</cdr:y>
    </cdr:to>
    <cdr:sp macro="" textlink="'MAIN DASHBOARD'!$G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D4BD5D-CD84-8630-C295-F5A15F992FC3}"/>
            </a:ext>
          </a:extLst>
        </cdr:cNvPr>
        <cdr:cNvSpPr txBox="1"/>
      </cdr:nvSpPr>
      <cdr:spPr>
        <a:xfrm xmlns:a="http://schemas.openxmlformats.org/drawingml/2006/main">
          <a:off x="1790700" y="1130300"/>
          <a:ext cx="1181100" cy="114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249025-44FD-B749-9493-D54D8AF540E8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42%</a:t>
          </a:fld>
          <a:endParaRPr lang="en-GB" sz="36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0.35868</cdr:x>
      <cdr:y>0.31</cdr:y>
    </cdr:from>
    <cdr:to>
      <cdr:x>0.69328</cdr:x>
      <cdr:y>0.69</cdr:y>
    </cdr:to>
    <cdr:sp macro="" textlink="'MAIN DASHBOARD'!$N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7B6470-1A8F-7ED8-D818-4B1A776CAC66}"/>
            </a:ext>
          </a:extLst>
        </cdr:cNvPr>
        <cdr:cNvSpPr txBox="1"/>
      </cdr:nvSpPr>
      <cdr:spPr>
        <a:xfrm xmlns:a="http://schemas.openxmlformats.org/drawingml/2006/main">
          <a:off x="1797050" y="1181100"/>
          <a:ext cx="16764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5AD19B3-23E6-0642-8F1B-67515450371C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GB" sz="3600"/>
        </a:p>
      </cdr:txBody>
    </cdr:sp>
  </cdr:relSizeAnchor>
  <cdr:relSizeAnchor xmlns:cdr="http://schemas.openxmlformats.org/drawingml/2006/chartDrawing">
    <cdr:from>
      <cdr:x>0.38191</cdr:x>
      <cdr:y>0.34586</cdr:y>
    </cdr:from>
    <cdr:to>
      <cdr:x>0.60257</cdr:x>
      <cdr:y>0.62869</cdr:y>
    </cdr:to>
    <cdr:sp macro="" textlink="'MAIN DASHBOARD'!$L$4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468E9B1-BDA0-5ED4-472D-59213AC4B953}"/>
            </a:ext>
          </a:extLst>
        </cdr:cNvPr>
        <cdr:cNvSpPr txBox="1"/>
      </cdr:nvSpPr>
      <cdr:spPr>
        <a:xfrm xmlns:a="http://schemas.openxmlformats.org/drawingml/2006/main">
          <a:off x="2100440" y="1207911"/>
          <a:ext cx="1213556" cy="987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EFAFD03-BFAE-334F-A6DB-C93FC0FCF6B7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30%</a:t>
          </a:fld>
          <a:endParaRPr lang="en-GB" sz="36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55BB-ECE7-8C41-9D96-E1610EB5EE6C}">
  <dimension ref="B2:O44"/>
  <sheetViews>
    <sheetView showGridLines="0" tabSelected="1" zoomScale="90" zoomScaleNormal="90" workbookViewId="0"/>
  </sheetViews>
  <sheetFormatPr baseColWidth="10" defaultRowHeight="16" x14ac:dyDescent="0.2"/>
  <cols>
    <col min="1" max="1" width="7.5" customWidth="1"/>
    <col min="2" max="2" width="29.5" bestFit="1" customWidth="1"/>
    <col min="3" max="4" width="15" customWidth="1"/>
    <col min="5" max="5" width="29.5" bestFit="1" customWidth="1"/>
    <col min="6" max="6" width="26" bestFit="1" customWidth="1"/>
    <col min="7" max="7" width="16" customWidth="1"/>
    <col min="9" max="9" width="10.1640625" customWidth="1"/>
    <col min="10" max="10" width="15.83203125" bestFit="1" customWidth="1"/>
    <col min="11" max="11" width="18.5" customWidth="1"/>
    <col min="12" max="12" width="13" customWidth="1"/>
    <col min="13" max="13" width="17.6640625" bestFit="1" customWidth="1"/>
  </cols>
  <sheetData>
    <row r="2" spans="2:15" ht="31" x14ac:dyDescent="0.2">
      <c r="B2" s="22" t="s">
        <v>46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</row>
    <row r="4" spans="2:15" x14ac:dyDescent="0.2">
      <c r="I4" s="16"/>
      <c r="J4" s="16"/>
      <c r="K4" s="16"/>
    </row>
    <row r="5" spans="2:15" x14ac:dyDescent="0.2">
      <c r="D5" s="10" t="s">
        <v>12</v>
      </c>
      <c r="E5" s="15" t="s">
        <v>14</v>
      </c>
      <c r="F5" s="15" t="s">
        <v>18</v>
      </c>
      <c r="G5" s="14" t="s">
        <v>23</v>
      </c>
      <c r="I5" s="16"/>
      <c r="J5" s="10" t="s">
        <v>12</v>
      </c>
      <c r="K5" s="15" t="s">
        <v>45</v>
      </c>
      <c r="L5" s="14" t="s">
        <v>23</v>
      </c>
    </row>
    <row r="6" spans="2:15" x14ac:dyDescent="0.2">
      <c r="B6" t="s">
        <v>52</v>
      </c>
      <c r="C6" s="25" t="s">
        <v>1</v>
      </c>
      <c r="D6" s="2">
        <f>INDEX('2023 FINANCES'!$C$4:$N$22,MATCH('MAIN DASHBOARD'!D$5,'2023 FINANCES'!$B$4:$N$4,0),MATCH('MAIN DASHBOARD'!$C6,'2023 FINANCES'!$C$3:$N$3,0))</f>
        <v>2442</v>
      </c>
      <c r="E6" s="2">
        <f>ROUNDUP(INDEX('2023 FINANCES'!C8:N21,MATCH('MAIN DASHBOARD'!$E$5,'2023 FINANCES'!B8:N8,0),MATCH('MAIN DASHBOARD'!$C$6,'2023 FINANCES'!$C$3:$N$3,0)),0)</f>
        <v>535</v>
      </c>
      <c r="F6" s="2">
        <f>ROUNDUP(INDEX('2023 FINANCES'!C15:N21,MATCH('MAIN DASHBOARD'!$F$5,'2023 FINANCES'!B15:N15,0),MATCH('MAIN DASHBOARD'!$C$6,'2023 FINANCES'!$C$3:$N$3,0)),0)</f>
        <v>706</v>
      </c>
      <c r="G6" s="2">
        <f>ROUNDUP(INDEX('2023 FINANCES'!C24:N29,MATCH('MAIN DASHBOARD'!$G$5,'2023 FINANCES'!B24:N24,0),MATCH('MAIN DASHBOARD'!$C$6,'2023 FINANCES'!$C$3:$N$3,0)),0)</f>
        <v>1202</v>
      </c>
      <c r="I6" s="2" t="s">
        <v>51</v>
      </c>
      <c r="J6" s="2">
        <f>D6</f>
        <v>2442</v>
      </c>
      <c r="K6" s="2">
        <f>SUM(E6:F6)</f>
        <v>1241</v>
      </c>
      <c r="L6" s="2">
        <f>G6</f>
        <v>1202</v>
      </c>
    </row>
    <row r="7" spans="2:15" x14ac:dyDescent="0.2">
      <c r="B7" t="s">
        <v>33</v>
      </c>
      <c r="C7" t="str">
        <f>VLOOKUP($C$6,'DROPDOWN SHEET'!$B$3:$C$14,2,0)</f>
        <v>JAN</v>
      </c>
      <c r="D7" s="2">
        <f>INDEX('2023 FINANCES'!$C$4:$N$22,MATCH('MAIN DASHBOARD'!D$5,'2023 FINANCES'!$B$4:$N$4,0),MATCH('MAIN DASHBOARD'!$C7,'2023 FINANCES'!$C$3:$N$3,0))</f>
        <v>2466</v>
      </c>
      <c r="E7" s="2">
        <f>INDEX('2023 FINANCES'!$C$8:$N$21,MATCH('MAIN DASHBOARD'!E$5,'2023 FINANCES'!$B$8:$N$8,0),MATCH('MAIN DASHBOARD'!$C7,'2023 FINANCES'!$C$3:$N$3,0))</f>
        <v>534.98</v>
      </c>
      <c r="F7" s="2">
        <f>INDEX('2023 FINANCES'!$C$15:$N$21,MATCH('MAIN DASHBOARD'!F$5,'2023 FINANCES'!$B$15:$N$15,0),MATCH('MAIN DASHBOARD'!$C7,'2023 FINANCES'!$C$3:$N$3,0))</f>
        <v>1052</v>
      </c>
      <c r="G7" s="2">
        <f>ROUNDUP(INDEX('2023 FINANCES'!C24:N29,MATCH('MAIN DASHBOARD'!$G$5,'2023 FINANCES'!B24:N24,0),MATCH('MAIN DASHBOARD'!$C$7,'2023 FINANCES'!$C$3:$N$3,0)),0)</f>
        <v>880</v>
      </c>
      <c r="I7" t="s">
        <v>50</v>
      </c>
      <c r="J7" s="8"/>
      <c r="K7" s="8">
        <f>K6/$J$6</f>
        <v>0.50819000819000815</v>
      </c>
      <c r="L7" s="8">
        <f>L6/$J$6</f>
        <v>0.49221949221949224</v>
      </c>
    </row>
    <row r="8" spans="2:15" x14ac:dyDescent="0.2">
      <c r="B8" t="s">
        <v>49</v>
      </c>
      <c r="D8" s="8">
        <f>(D6/D7)-1</f>
        <v>-9.7323600973235891E-3</v>
      </c>
      <c r="E8" s="8">
        <f>(E6/E7)-1</f>
        <v>3.7384575124255193E-5</v>
      </c>
      <c r="F8" s="8">
        <f t="shared" ref="F8:G8" si="0">(F6/F7)-1</f>
        <v>-0.32889733840304181</v>
      </c>
      <c r="G8" s="8">
        <f t="shared" si="0"/>
        <v>0.36590909090909096</v>
      </c>
    </row>
    <row r="20" spans="13:15" x14ac:dyDescent="0.2">
      <c r="M20" s="11"/>
      <c r="N20" s="11"/>
      <c r="O20" s="11"/>
    </row>
    <row r="21" spans="13:15" x14ac:dyDescent="0.2">
      <c r="M21" s="2"/>
      <c r="N21" s="2"/>
      <c r="O21" s="2"/>
    </row>
    <row r="22" spans="13:15" x14ac:dyDescent="0.2">
      <c r="M22" s="2"/>
      <c r="N22" s="2"/>
      <c r="O22" s="2"/>
    </row>
    <row r="23" spans="13:15" x14ac:dyDescent="0.2">
      <c r="M23" s="8"/>
      <c r="N23" s="8"/>
      <c r="O23" s="8"/>
    </row>
    <row r="37" spans="2:15" ht="31" x14ac:dyDescent="0.2">
      <c r="B37" s="22" t="s">
        <v>23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4"/>
    </row>
    <row r="38" spans="2:15" x14ac:dyDescent="0.2">
      <c r="E38" s="9"/>
    </row>
    <row r="41" spans="2:15" x14ac:dyDescent="0.2">
      <c r="B41" s="12" t="s">
        <v>37</v>
      </c>
      <c r="C41" s="12"/>
      <c r="D41" s="12"/>
      <c r="F41" s="13" t="s">
        <v>41</v>
      </c>
      <c r="G41" s="13"/>
      <c r="H41" s="13"/>
      <c r="K41" s="21" t="s">
        <v>42</v>
      </c>
      <c r="L41" s="21"/>
      <c r="M41" s="21"/>
      <c r="N41" s="20"/>
      <c r="O41" s="20"/>
    </row>
    <row r="42" spans="2:15" x14ac:dyDescent="0.2">
      <c r="B42" t="s">
        <v>34</v>
      </c>
      <c r="C42" s="8">
        <f>D42/D42</f>
        <v>1</v>
      </c>
      <c r="D42">
        <v>10000</v>
      </c>
      <c r="F42" s="8" t="s">
        <v>38</v>
      </c>
      <c r="G42" s="8">
        <f>H42/H42</f>
        <v>1</v>
      </c>
      <c r="H42">
        <v>3000</v>
      </c>
      <c r="K42" s="8" t="s">
        <v>38</v>
      </c>
      <c r="L42" s="8">
        <v>1</v>
      </c>
      <c r="M42" s="18">
        <v>2500</v>
      </c>
      <c r="N42" s="8"/>
    </row>
    <row r="43" spans="2:15" x14ac:dyDescent="0.2">
      <c r="B43" t="s">
        <v>39</v>
      </c>
      <c r="C43" s="8">
        <f>D43/D42</f>
        <v>0.73512400000000033</v>
      </c>
      <c r="D43">
        <f>SUM('2023 FINANCES'!C29:N29)</f>
        <v>7351.2400000000034</v>
      </c>
      <c r="F43" s="8" t="s">
        <v>39</v>
      </c>
      <c r="G43" s="8">
        <f>H43/H42</f>
        <v>0.41666666666666669</v>
      </c>
      <c r="H43">
        <f>SUM('2023 FINANCES'!C27:N27)</f>
        <v>1250</v>
      </c>
      <c r="K43" s="8" t="s">
        <v>39</v>
      </c>
      <c r="L43" s="8">
        <f>M43/$M$42</f>
        <v>0.3</v>
      </c>
      <c r="M43" s="18">
        <f>SUM('2023 FINANCES'!C28:N28)</f>
        <v>750</v>
      </c>
      <c r="N43" s="8"/>
    </row>
    <row r="44" spans="2:15" x14ac:dyDescent="0.2">
      <c r="B44" t="s">
        <v>40</v>
      </c>
      <c r="C44" s="8">
        <f>D44/D42</f>
        <v>0.26487599999999967</v>
      </c>
      <c r="D44">
        <f>D42-D43</f>
        <v>2648.7599999999966</v>
      </c>
      <c r="F44" t="s">
        <v>40</v>
      </c>
      <c r="G44" s="8">
        <f>H44/H42</f>
        <v>0.58333333333333337</v>
      </c>
      <c r="H44">
        <f>H42-H43</f>
        <v>1750</v>
      </c>
      <c r="K44" t="s">
        <v>40</v>
      </c>
      <c r="L44" s="8">
        <f>M44/$M$42</f>
        <v>0.7</v>
      </c>
      <c r="M44" s="19">
        <f>M42-M43</f>
        <v>1750</v>
      </c>
      <c r="N44" s="8"/>
    </row>
  </sheetData>
  <mergeCells count="5">
    <mergeCell ref="B41:D41"/>
    <mergeCell ref="F41:H41"/>
    <mergeCell ref="B37:O37"/>
    <mergeCell ref="B2:O2"/>
    <mergeCell ref="K41:M4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4A8A02-FDF5-674B-A50E-421FEACF46C6}">
          <x14:formula1>
            <xm:f>'2023 FINANCES'!$C$3:$N$3</xm:f>
          </x14:formula1>
          <xm:sqref>C6 L21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09EC-EB2F-A64E-9398-D7224FFBDFBF}">
  <dimension ref="B2:O29"/>
  <sheetViews>
    <sheetView workbookViewId="0"/>
  </sheetViews>
  <sheetFormatPr baseColWidth="10" defaultRowHeight="16" x14ac:dyDescent="0.2"/>
  <cols>
    <col min="1" max="1" width="5" customWidth="1"/>
    <col min="2" max="2" width="23.5" bestFit="1" customWidth="1"/>
  </cols>
  <sheetData>
    <row r="2" spans="2:15" x14ac:dyDescent="0.2">
      <c r="C2" s="2"/>
      <c r="D2" s="2"/>
      <c r="E2" s="2"/>
      <c r="F2" s="2"/>
      <c r="G2" s="2"/>
      <c r="H2" s="2"/>
      <c r="I2" s="2"/>
      <c r="J2" s="2"/>
      <c r="K2" s="2"/>
    </row>
    <row r="3" spans="2:15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2:15" x14ac:dyDescent="0.2">
      <c r="B4" s="4" t="s">
        <v>12</v>
      </c>
      <c r="C4" s="5">
        <f>SUM(C5:C7)</f>
        <v>2466</v>
      </c>
      <c r="D4" s="5">
        <f t="shared" ref="D4:K4" si="0">SUM(D5:D7)</f>
        <v>2442</v>
      </c>
      <c r="E4" s="5">
        <f t="shared" si="0"/>
        <v>2456</v>
      </c>
      <c r="F4" s="5">
        <f t="shared" si="0"/>
        <v>2516</v>
      </c>
      <c r="G4" s="5">
        <f t="shared" si="0"/>
        <v>3966</v>
      </c>
      <c r="H4" s="5">
        <f t="shared" si="0"/>
        <v>2429</v>
      </c>
      <c r="I4" s="5">
        <f t="shared" si="0"/>
        <v>2366</v>
      </c>
      <c r="J4" s="5">
        <f t="shared" si="0"/>
        <v>2450</v>
      </c>
      <c r="K4" s="5">
        <f t="shared" si="0"/>
        <v>2366</v>
      </c>
      <c r="L4" s="5">
        <f>SUM(L5:L7)</f>
        <v>2536</v>
      </c>
      <c r="M4" s="5">
        <f t="shared" ref="M4" si="1">SUM(M5:M7)</f>
        <v>2462</v>
      </c>
      <c r="N4" s="5">
        <f t="shared" ref="N4" si="2">SUM(N5:N7)</f>
        <v>2366</v>
      </c>
      <c r="O4" s="2"/>
    </row>
    <row r="5" spans="2:15" x14ac:dyDescent="0.2">
      <c r="B5" t="s">
        <v>36</v>
      </c>
      <c r="C5" s="2">
        <v>2366</v>
      </c>
      <c r="D5" s="2">
        <v>2366</v>
      </c>
      <c r="E5" s="2">
        <v>2366</v>
      </c>
      <c r="F5" s="2">
        <v>2366</v>
      </c>
      <c r="G5" s="2">
        <v>2366</v>
      </c>
      <c r="H5" s="2">
        <v>2366</v>
      </c>
      <c r="I5" s="2">
        <v>2366</v>
      </c>
      <c r="J5" s="2">
        <v>2366</v>
      </c>
      <c r="K5" s="2">
        <v>2366</v>
      </c>
      <c r="L5" s="2">
        <v>2366</v>
      </c>
      <c r="M5" s="2">
        <v>2366</v>
      </c>
      <c r="N5" s="2">
        <v>2366</v>
      </c>
    </row>
    <row r="6" spans="2:15" x14ac:dyDescent="0.2">
      <c r="B6" t="s">
        <v>32</v>
      </c>
      <c r="C6" s="2"/>
      <c r="D6" s="2"/>
      <c r="E6" s="2"/>
      <c r="F6" s="2"/>
      <c r="G6" s="2">
        <v>1400</v>
      </c>
      <c r="H6" s="2"/>
      <c r="I6" s="2"/>
      <c r="J6" s="2"/>
      <c r="K6" s="2"/>
    </row>
    <row r="7" spans="2:15" x14ac:dyDescent="0.2">
      <c r="B7" t="s">
        <v>13</v>
      </c>
      <c r="C7" s="2">
        <v>100</v>
      </c>
      <c r="D7" s="2">
        <v>76</v>
      </c>
      <c r="E7" s="2">
        <v>90</v>
      </c>
      <c r="F7" s="2">
        <v>150</v>
      </c>
      <c r="G7" s="2">
        <v>200</v>
      </c>
      <c r="H7" s="2">
        <v>63</v>
      </c>
      <c r="I7" s="2"/>
      <c r="J7" s="2">
        <v>84</v>
      </c>
      <c r="K7" s="2"/>
      <c r="L7" s="2">
        <v>170</v>
      </c>
      <c r="M7" s="2">
        <v>96</v>
      </c>
    </row>
    <row r="8" spans="2:15" x14ac:dyDescent="0.2">
      <c r="B8" s="6" t="s">
        <v>14</v>
      </c>
      <c r="C8" s="7">
        <f t="shared" ref="C8:G8" si="3">SUM(C9:C14)</f>
        <v>534.98</v>
      </c>
      <c r="D8" s="7">
        <f>SUM(D9:D14)</f>
        <v>534.98</v>
      </c>
      <c r="E8" s="7">
        <f t="shared" si="3"/>
        <v>534.98</v>
      </c>
      <c r="F8" s="7">
        <f t="shared" si="3"/>
        <v>540.98</v>
      </c>
      <c r="G8" s="7">
        <f t="shared" si="3"/>
        <v>540.98</v>
      </c>
      <c r="H8" s="7">
        <f>SUM(H9:H14)</f>
        <v>565.98</v>
      </c>
      <c r="I8" s="7">
        <f>SUM(I9:I14)</f>
        <v>565.98</v>
      </c>
      <c r="J8" s="7">
        <f t="shared" ref="J8:K8" si="4">SUM(J9:J14)</f>
        <v>565.98</v>
      </c>
      <c r="K8" s="7">
        <f t="shared" si="4"/>
        <v>565.98</v>
      </c>
      <c r="L8" s="7">
        <f t="shared" ref="L8" si="5">SUM(L9:L14)</f>
        <v>565.98</v>
      </c>
      <c r="M8" s="7">
        <f t="shared" ref="M8" si="6">SUM(M9:M14)</f>
        <v>565.98</v>
      </c>
      <c r="N8" s="7">
        <f t="shared" ref="N8" si="7">SUM(N9:N14)</f>
        <v>565.98</v>
      </c>
    </row>
    <row r="9" spans="2:15" x14ac:dyDescent="0.2">
      <c r="B9" t="s">
        <v>20</v>
      </c>
      <c r="C9" s="2">
        <v>430</v>
      </c>
      <c r="D9" s="2">
        <v>430</v>
      </c>
      <c r="E9" s="2">
        <v>430</v>
      </c>
      <c r="F9" s="2">
        <v>430</v>
      </c>
      <c r="G9" s="2">
        <v>430</v>
      </c>
      <c r="H9" s="2">
        <v>430</v>
      </c>
      <c r="I9" s="2">
        <v>430</v>
      </c>
      <c r="J9" s="2">
        <v>430</v>
      </c>
      <c r="K9" s="2">
        <v>430</v>
      </c>
      <c r="L9" s="2">
        <v>430</v>
      </c>
      <c r="M9" s="2">
        <v>430</v>
      </c>
      <c r="N9" s="2">
        <v>430</v>
      </c>
    </row>
    <row r="10" spans="2:15" x14ac:dyDescent="0.2">
      <c r="B10" t="s">
        <v>15</v>
      </c>
      <c r="C10" s="2">
        <v>30</v>
      </c>
      <c r="D10" s="2">
        <v>30</v>
      </c>
      <c r="E10" s="2">
        <v>30</v>
      </c>
      <c r="F10" s="2">
        <v>30</v>
      </c>
      <c r="G10" s="2">
        <v>30</v>
      </c>
      <c r="H10" s="2">
        <v>30</v>
      </c>
      <c r="I10" s="2">
        <v>30</v>
      </c>
      <c r="J10" s="2">
        <v>30</v>
      </c>
      <c r="K10" s="2">
        <v>30</v>
      </c>
      <c r="L10" s="2">
        <v>30</v>
      </c>
      <c r="M10" s="2">
        <v>30</v>
      </c>
      <c r="N10" s="2">
        <v>30</v>
      </c>
    </row>
    <row r="11" spans="2:15" x14ac:dyDescent="0.2">
      <c r="B11" t="s">
        <v>16</v>
      </c>
      <c r="C11" s="2">
        <v>45</v>
      </c>
      <c r="D11" s="2">
        <v>45</v>
      </c>
      <c r="E11" s="2">
        <v>45</v>
      </c>
      <c r="F11" s="2">
        <v>47</v>
      </c>
      <c r="G11" s="2">
        <v>47</v>
      </c>
      <c r="H11" s="2">
        <v>47</v>
      </c>
      <c r="I11" s="2">
        <v>47</v>
      </c>
      <c r="J11" s="2">
        <v>47</v>
      </c>
      <c r="K11" s="2">
        <v>47</v>
      </c>
      <c r="L11" s="2">
        <v>47</v>
      </c>
      <c r="M11" s="2">
        <v>47</v>
      </c>
      <c r="N11" s="2">
        <v>47</v>
      </c>
      <c r="O11" t="s">
        <v>26</v>
      </c>
    </row>
    <row r="12" spans="2:15" x14ac:dyDescent="0.2">
      <c r="B12" t="s">
        <v>17</v>
      </c>
      <c r="C12" s="2">
        <v>10.99</v>
      </c>
      <c r="D12" s="2">
        <v>10.99</v>
      </c>
      <c r="E12" s="2">
        <v>10.99</v>
      </c>
      <c r="F12" s="2">
        <v>12.99</v>
      </c>
      <c r="G12" s="2">
        <v>12.99</v>
      </c>
      <c r="H12" s="2">
        <v>12.99</v>
      </c>
      <c r="I12" s="2">
        <v>12.99</v>
      </c>
      <c r="J12" s="2">
        <v>12.99</v>
      </c>
      <c r="K12" s="2">
        <v>12.99</v>
      </c>
      <c r="L12" s="2">
        <v>12.99</v>
      </c>
      <c r="M12" s="2">
        <v>12.99</v>
      </c>
      <c r="N12" s="2">
        <v>12.99</v>
      </c>
    </row>
    <row r="13" spans="2:15" x14ac:dyDescent="0.2">
      <c r="B13" t="s">
        <v>21</v>
      </c>
      <c r="C13" s="2">
        <v>18.989999999999998</v>
      </c>
      <c r="D13" s="2">
        <v>18.989999999999998</v>
      </c>
      <c r="E13" s="2">
        <v>18.989999999999998</v>
      </c>
      <c r="F13" s="2">
        <v>20.99</v>
      </c>
      <c r="G13" s="2">
        <v>20.99</v>
      </c>
      <c r="H13" s="2">
        <v>20.99</v>
      </c>
      <c r="I13" s="2">
        <v>20.99</v>
      </c>
      <c r="J13" s="2">
        <v>20.99</v>
      </c>
      <c r="K13" s="2">
        <v>20.99</v>
      </c>
      <c r="L13" s="2">
        <v>20.99</v>
      </c>
      <c r="M13" s="2">
        <v>20.99</v>
      </c>
      <c r="N13" s="2">
        <v>20.99</v>
      </c>
    </row>
    <row r="14" spans="2:15" x14ac:dyDescent="0.2">
      <c r="B14" t="s">
        <v>27</v>
      </c>
      <c r="C14" s="2"/>
      <c r="D14" s="2"/>
      <c r="E14" s="2"/>
      <c r="F14" s="2"/>
      <c r="G14" s="2"/>
      <c r="H14" s="2">
        <v>25</v>
      </c>
      <c r="I14" s="2">
        <v>25</v>
      </c>
      <c r="J14" s="2">
        <v>25</v>
      </c>
      <c r="K14" s="2">
        <v>25</v>
      </c>
      <c r="L14" s="2">
        <v>25</v>
      </c>
      <c r="M14" s="2">
        <v>25</v>
      </c>
      <c r="N14" s="2">
        <v>25</v>
      </c>
    </row>
    <row r="15" spans="2:15" x14ac:dyDescent="0.2">
      <c r="B15" s="6" t="s">
        <v>18</v>
      </c>
      <c r="C15" s="7">
        <f>SUM(C16:C21)</f>
        <v>1052</v>
      </c>
      <c r="D15" s="7">
        <f>SUM(D16:D21)</f>
        <v>706</v>
      </c>
      <c r="E15" s="7">
        <f>SUM(E16:E21)</f>
        <v>650</v>
      </c>
      <c r="F15" s="7">
        <f t="shared" ref="F15:J15" si="8">SUM(F16:F21)</f>
        <v>675</v>
      </c>
      <c r="G15" s="7">
        <f t="shared" si="8"/>
        <v>525</v>
      </c>
      <c r="H15" s="7">
        <f t="shared" si="8"/>
        <v>794</v>
      </c>
      <c r="I15" s="7">
        <f t="shared" si="8"/>
        <v>666</v>
      </c>
      <c r="J15" s="7">
        <f t="shared" si="8"/>
        <v>897</v>
      </c>
      <c r="K15" s="7">
        <f>SUM(K16:K21)</f>
        <v>707</v>
      </c>
      <c r="L15" s="7">
        <f t="shared" ref="L15:N15" si="9">SUM(L16:L21)</f>
        <v>707</v>
      </c>
      <c r="M15" s="7">
        <f t="shared" si="9"/>
        <v>553</v>
      </c>
      <c r="N15" s="7">
        <f t="shared" si="9"/>
        <v>1739</v>
      </c>
    </row>
    <row r="16" spans="2:15" x14ac:dyDescent="0.2">
      <c r="B16" t="s">
        <v>28</v>
      </c>
      <c r="C16" s="2">
        <v>83</v>
      </c>
      <c r="D16" s="2">
        <v>62</v>
      </c>
      <c r="E16" s="2">
        <v>80</v>
      </c>
      <c r="F16" s="2">
        <v>76</v>
      </c>
      <c r="G16" s="2">
        <v>40</v>
      </c>
      <c r="H16" s="2">
        <v>86</v>
      </c>
      <c r="I16" s="2">
        <v>55</v>
      </c>
      <c r="J16" s="2">
        <v>71</v>
      </c>
      <c r="K16" s="2">
        <v>78</v>
      </c>
      <c r="L16" s="2">
        <v>100</v>
      </c>
      <c r="M16" s="2">
        <v>69</v>
      </c>
      <c r="N16" s="2">
        <v>40</v>
      </c>
    </row>
    <row r="17" spans="2:15" x14ac:dyDescent="0.2">
      <c r="B17" t="s">
        <v>29</v>
      </c>
      <c r="C17" s="2">
        <v>500</v>
      </c>
      <c r="D17" s="2">
        <v>46</v>
      </c>
      <c r="E17" s="2">
        <v>70</v>
      </c>
      <c r="F17" s="2">
        <v>97</v>
      </c>
      <c r="G17" s="2">
        <v>55</v>
      </c>
      <c r="H17" s="2">
        <v>350</v>
      </c>
      <c r="I17" s="2">
        <v>200</v>
      </c>
      <c r="J17" s="2">
        <v>130</v>
      </c>
      <c r="K17" s="2">
        <v>69</v>
      </c>
      <c r="L17" s="2">
        <v>250</v>
      </c>
      <c r="M17" s="2">
        <v>130</v>
      </c>
      <c r="N17" s="3">
        <v>1000</v>
      </c>
    </row>
    <row r="18" spans="2:15" x14ac:dyDescent="0.2">
      <c r="B18" t="s">
        <v>22</v>
      </c>
      <c r="C18" s="2">
        <v>60</v>
      </c>
      <c r="D18" s="2">
        <v>65</v>
      </c>
      <c r="E18" s="2">
        <v>100</v>
      </c>
      <c r="F18" s="2">
        <v>105</v>
      </c>
      <c r="G18" s="2">
        <v>43</v>
      </c>
      <c r="H18" s="2">
        <v>60</v>
      </c>
      <c r="I18" s="2">
        <v>50</v>
      </c>
      <c r="J18" s="2">
        <v>129</v>
      </c>
      <c r="K18" s="2">
        <v>76</v>
      </c>
      <c r="L18" s="2">
        <v>89</v>
      </c>
      <c r="M18" s="2">
        <v>65</v>
      </c>
      <c r="N18" s="2">
        <v>40</v>
      </c>
    </row>
    <row r="19" spans="2:15" x14ac:dyDescent="0.2">
      <c r="B19" t="s">
        <v>19</v>
      </c>
      <c r="C19" s="2">
        <v>200</v>
      </c>
      <c r="D19" s="2">
        <v>230</v>
      </c>
      <c r="E19" s="2">
        <v>100</v>
      </c>
      <c r="F19" s="2">
        <v>142</v>
      </c>
      <c r="G19" s="2">
        <v>80</v>
      </c>
      <c r="H19" s="2">
        <v>100</v>
      </c>
      <c r="I19" s="2">
        <v>150</v>
      </c>
      <c r="J19" s="2">
        <v>300</v>
      </c>
      <c r="K19" s="2">
        <v>250</v>
      </c>
      <c r="L19" s="2">
        <v>68</v>
      </c>
      <c r="M19" s="2">
        <v>75</v>
      </c>
      <c r="N19" s="2">
        <v>500</v>
      </c>
    </row>
    <row r="20" spans="2:15" x14ac:dyDescent="0.2">
      <c r="B20" t="s">
        <v>31</v>
      </c>
      <c r="C20" s="2">
        <v>175</v>
      </c>
      <c r="D20" s="2">
        <v>150</v>
      </c>
      <c r="E20" s="2">
        <v>200</v>
      </c>
      <c r="F20" s="2">
        <v>200</v>
      </c>
      <c r="G20" s="2">
        <v>230</v>
      </c>
      <c r="H20" s="2">
        <v>140</v>
      </c>
      <c r="I20" s="2">
        <v>150</v>
      </c>
      <c r="J20" s="2">
        <v>200</v>
      </c>
      <c r="K20" s="2">
        <v>210</v>
      </c>
      <c r="L20" s="2">
        <v>150</v>
      </c>
      <c r="M20" s="2">
        <v>137</v>
      </c>
      <c r="N20" s="2">
        <v>78</v>
      </c>
    </row>
    <row r="21" spans="2:15" x14ac:dyDescent="0.2">
      <c r="B21" t="s">
        <v>30</v>
      </c>
      <c r="C21" s="2">
        <v>34</v>
      </c>
      <c r="D21" s="2">
        <v>153</v>
      </c>
      <c r="E21" s="2">
        <v>100</v>
      </c>
      <c r="F21" s="2">
        <v>55</v>
      </c>
      <c r="G21" s="2">
        <v>77</v>
      </c>
      <c r="H21" s="2">
        <v>58</v>
      </c>
      <c r="I21" s="2">
        <v>61</v>
      </c>
      <c r="J21" s="2">
        <v>67</v>
      </c>
      <c r="K21" s="2">
        <v>24</v>
      </c>
      <c r="L21" s="2">
        <v>50</v>
      </c>
      <c r="M21" s="2">
        <v>77</v>
      </c>
      <c r="N21" s="2">
        <v>81</v>
      </c>
    </row>
    <row r="22" spans="2:15" x14ac:dyDescent="0.2">
      <c r="B22" s="4" t="s">
        <v>35</v>
      </c>
      <c r="C22" s="5">
        <f>SUM($C$8,$C$15)</f>
        <v>1586.98</v>
      </c>
      <c r="D22" s="5">
        <f>SUM($D$8,$D$15)</f>
        <v>1240.98</v>
      </c>
      <c r="E22" s="5">
        <f>SUM($E$8,$E$15)</f>
        <v>1184.98</v>
      </c>
      <c r="F22" s="5">
        <f>SUM($F$8,$F$15)</f>
        <v>1215.98</v>
      </c>
      <c r="G22" s="5">
        <f>SUM($G$8,$G$15)</f>
        <v>1065.98</v>
      </c>
      <c r="H22" s="5">
        <f>SUM($H$8,$H$15)</f>
        <v>1359.98</v>
      </c>
      <c r="I22" s="5">
        <f>SUM($I$8,$I$15)</f>
        <v>1231.98</v>
      </c>
      <c r="J22" s="5">
        <f>SUM($J$8,$J$15)</f>
        <v>1462.98</v>
      </c>
      <c r="K22" s="5">
        <f>SUM($K$8,$K$15)</f>
        <v>1272.98</v>
      </c>
      <c r="L22" s="5">
        <f>SUM($L$8,$L$15)</f>
        <v>1272.98</v>
      </c>
      <c r="M22" s="5">
        <f>SUM($M$8,$M$15)</f>
        <v>1118.98</v>
      </c>
      <c r="N22" s="5">
        <f>SUM($N$8,$N$15)</f>
        <v>2304.98</v>
      </c>
    </row>
    <row r="24" spans="2:15" x14ac:dyDescent="0.2">
      <c r="B24" s="15" t="s">
        <v>23</v>
      </c>
      <c r="C24" s="17">
        <f>SUM(C25:C29)</f>
        <v>879.02</v>
      </c>
      <c r="D24" s="17">
        <f t="shared" ref="D24:N24" si="10">SUM(D25:D29)</f>
        <v>1201.02</v>
      </c>
      <c r="E24" s="17">
        <f t="shared" si="10"/>
        <v>1271.02</v>
      </c>
      <c r="F24" s="17">
        <f t="shared" si="10"/>
        <v>1300.02</v>
      </c>
      <c r="G24" s="17">
        <f t="shared" si="10"/>
        <v>2900.02</v>
      </c>
      <c r="H24" s="17">
        <f t="shared" si="10"/>
        <v>1069.02</v>
      </c>
      <c r="I24" s="17">
        <f t="shared" si="10"/>
        <v>1134.02</v>
      </c>
      <c r="J24" s="17">
        <f t="shared" si="10"/>
        <v>987.02</v>
      </c>
      <c r="K24" s="17">
        <f t="shared" si="10"/>
        <v>1093.02</v>
      </c>
      <c r="L24" s="17">
        <f t="shared" si="10"/>
        <v>1263.02</v>
      </c>
      <c r="M24" s="17">
        <f t="shared" si="10"/>
        <v>1343.02</v>
      </c>
      <c r="N24" s="17">
        <f t="shared" si="10"/>
        <v>61.019999999999982</v>
      </c>
    </row>
    <row r="25" spans="2:15" x14ac:dyDescent="0.2">
      <c r="B25" t="s">
        <v>24</v>
      </c>
      <c r="C25" s="2">
        <v>250</v>
      </c>
      <c r="D25" s="2">
        <v>250</v>
      </c>
      <c r="E25" s="2">
        <v>250</v>
      </c>
      <c r="F25" s="2">
        <v>200</v>
      </c>
      <c r="G25" s="2">
        <v>300</v>
      </c>
      <c r="H25" s="2">
        <v>250</v>
      </c>
      <c r="I25" s="2">
        <v>250</v>
      </c>
      <c r="J25" s="2">
        <v>100</v>
      </c>
      <c r="K25" s="2">
        <v>250</v>
      </c>
      <c r="L25" s="2">
        <v>250</v>
      </c>
      <c r="M25" s="2">
        <v>250</v>
      </c>
      <c r="N25" s="2">
        <v>150</v>
      </c>
      <c r="O25" s="2"/>
    </row>
    <row r="26" spans="2:15" x14ac:dyDescent="0.2">
      <c r="B26" t="s">
        <v>25</v>
      </c>
      <c r="C26" s="2">
        <v>200</v>
      </c>
      <c r="D26" s="2">
        <v>200</v>
      </c>
      <c r="E26" s="2">
        <v>200</v>
      </c>
      <c r="F26" s="2">
        <v>200</v>
      </c>
      <c r="G26" s="2">
        <v>200</v>
      </c>
      <c r="H26" s="2">
        <v>200</v>
      </c>
      <c r="I26" s="2">
        <v>200</v>
      </c>
      <c r="J26" s="2">
        <v>200</v>
      </c>
      <c r="K26" s="2">
        <v>200</v>
      </c>
      <c r="L26" s="2">
        <v>200</v>
      </c>
      <c r="M26" s="2">
        <v>200</v>
      </c>
      <c r="N26" s="2">
        <v>200</v>
      </c>
      <c r="O26" s="2"/>
    </row>
    <row r="27" spans="2:15" x14ac:dyDescent="0.2">
      <c r="B27" t="s">
        <v>43</v>
      </c>
      <c r="C27" s="2">
        <v>125</v>
      </c>
      <c r="D27" s="2">
        <v>100</v>
      </c>
      <c r="E27" s="2"/>
      <c r="F27" s="2">
        <v>250</v>
      </c>
      <c r="G27" s="2"/>
      <c r="H27" s="2"/>
      <c r="I27" s="2">
        <v>150</v>
      </c>
      <c r="J27" s="2">
        <v>100</v>
      </c>
      <c r="K27" s="2">
        <v>175</v>
      </c>
      <c r="L27" s="2"/>
      <c r="M27" s="2">
        <v>150</v>
      </c>
      <c r="N27" s="2">
        <v>200</v>
      </c>
      <c r="O27" s="2"/>
    </row>
    <row r="28" spans="2:15" x14ac:dyDescent="0.2">
      <c r="B28" t="s">
        <v>44</v>
      </c>
      <c r="C28" s="2"/>
      <c r="D28" s="2"/>
      <c r="E28" s="2">
        <v>200</v>
      </c>
      <c r="F28" s="2"/>
      <c r="G28" s="2">
        <v>200</v>
      </c>
      <c r="H28" s="2">
        <v>100</v>
      </c>
      <c r="I28" s="2">
        <v>50</v>
      </c>
      <c r="J28" s="2">
        <v>100</v>
      </c>
      <c r="K28" s="2"/>
      <c r="L28" s="2">
        <v>50</v>
      </c>
      <c r="M28" s="2">
        <v>50</v>
      </c>
      <c r="N28" s="2"/>
      <c r="O28" s="2"/>
    </row>
    <row r="29" spans="2:15" x14ac:dyDescent="0.2">
      <c r="B29" t="s">
        <v>47</v>
      </c>
      <c r="C29" s="2">
        <v>304.02</v>
      </c>
      <c r="D29" s="2">
        <v>651.02</v>
      </c>
      <c r="E29" s="2">
        <v>621.02</v>
      </c>
      <c r="F29" s="2">
        <v>650.02</v>
      </c>
      <c r="G29" s="2">
        <v>2200.02</v>
      </c>
      <c r="H29" s="2">
        <v>519.02</v>
      </c>
      <c r="I29" s="2">
        <v>484.02</v>
      </c>
      <c r="J29" s="2">
        <v>487.02</v>
      </c>
      <c r="K29" s="2">
        <v>468.02</v>
      </c>
      <c r="L29" s="2">
        <v>763.02</v>
      </c>
      <c r="M29" s="2">
        <v>693.02</v>
      </c>
      <c r="N29" s="2">
        <v>-488.98</v>
      </c>
      <c r="O29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5DBA-47A9-CA44-81C7-A39B91E15B6E}">
  <dimension ref="B2:C14"/>
  <sheetViews>
    <sheetView workbookViewId="0">
      <selection activeCell="C4" sqref="C4"/>
    </sheetView>
  </sheetViews>
  <sheetFormatPr baseColWidth="10" defaultRowHeight="16" x14ac:dyDescent="0.2"/>
  <cols>
    <col min="1" max="1" width="5.33203125" customWidth="1"/>
    <col min="2" max="2" width="13.33203125" bestFit="1" customWidth="1"/>
    <col min="3" max="3" width="13.83203125" bestFit="1" customWidth="1"/>
  </cols>
  <sheetData>
    <row r="2" spans="2:3" x14ac:dyDescent="0.2">
      <c r="B2" t="s">
        <v>48</v>
      </c>
      <c r="C2" t="s">
        <v>33</v>
      </c>
    </row>
    <row r="3" spans="2:3" x14ac:dyDescent="0.2">
      <c r="B3" t="s">
        <v>0</v>
      </c>
    </row>
    <row r="4" spans="2:3" x14ac:dyDescent="0.2">
      <c r="B4" t="s">
        <v>1</v>
      </c>
      <c r="C4" t="s">
        <v>0</v>
      </c>
    </row>
    <row r="5" spans="2:3" x14ac:dyDescent="0.2">
      <c r="B5" t="s">
        <v>2</v>
      </c>
      <c r="C5" t="s">
        <v>1</v>
      </c>
    </row>
    <row r="6" spans="2:3" x14ac:dyDescent="0.2">
      <c r="B6" t="s">
        <v>3</v>
      </c>
      <c r="C6" t="s">
        <v>2</v>
      </c>
    </row>
    <row r="7" spans="2:3" x14ac:dyDescent="0.2">
      <c r="B7" t="s">
        <v>4</v>
      </c>
      <c r="C7" t="s">
        <v>3</v>
      </c>
    </row>
    <row r="8" spans="2:3" x14ac:dyDescent="0.2">
      <c r="B8" t="s">
        <v>5</v>
      </c>
      <c r="C8" t="s">
        <v>4</v>
      </c>
    </row>
    <row r="9" spans="2:3" x14ac:dyDescent="0.2">
      <c r="B9" t="s">
        <v>6</v>
      </c>
      <c r="C9" t="s">
        <v>5</v>
      </c>
    </row>
    <row r="10" spans="2:3" x14ac:dyDescent="0.2">
      <c r="B10" t="s">
        <v>7</v>
      </c>
      <c r="C10" t="s">
        <v>6</v>
      </c>
    </row>
    <row r="11" spans="2:3" x14ac:dyDescent="0.2">
      <c r="B11" t="s">
        <v>8</v>
      </c>
      <c r="C11" t="s">
        <v>7</v>
      </c>
    </row>
    <row r="12" spans="2:3" x14ac:dyDescent="0.2">
      <c r="B12" t="s">
        <v>9</v>
      </c>
      <c r="C12" t="s">
        <v>8</v>
      </c>
    </row>
    <row r="13" spans="2:3" x14ac:dyDescent="0.2">
      <c r="B13" t="s">
        <v>10</v>
      </c>
      <c r="C13" t="s">
        <v>9</v>
      </c>
    </row>
    <row r="14" spans="2:3" x14ac:dyDescent="0.2">
      <c r="B14" t="s">
        <v>11</v>
      </c>
      <c r="C14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DASHBOARD</vt:lpstr>
      <vt:lpstr>2023 FINANCES</vt:lpstr>
      <vt:lpstr>DROPDOWN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2023-12-06T15:57:14Z</dcterms:created>
  <dcterms:modified xsi:type="dcterms:W3CDTF">2024-01-08T15:25:27Z</dcterms:modified>
</cp:coreProperties>
</file>