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oyin/Documents/DataProjects/"/>
    </mc:Choice>
  </mc:AlternateContent>
  <xr:revisionPtr revIDLastSave="0" documentId="13_ncr:1_{9A12B4EE-06DF-D64E-9584-47A670C1360E}" xr6:coauthVersionLast="47" xr6:coauthVersionMax="47" xr10:uidLastSave="{00000000-0000-0000-0000-000000000000}"/>
  <bookViews>
    <workbookView xWindow="-20" yWindow="500" windowWidth="28800" windowHeight="16440" activeTab="2" xr2:uid="{4A07B397-C805-4143-9CBF-B0F1900E539A}"/>
  </bookViews>
  <sheets>
    <sheet name="MAIN DASHBOARD" sheetId="1" r:id="rId1"/>
    <sheet name="2023 FINANCES" sheetId="2" r:id="rId2"/>
    <sheet name="2024 BUDGET" sheetId="4" r:id="rId3"/>
    <sheet name="DROPDOWN SHEET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D7" i="4"/>
  <c r="I10" i="4" s="1"/>
  <c r="C7" i="4"/>
  <c r="I12" i="4" s="1"/>
  <c r="D17" i="4"/>
  <c r="C17" i="4"/>
  <c r="D35" i="4"/>
  <c r="L10" i="4" s="1"/>
  <c r="L11" i="4" s="1"/>
  <c r="C35" i="4"/>
  <c r="L12" i="4" s="1"/>
  <c r="D26" i="4"/>
  <c r="K10" i="4" s="1"/>
  <c r="C26" i="4"/>
  <c r="K12" i="4" s="1"/>
  <c r="E31" i="4"/>
  <c r="E32" i="4"/>
  <c r="E33" i="4"/>
  <c r="E34" i="4"/>
  <c r="E21" i="4"/>
  <c r="E22" i="4"/>
  <c r="E23" i="4"/>
  <c r="E24" i="4"/>
  <c r="E25" i="4"/>
  <c r="E30" i="4"/>
  <c r="E20" i="4"/>
  <c r="E11" i="4"/>
  <c r="E12" i="4"/>
  <c r="E13" i="4"/>
  <c r="E14" i="4"/>
  <c r="E15" i="4"/>
  <c r="E16" i="4"/>
  <c r="E10" i="4"/>
  <c r="E4" i="4"/>
  <c r="D8" i="2"/>
  <c r="C8" i="2"/>
  <c r="D43" i="1"/>
  <c r="C7" i="1"/>
  <c r="L13" i="4" l="1"/>
  <c r="K13" i="4"/>
  <c r="J12" i="4"/>
  <c r="K11" i="4"/>
  <c r="J10" i="4"/>
  <c r="J11" i="4" s="1"/>
  <c r="E17" i="4"/>
  <c r="E26" i="4"/>
  <c r="J13" i="4"/>
  <c r="E35" i="4"/>
  <c r="E7" i="4"/>
  <c r="M43" i="1" l="1"/>
  <c r="M44" i="1" s="1"/>
  <c r="L44" i="1" s="1"/>
  <c r="H43" i="1"/>
  <c r="G43" i="1" s="1"/>
  <c r="G42" i="1"/>
  <c r="C42" i="1"/>
  <c r="H44" i="1" l="1"/>
  <c r="G44" i="1" s="1"/>
  <c r="L43" i="1"/>
  <c r="E6" i="1"/>
  <c r="L18" i="2"/>
  <c r="M18" i="2"/>
  <c r="N18" i="2"/>
  <c r="L8" i="2"/>
  <c r="M8" i="2"/>
  <c r="N8" i="2"/>
  <c r="L4" i="2"/>
  <c r="M4" i="2"/>
  <c r="N4" i="2"/>
  <c r="C18" i="2"/>
  <c r="F7" i="1" s="1"/>
  <c r="E18" i="2"/>
  <c r="D18" i="2"/>
  <c r="F6" i="1" s="1"/>
  <c r="K18" i="2"/>
  <c r="F18" i="2"/>
  <c r="G18" i="2"/>
  <c r="H18" i="2"/>
  <c r="I18" i="2"/>
  <c r="J18" i="2"/>
  <c r="C4" i="2"/>
  <c r="E7" i="1"/>
  <c r="E8" i="2"/>
  <c r="F8" i="2"/>
  <c r="G8" i="2"/>
  <c r="G25" i="2" s="1"/>
  <c r="J8" i="2"/>
  <c r="K8" i="2"/>
  <c r="K25" i="2" s="1"/>
  <c r="I8" i="2"/>
  <c r="H8" i="2"/>
  <c r="D4" i="2"/>
  <c r="E4" i="2"/>
  <c r="F4" i="2"/>
  <c r="G4" i="2"/>
  <c r="H4" i="2"/>
  <c r="I4" i="2"/>
  <c r="J4" i="2"/>
  <c r="K4" i="2"/>
  <c r="D6" i="1" l="1"/>
  <c r="J6" i="1" s="1"/>
  <c r="D7" i="1"/>
  <c r="H25" i="2"/>
  <c r="E25" i="2"/>
  <c r="C25" i="2"/>
  <c r="N25" i="2"/>
  <c r="M25" i="2"/>
  <c r="I25" i="2"/>
  <c r="L25" i="2"/>
  <c r="J25" i="2"/>
  <c r="F25" i="2"/>
  <c r="D25" i="2"/>
  <c r="F27" i="2"/>
  <c r="I27" i="2"/>
  <c r="E27" i="2"/>
  <c r="D44" i="1"/>
  <c r="C44" i="1" s="1"/>
  <c r="N27" i="2"/>
  <c r="M27" i="2"/>
  <c r="L27" i="2"/>
  <c r="H27" i="2"/>
  <c r="J27" i="2"/>
  <c r="K27" i="2"/>
  <c r="G27" i="2"/>
  <c r="D27" i="2"/>
  <c r="G6" i="1" s="1"/>
  <c r="C27" i="2"/>
  <c r="G7" i="1" s="1"/>
  <c r="K6" i="1" l="1"/>
  <c r="L6" i="1"/>
  <c r="C43" i="1"/>
</calcChain>
</file>

<file path=xl/sharedStrings.xml><?xml version="1.0" encoding="utf-8"?>
<sst xmlns="http://schemas.openxmlformats.org/spreadsheetml/2006/main" count="140" uniqueCount="64">
  <si>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</si>
  <si>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</si>
  <si>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</si>
  <si>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</si>
  <si>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</si>
  <si>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</si>
  <si>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</si>
  <si>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</si>
  <si>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</si>
  <si>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</si>
  <si>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</si>
  <si>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</si>
  <si>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</si>
  <si>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 xml:space="preserve">Reselling </t>
  </si>
  <si>
    <t>FIXED EXPENSES</t>
  </si>
  <si>
    <t>Gym</t>
  </si>
  <si>
    <t>Phone Contract</t>
  </si>
  <si>
    <t>Netflix</t>
  </si>
  <si>
    <t>VARIABLE EXPENSES</t>
  </si>
  <si>
    <t>Social Life</t>
  </si>
  <si>
    <t>Car Finance</t>
  </si>
  <si>
    <t>Spotify (Family)</t>
  </si>
  <si>
    <t>Petrol</t>
  </si>
  <si>
    <t>SAVINGS</t>
  </si>
  <si>
    <t>ISA</t>
  </si>
  <si>
    <t>Investment</t>
  </si>
  <si>
    <t>Sky Sports</t>
  </si>
  <si>
    <t>Miscellaneous</t>
  </si>
  <si>
    <t>Work (Travel + Lunch)</t>
  </si>
  <si>
    <t>Bonus</t>
  </si>
  <si>
    <t>Previous Month</t>
  </si>
  <si>
    <t>Savings Goal Year</t>
  </si>
  <si>
    <t>TOTAL EXPENSES</t>
  </si>
  <si>
    <t>Salary (after tax)</t>
  </si>
  <si>
    <t>TOTAL SAVINGS</t>
  </si>
  <si>
    <t>Savings Goal</t>
  </si>
  <si>
    <t>Amount Saved</t>
  </si>
  <si>
    <t>Remaining Amount</t>
  </si>
  <si>
    <t>SAVINGS - NEW CAR DEPOSIT</t>
  </si>
  <si>
    <t>SAVINGS - HOLIDAY JAMAICA</t>
  </si>
  <si>
    <t>Car</t>
  </si>
  <si>
    <t>Holiday</t>
  </si>
  <si>
    <t>Current Month</t>
  </si>
  <si>
    <t>% of income</t>
  </si>
  <si>
    <t>Total</t>
  </si>
  <si>
    <t>MONTH</t>
  </si>
  <si>
    <t>MONTH VS. MONTH OVERVIEW</t>
  </si>
  <si>
    <t>BUDGET</t>
  </si>
  <si>
    <t>ACTUAL</t>
  </si>
  <si>
    <t xml:space="preserve"> BUDGET</t>
  </si>
  <si>
    <t>Transport</t>
  </si>
  <si>
    <t>Food Shopping</t>
  </si>
  <si>
    <t>Clothes Shopping</t>
  </si>
  <si>
    <t>Emergency Fund</t>
  </si>
  <si>
    <t>Amazon Prime</t>
  </si>
  <si>
    <t>Disney+</t>
  </si>
  <si>
    <t>Hair Cuts (Subscription)</t>
  </si>
  <si>
    <t>VARIANCE</t>
  </si>
  <si>
    <t>Otther Income</t>
  </si>
  <si>
    <t>TOTAL INCOME</t>
  </si>
  <si>
    <t>BUDGETED</t>
  </si>
  <si>
    <t>% OF INCOME</t>
  </si>
  <si>
    <t>TOTAL FIXED EXPENSES</t>
  </si>
  <si>
    <t>TOTAL VARIABLE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</si>
</sst>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43" formatCode="_(* #,##0.00_);_(* \(#,##0.00\);_(* &quot;-&quot;??_);_(@_)"/>
    <numFmt numFmtId="164" formatCode="&quot;£&quot;#,##0"/>
    <numFmt numFmtId="169" formatCode="&quot;£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6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3" fillId="2" borderId="0" xfId="0" applyFont="1" applyFill="1"/>
    <xf numFmtId="0" fontId="0" fillId="0" borderId="0" xfId="1" applyNumberFormat="1" applyFont="1"/>
    <xf numFmtId="0" fontId="0" fillId="0" borderId="0" xfId="0" applyAlignment="1">
      <alignment vertical="center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0" fillId="7" borderId="3" xfId="0" applyFill="1" applyBorder="1"/>
    <xf numFmtId="164" fontId="0" fillId="7" borderId="0" xfId="0" applyNumberFormat="1" applyFill="1"/>
    <xf numFmtId="0" fontId="0" fillId="7" borderId="0" xfId="0" applyFill="1"/>
    <xf numFmtId="0" fontId="0" fillId="0" borderId="0" xfId="0" applyFill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164" fontId="0" fillId="0" borderId="0" xfId="0" applyNumberFormat="1" applyFill="1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/>
    <xf numFmtId="9" fontId="0" fillId="7" borderId="0" xfId="1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9" fontId="3" fillId="7" borderId="0" xfId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3" borderId="0" xfId="0" applyFill="1"/>
    <xf numFmtId="43" fontId="0" fillId="0" borderId="0" xfId="2" applyFont="1"/>
    <xf numFmtId="0" fontId="1" fillId="8" borderId="0" xfId="0" applyFont="1" applyFill="1" applyAlignment="1">
      <alignment horizontal="center" vertical="center"/>
    </xf>
    <xf numFmtId="164" fontId="3" fillId="6" borderId="0" xfId="0" applyNumberFormat="1" applyFont="1" applyFill="1"/>
    <xf numFmtId="164" fontId="3" fillId="5" borderId="0" xfId="0" applyNumberFormat="1" applyFont="1" applyFill="1"/>
    <xf numFmtId="164" fontId="3" fillId="7" borderId="0" xfId="0" applyNumberFormat="1" applyFont="1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169" fontId="0" fillId="3" borderId="0" xfId="0" applyNumberFormat="1" applyFill="1"/>
    <xf numFmtId="9" fontId="0" fillId="3" borderId="0" xfId="1" applyFont="1" applyFill="1"/>
    <xf numFmtId="164" fontId="0" fillId="3" borderId="0" xfId="0" applyNumberFormat="1" applyFill="1"/>
    <xf numFmtId="43" fontId="0" fillId="3" borderId="0" xfId="2" applyFont="1" applyFill="1"/>
    <xf numFmtId="164" fontId="3" fillId="3" borderId="0" xfId="0" applyNumberFormat="1" applyFont="1" applyFill="1"/>
    <xf numFmtId="43" fontId="3" fillId="3" borderId="0" xfId="2" applyFont="1" applyFill="1"/>
    <xf numFmtId="6" fontId="0" fillId="7" borderId="0" xfId="0" applyNumberForma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7812499999999"/>
          <c:y val="5.6044116060834863E-2"/>
          <c:w val="0.66253869969040247"/>
          <c:h val="0.9067796610169491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28-FD4A-9CE7-EEEE865038EE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3-B543-B2AF-8CE3366975EA}"/>
              </c:ext>
            </c:extLst>
          </c:dPt>
          <c:cat>
            <c:strRef>
              <c:f>'MAIN DASHBOARD'!$B$43:$B$44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DASHBOARD'!$C$43:$C$44</c:f>
              <c:numCache>
                <c:formatCode>0%</c:formatCode>
                <c:ptCount val="2"/>
                <c:pt idx="0">
                  <c:v>0.59084799999999993</c:v>
                </c:pt>
                <c:pt idx="1">
                  <c:v>0.40915200000000007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3-B543-B2AF-8CE336697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3C1-634A-B4AA-F00A4A24494B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C1-634A-B4AA-F00A4A24494B}"/>
              </c:ext>
            </c:extLst>
          </c:dPt>
          <c:cat>
            <c:strRef>
              <c:f>'MAIN DASHBOARD'!$F$43:$F$44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DASHBOARD'!$G$43:$G$44</c:f>
              <c:numCache>
                <c:formatCode>0%</c:formatCode>
                <c:ptCount val="2"/>
                <c:pt idx="0">
                  <c:v>0.41666666666666669</c:v>
                </c:pt>
                <c:pt idx="1">
                  <c:v>0.58333333333333337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1-634A-B4AA-F00A4A244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6-2242-B949-CE063003418D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E6-2242-B949-CE063003418D}"/>
              </c:ext>
            </c:extLst>
          </c:dPt>
          <c:cat>
            <c:strRef>
              <c:f>'MAIN DASHBOARD'!$K$43:$K$44</c:f>
              <c:strCache>
                <c:ptCount val="2"/>
                <c:pt idx="0">
                  <c:v>Amount Saved</c:v>
                </c:pt>
                <c:pt idx="1">
                  <c:v>Remaining Amount</c:v>
                </c:pt>
              </c:strCache>
            </c:strRef>
          </c:cat>
          <c:val>
            <c:numRef>
              <c:f>'MAIN DASHBOARD'!$L$43:$L$44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2242-B949-CE0630034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 Month</a:t>
            </a:r>
            <a:r>
              <a:rPr lang="en-GB" b="1" baseline="0"/>
              <a:t> on Month Spending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DASHBOARD'!$C$6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5E-CE49-8342-678B3E3A6D1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05F-D846-AFAC-1B2FE93F63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5F-D846-AFAC-1B2FE93F63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DASHBOARD'!$D$5:$F$5</c:f>
              <c:strCache>
                <c:ptCount val="3"/>
                <c:pt idx="0">
                  <c:v>INCOME</c:v>
                </c:pt>
                <c:pt idx="1">
                  <c:v>FIXED EXPENSES</c:v>
                </c:pt>
                <c:pt idx="2">
                  <c:v>VARIABLE EXPENSES</c:v>
                </c:pt>
              </c:strCache>
            </c:strRef>
          </c:cat>
          <c:val>
            <c:numRef>
              <c:f>'MAIN DASHBOARD'!$D$6:$F$6</c:f>
              <c:numCache>
                <c:formatCode>"£"#,##0</c:formatCode>
                <c:ptCount val="3"/>
                <c:pt idx="0">
                  <c:v>2442</c:v>
                </c:pt>
                <c:pt idx="1">
                  <c:v>683</c:v>
                </c:pt>
                <c:pt idx="2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E-CE49-8342-678B3E3A6D15}"/>
            </c:ext>
          </c:extLst>
        </c:ser>
        <c:ser>
          <c:idx val="1"/>
          <c:order val="1"/>
          <c:tx>
            <c:strRef>
              <c:f>'MAIN DASHBOARD'!$C$7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DASHBOARD'!$D$5:$F$5</c:f>
              <c:strCache>
                <c:ptCount val="3"/>
                <c:pt idx="0">
                  <c:v>INCOME</c:v>
                </c:pt>
                <c:pt idx="1">
                  <c:v>FIXED EXPENSES</c:v>
                </c:pt>
                <c:pt idx="2">
                  <c:v>VARIABLE EXPENSES</c:v>
                </c:pt>
              </c:strCache>
            </c:strRef>
          </c:cat>
          <c:val>
            <c:numRef>
              <c:f>'MAIN DASHBOARD'!$D$7:$F$7</c:f>
              <c:numCache>
                <c:formatCode>"£"#,##0</c:formatCode>
                <c:ptCount val="3"/>
                <c:pt idx="0">
                  <c:v>2466</c:v>
                </c:pt>
                <c:pt idx="1">
                  <c:v>682.96</c:v>
                </c:pt>
                <c:pt idx="2">
                  <c:v>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E-CE49-8342-678B3E3A6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20496"/>
        <c:axId val="64511264"/>
      </c:barChart>
      <c:catAx>
        <c:axId val="7362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1264"/>
        <c:crosses val="autoZero"/>
        <c:auto val="1"/>
        <c:lblAlgn val="ctr"/>
        <c:lblOffset val="100"/>
        <c:noMultiLvlLbl val="0"/>
      </c:catAx>
      <c:valAx>
        <c:axId val="645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%</a:t>
            </a:r>
            <a:r>
              <a:rPr lang="en-GB" sz="2000" b="1" baseline="0"/>
              <a:t> OF INCOME</a:t>
            </a:r>
            <a:endParaRPr lang="en-GB" sz="2000" b="1"/>
          </a:p>
        </c:rich>
      </c:tx>
      <c:layout>
        <c:manualLayout>
          <c:xMode val="edge"/>
          <c:yMode val="edge"/>
          <c:x val="0.39285173018679875"/>
          <c:y val="4.0718227859363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A-E24C-80C2-ED2360D36C9A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A-E24C-80C2-ED2360D36C9A}"/>
              </c:ext>
            </c:extLst>
          </c:dPt>
          <c:dPt>
            <c:idx val="2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4-8940-80B3-20AB301400A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DASHBOARD'!$J$5:$L$5</c:f>
              <c:strCache>
                <c:ptCount val="3"/>
                <c:pt idx="0">
                  <c:v>FIXED EXPENSES</c:v>
                </c:pt>
                <c:pt idx="1">
                  <c:v>VARIABLE EXPENSES</c:v>
                </c:pt>
                <c:pt idx="2">
                  <c:v>SAVINGS</c:v>
                </c:pt>
              </c:strCache>
            </c:strRef>
          </c:cat>
          <c:val>
            <c:numRef>
              <c:f>'MAIN DASHBOARD'!$J$6:$L$6</c:f>
              <c:numCache>
                <c:formatCode>0%</c:formatCode>
                <c:ptCount val="3"/>
                <c:pt idx="0">
                  <c:v>0.2796887796887797</c:v>
                </c:pt>
                <c:pt idx="1">
                  <c:v>0.38697788697788699</c:v>
                </c:pt>
                <c:pt idx="2">
                  <c:v>0.33374283374283376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4-8940-80B3-20AB301400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'2024 BUDGET'!$H$11</c:f>
              <c:strCache>
                <c:ptCount val="1"/>
                <c:pt idx="0">
                  <c:v>% OF INCOME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15-3D4F-879C-8AEB8BD14257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15-3D4F-879C-8AEB8BD14257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15-3D4F-879C-8AEB8BD142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'2024 BUDGET'!$J$9:$L$9</c:f>
              <c:strCache>
                <c:ptCount val="3"/>
                <c:pt idx="0">
                  <c:v>TOTAL FIXED EXPENSES</c:v>
                </c:pt>
                <c:pt idx="1">
                  <c:v>TOTAL VARIABLE EXPENSES</c:v>
                </c:pt>
                <c:pt idx="2">
                  <c:v>TOTAL SAVINGS</c:v>
                </c:pt>
              </c:strCache>
            </c:strRef>
          </c:cat>
          <c:val>
            <c:numRef>
              <c:f>'2024 BUDGET'!$J$11:$L$11</c:f>
              <c:numCache>
                <c:formatCode>0%</c:formatCode>
                <c:ptCount val="3"/>
                <c:pt idx="0">
                  <c:v>0.26587133550488601</c:v>
                </c:pt>
                <c:pt idx="1">
                  <c:v>0.28298045602605865</c:v>
                </c:pt>
                <c:pt idx="2">
                  <c:v>0.28868078175895767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5-3D4F-879C-8AEB8BD14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81627296587927"/>
          <c:y val="0.89409667541557303"/>
          <c:w val="0.5337007874015747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45</xdr:row>
      <xdr:rowOff>12700</xdr:rowOff>
    </xdr:from>
    <xdr:to>
      <xdr:col>4</xdr:col>
      <xdr:colOff>88900</xdr:colOff>
      <xdr:row>63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60B1B-7267-D069-B83A-D9F0C8B9C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1625600</xdr:colOff>
      <xdr:row>45</xdr:row>
      <xdr:rowOff>88900</xdr:rowOff>
    </xdr:from>
    <xdr:to>
      <xdr:col>8</xdr:col>
      <xdr:colOff>495300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75F077-E606-1A57-0E45-AE5EEE4A7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467782</xdr:colOff>
      <xdr:row>45</xdr:row>
      <xdr:rowOff>19756</xdr:rowOff>
    </xdr:from>
    <xdr:to>
      <xdr:col>14</xdr:col>
      <xdr:colOff>0</xdr:colOff>
      <xdr:row>62</xdr:row>
      <xdr:rowOff>153812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598B27-1BD4-832E-2F7F-B663F084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412750</xdr:colOff>
      <xdr:row>8</xdr:row>
      <xdr:rowOff>177800</xdr:rowOff>
    </xdr:from>
    <xdr:to>
      <xdr:col>6</xdr:col>
      <xdr:colOff>266700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14CEE1-4B09-C557-AED9-FA276FD0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790222</xdr:colOff>
      <xdr:row>9</xdr:row>
      <xdr:rowOff>19050</xdr:rowOff>
    </xdr:from>
    <xdr:to>
      <xdr:col>13</xdr:col>
      <xdr:colOff>393700</xdr:colOff>
      <xdr:row>34</xdr:row>
      <xdr:rowOff>70556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2ECA310-F951-153B-085B-E09271E2B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0.39968</cdr:x>
      <cdr:y>0.36426</cdr:y>
    </cdr:from>
    <cdr:to>
      <cdr:x>0.66635</cdr:x>
      <cdr:y>0.63619</cdr:y>
    </cdr:to>
    <cdr:sp macro="" textlink="'MAIN DASHBOARD'!$C$43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36B27749-9A94-D33E-A75D-5519DE586317}"/>
            </a:ext>
          </a:extLst>
        </cdr:cNvPr>
        <cdr:cNvSpPr txBox="1"/>
      </cdr:nvSpPr>
      <cdr:spPr>
        <a:xfrm xmlns:a="http://schemas.openxmlformats.org/drawingml/2006/main">
          <a:off x="1949163" y="1350823"/>
          <a:ext cx="1300480" cy="1008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68BE89D5-6DB8-5A44-83ED-DF9103CF92B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59%</a:t>
          </a:fld>
          <a:endParaRPr lang="en-GB" sz="88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0.33061</cdr:x>
      <cdr:y>0.32425</cdr:y>
    </cdr:from>
    <cdr:to>
      <cdr:x>0.67131</cdr:x>
      <cdr:y>0.65201</cdr:y>
    </cdr:to>
    <cdr:sp macro="" textlink="'MAIN DASHBOARD'!$G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DD4BD5D-CD84-8630-C295-F5A15F992FC3}"/>
            </a:ext>
          </a:extLst>
        </cdr:cNvPr>
        <cdr:cNvSpPr txBox="1"/>
      </cdr:nvSpPr>
      <cdr:spPr>
        <a:xfrm xmlns:a="http://schemas.openxmlformats.org/drawingml/2006/main">
          <a:off x="1307229" y="1113678"/>
          <a:ext cx="1347072" cy="1125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249025-44FD-B749-9493-D54D8AF540E8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42%</a:t>
          </a:fld>
          <a:endParaRPr lang="en-GB" sz="36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0.35868</cdr:x>
      <cdr:y>0.31</cdr:y>
    </cdr:from>
    <cdr:to>
      <cdr:x>0.69328</cdr:x>
      <cdr:y>0.69</cdr:y>
    </cdr:to>
    <cdr:sp macro="" textlink="'MAIN DASHBOARD'!$N$4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7B6470-1A8F-7ED8-D818-4B1A776CAC66}"/>
            </a:ext>
          </a:extLst>
        </cdr:cNvPr>
        <cdr:cNvSpPr txBox="1"/>
      </cdr:nvSpPr>
      <cdr:spPr>
        <a:xfrm xmlns:a="http://schemas.openxmlformats.org/drawingml/2006/main">
          <a:off x="1797050" y="1181100"/>
          <a:ext cx="16764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35AD19B3-23E6-0642-8F1B-67515450371C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GB" sz="3600"/>
        </a:p>
      </cdr:txBody>
    </cdr:sp>
  </cdr:relSizeAnchor>
  <cdr:relSizeAnchor xmlns:cdr="http://schemas.openxmlformats.org/drawingml/2006/chartDrawing">
    <cdr:from>
      <cdr:x>0.39474</cdr:x>
      <cdr:y>0.34182</cdr:y>
    </cdr:from>
    <cdr:to>
      <cdr:x>0.6154</cdr:x>
      <cdr:y>0.62465</cdr:y>
    </cdr:to>
    <cdr:sp macro="" textlink="'MAIN DASHBOARD'!$L$43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468E9B1-BDA0-5ED4-472D-59213AC4B953}"/>
            </a:ext>
          </a:extLst>
        </cdr:cNvPr>
        <cdr:cNvSpPr txBox="1"/>
      </cdr:nvSpPr>
      <cdr:spPr>
        <a:xfrm xmlns:a="http://schemas.openxmlformats.org/drawingml/2006/main">
          <a:off x="2170987" y="1193805"/>
          <a:ext cx="1213587" cy="987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EFAFD03-BFAE-334F-A6DB-C93FC0FCF6B7}" type="TxLink">
            <a:rPr lang="en-US" sz="40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30%</a:t>
          </a:fld>
          <a:endParaRPr lang="en-GB" sz="36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819728</xdr:colOff>
      <xdr:row>1</xdr:row>
      <xdr:rowOff>0</xdr:rowOff>
    </xdr:from>
    <xdr:to>
      <xdr:col>13</xdr:col>
      <xdr:colOff>25400</xdr:colOff>
      <xdr:row>6</xdr:row>
      <xdr:rowOff>34636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E5FC34-DE43-BC58-FEDF-1D79B471FFB0}"/>
            </a:ext>
          </a:extLst>
        </xdr:cNvPr>
        <xdr:cNvSpPr txBox="1"/>
      </xdr:nvSpPr>
      <xdr:spPr>
        <a:xfrm>
          <a:off x="6038273" y="207818"/>
          <a:ext cx="8384309" cy="10737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4800">
              <a:solidFill>
                <a:schemeClr val="accent6"/>
              </a:solidFill>
            </a:rPr>
            <a:t>JANAURY 2024 BUDGET</a:t>
          </a:r>
        </a:p>
      </xdr:txBody>
    </xdr:sp>
    <xdr:clientData/>
  </xdr:twoCellAnchor>
  <xdr:twoCellAnchor>
    <xdr:from>
      <xdr:col>5</xdr:col>
      <xdr:colOff>750454</xdr:colOff>
      <xdr:row>15</xdr:row>
      <xdr:rowOff>108527</xdr:rowOff>
    </xdr:from>
    <xdr:to>
      <xdr:col>13</xdr:col>
      <xdr:colOff>51954</xdr:colOff>
      <xdr:row>32</xdr:row>
      <xdr:rowOff>57727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BA9306-BF93-48F6-8C69-FF2255876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F55BB-ECE7-8C41-9D96-E1610EB5EE6C}">
  <dimension ref="B2:N44"/>
  <sheetViews>
    <sheetView showGridLines="0" zoomScale="80" zoomScaleNormal="80" workbookViewId="0"/>
  </sheetViews>
  <sheetFormatPr baseColWidth="10" defaultRowHeight="16" x14ac:dyDescent="0.2"/>
  <cols>
    <col min="1" max="1" width="7.5" customWidth="1"/>
    <col min="2" max="2" width="29.5" bestFit="1" customWidth="1"/>
    <col min="3" max="4" width="15" customWidth="1"/>
    <col min="5" max="5" width="20.1640625" customWidth="1"/>
    <col min="6" max="6" width="20.5" customWidth="1"/>
    <col min="7" max="7" width="13.83203125" customWidth="1"/>
    <col min="9" max="9" width="11.83203125" customWidth="1"/>
    <col min="10" max="10" width="15.83203125" bestFit="1" customWidth="1"/>
    <col min="11" max="11" width="18.5" customWidth="1"/>
    <col min="12" max="12" width="13" customWidth="1"/>
    <col min="13" max="13" width="17.6640625" bestFit="1" customWidth="1"/>
  </cols>
  <sheetData>
    <row r="2" spans="2:14" ht="31" x14ac:dyDescent="0.2">
      <c r="B2" s="26" t="s">
        <v>46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4" spans="2:14" x14ac:dyDescent="0.2">
      <c r="I4" s="19"/>
      <c r="J4" s="19"/>
      <c r="K4" s="19"/>
      <c r="L4" s="15"/>
      <c r="M4" s="15"/>
      <c r="N4" s="15"/>
    </row>
    <row r="5" spans="2:14" x14ac:dyDescent="0.2">
      <c r="B5" s="15"/>
      <c r="C5" s="16" t="s">
        <v>45</v>
      </c>
      <c r="D5" s="16" t="s">
        <v>12</v>
      </c>
      <c r="E5" s="16" t="s">
        <v>14</v>
      </c>
      <c r="F5" s="16" t="s">
        <v>18</v>
      </c>
      <c r="G5" s="16" t="s">
        <v>23</v>
      </c>
      <c r="I5" s="15"/>
      <c r="J5" s="16" t="s">
        <v>14</v>
      </c>
      <c r="K5" s="16" t="s">
        <v>18</v>
      </c>
      <c r="L5" s="16" t="s">
        <v>23</v>
      </c>
      <c r="M5" s="20"/>
      <c r="N5" s="20"/>
    </row>
    <row r="6" spans="2:14" x14ac:dyDescent="0.2">
      <c r="B6" s="17" t="s">
        <v>42</v>
      </c>
      <c r="C6" s="12" t="s">
        <v>1</v>
      </c>
      <c r="D6" s="13">
        <f>INDEX('2023 FINANCES'!$C$4:$N$25,MATCH('MAIN DASHBOARD'!D$5,'2023 FINANCES'!$B$4:$N$4,0),MATCH('MAIN DASHBOARD'!$C6,'2023 FINANCES'!$C$3:$N$3,0))</f>
        <v>2442</v>
      </c>
      <c r="E6" s="13">
        <f>ROUNDUP(INDEX('2023 FINANCES'!C8:N24,MATCH('MAIN DASHBOARD'!$E$5,'2023 FINANCES'!B8:N8,0),MATCH('MAIN DASHBOARD'!$C$6,'2023 FINANCES'!$C$3:$N$3,0)),0)</f>
        <v>683</v>
      </c>
      <c r="F6" s="13">
        <f>ROUNDUP(INDEX('2023 FINANCES'!C18:N24,MATCH('MAIN DASHBOARD'!$F$5,'2023 FINANCES'!B18:N18,0),MATCH('MAIN DASHBOARD'!$C$6,'2023 FINANCES'!$C$3:$N$3,0)),0)</f>
        <v>945</v>
      </c>
      <c r="G6" s="13">
        <f>ROUNDUP(INDEX('2023 FINANCES'!C27:N32,MATCH('MAIN DASHBOARD'!$G$5,'2023 FINANCES'!B27:N27,0),MATCH('MAIN DASHBOARD'!$C$6,'2023 FINANCES'!$C$3:$N$3,0)),0)</f>
        <v>815</v>
      </c>
      <c r="I6" s="18" t="s">
        <v>43</v>
      </c>
      <c r="J6" s="25">
        <f>E6/$D$6</f>
        <v>0.2796887796887797</v>
      </c>
      <c r="K6" s="25">
        <f>F6/$D$6</f>
        <v>0.38697788697788699</v>
      </c>
      <c r="L6" s="25">
        <f>G6/$D$6</f>
        <v>0.33374283374283376</v>
      </c>
      <c r="M6" s="21"/>
      <c r="N6" s="21"/>
    </row>
    <row r="7" spans="2:14" x14ac:dyDescent="0.2">
      <c r="B7" s="17" t="s">
        <v>30</v>
      </c>
      <c r="C7" s="14" t="str">
        <f>VLOOKUP($C$6,'DROPDOWN SHEET'!$B$3:$C$14,2,0)</f>
        <v>JAN</v>
      </c>
      <c r="D7" s="13">
        <f>INDEX('2023 FINANCES'!$C$4:$N$25,MATCH('MAIN DASHBOARD'!D$5,'2023 FINANCES'!$B$4:$N$4,0),MATCH('MAIN DASHBOARD'!$C7,'2023 FINANCES'!$C$3:$N$3,0))</f>
        <v>2466</v>
      </c>
      <c r="E7" s="13">
        <f>INDEX('2023 FINANCES'!$C$8:$N$24,MATCH('MAIN DASHBOARD'!E$5,'2023 FINANCES'!$B$8:$N$8,0),MATCH('MAIN DASHBOARD'!$C7,'2023 FINANCES'!$C$3:$N$3,0))</f>
        <v>682.96</v>
      </c>
      <c r="F7" s="13">
        <f>INDEX('2023 FINANCES'!$C$18:$N$24,MATCH('MAIN DASHBOARD'!F$5,'2023 FINANCES'!$B$18:$N$18,0),MATCH('MAIN DASHBOARD'!$C7,'2023 FINANCES'!$C$3:$N$3,0))</f>
        <v>1154</v>
      </c>
      <c r="G7" s="13">
        <f>ROUNDUP(INDEX('2023 FINANCES'!C27:N32,MATCH('MAIN DASHBOARD'!$G$5,'2023 FINANCES'!B27:N27,0),MATCH('MAIN DASHBOARD'!$C$7,'2023 FINANCES'!$C$3:$N$3,0)),0)</f>
        <v>630</v>
      </c>
      <c r="I7" s="23"/>
      <c r="J7" s="24"/>
      <c r="K7" s="21"/>
      <c r="L7" s="21"/>
      <c r="M7" s="21"/>
      <c r="N7" s="21"/>
    </row>
    <row r="8" spans="2:14" s="15" customFormat="1" x14ac:dyDescent="0.2">
      <c r="B8" s="22"/>
      <c r="D8" s="21"/>
      <c r="E8" s="21"/>
      <c r="F8" s="21"/>
      <c r="G8" s="21"/>
      <c r="I8" s="23"/>
      <c r="J8" s="24"/>
      <c r="K8" s="21"/>
      <c r="L8" s="21"/>
      <c r="M8" s="21"/>
      <c r="N8" s="21"/>
    </row>
    <row r="20" spans="13:14" x14ac:dyDescent="0.2">
      <c r="M20" s="5"/>
      <c r="N20" s="5"/>
    </row>
    <row r="21" spans="13:14" x14ac:dyDescent="0.2">
      <c r="M21" s="1"/>
      <c r="N21" s="1"/>
    </row>
    <row r="22" spans="13:14" x14ac:dyDescent="0.2">
      <c r="M22" s="1"/>
      <c r="N22" s="1"/>
    </row>
    <row r="23" spans="13:14" x14ac:dyDescent="0.2">
      <c r="M23" s="2"/>
      <c r="N23" s="2"/>
    </row>
    <row r="37" spans="2:14" ht="31" x14ac:dyDescent="0.2">
      <c r="B37" s="26" t="s">
        <v>23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2:14" x14ac:dyDescent="0.2">
      <c r="E38" s="3"/>
    </row>
    <row r="41" spans="2:14" x14ac:dyDescent="0.2">
      <c r="B41" s="28" t="s">
        <v>34</v>
      </c>
      <c r="C41" s="28"/>
      <c r="D41" s="28"/>
      <c r="F41" s="29" t="s">
        <v>38</v>
      </c>
      <c r="G41" s="29"/>
      <c r="H41" s="29"/>
      <c r="K41" s="30" t="s">
        <v>39</v>
      </c>
      <c r="L41" s="30"/>
      <c r="M41" s="30"/>
      <c r="N41" s="8"/>
    </row>
    <row r="42" spans="2:14" x14ac:dyDescent="0.2">
      <c r="B42" t="s">
        <v>31</v>
      </c>
      <c r="C42" s="2">
        <f>D42/D42</f>
        <v>1</v>
      </c>
      <c r="D42" s="32">
        <v>10000</v>
      </c>
      <c r="F42" s="2" t="s">
        <v>35</v>
      </c>
      <c r="G42" s="2">
        <f>H42/H42</f>
        <v>1</v>
      </c>
      <c r="H42">
        <v>3000</v>
      </c>
      <c r="K42" s="2" t="s">
        <v>35</v>
      </c>
      <c r="L42" s="2">
        <v>1</v>
      </c>
      <c r="M42" s="7">
        <v>2500</v>
      </c>
      <c r="N42" s="2"/>
    </row>
    <row r="43" spans="2:14" x14ac:dyDescent="0.2">
      <c r="B43" t="s">
        <v>36</v>
      </c>
      <c r="C43" s="2">
        <f>D43/D42</f>
        <v>0.59084799999999993</v>
      </c>
      <c r="D43" s="32">
        <f>SUM('2023 FINANCES'!C32:N32,'2023 FINANCES'!C28:N28)</f>
        <v>5908.48</v>
      </c>
      <c r="F43" s="2" t="s">
        <v>36</v>
      </c>
      <c r="G43" s="2">
        <f>H43/H42</f>
        <v>0.41666666666666669</v>
      </c>
      <c r="H43">
        <f>SUM('2023 FINANCES'!C30:N30)</f>
        <v>1250</v>
      </c>
      <c r="K43" s="2" t="s">
        <v>36</v>
      </c>
      <c r="L43" s="2">
        <f>M43/$M$42</f>
        <v>0.3</v>
      </c>
      <c r="M43" s="7">
        <f>SUM('2023 FINANCES'!C31:N31)</f>
        <v>750</v>
      </c>
      <c r="N43" s="2"/>
    </row>
    <row r="44" spans="2:14" x14ac:dyDescent="0.2">
      <c r="B44" t="s">
        <v>37</v>
      </c>
      <c r="C44" s="2">
        <f>D44/D42</f>
        <v>0.40915200000000007</v>
      </c>
      <c r="D44" s="32">
        <f>D42-D43</f>
        <v>4091.5200000000004</v>
      </c>
      <c r="F44" t="s">
        <v>37</v>
      </c>
      <c r="G44" s="2">
        <f>H44/H42</f>
        <v>0.58333333333333337</v>
      </c>
      <c r="H44">
        <f>H42-H43</f>
        <v>1750</v>
      </c>
      <c r="K44" t="s">
        <v>37</v>
      </c>
      <c r="L44" s="2">
        <f>M44/$M$42</f>
        <v>0.7</v>
      </c>
      <c r="M44">
        <f>M42-M43</f>
        <v>1750</v>
      </c>
      <c r="N44" s="2"/>
    </row>
  </sheetData>
  <mergeCells count="5">
    <mergeCell ref="B41:D41"/>
    <mergeCell ref="F41:H41"/>
    <mergeCell ref="B37:N37"/>
    <mergeCell ref="B2:N2"/>
    <mergeCell ref="K41:M41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94A8A02-FDF5-674B-A50E-421FEACF46C6}">
          <x14:formula1>
            <xm:f>'2023 FINANCES'!$C$3:$N$3</xm:f>
          </x14:formula1>
          <xm:sqref>C6 L21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109EC-EB2F-A64E-9398-D7224FFBDFBF}">
  <dimension ref="B2:O32"/>
  <sheetViews>
    <sheetView showGridLines="0" workbookViewId="0"/>
  </sheetViews>
  <sheetFormatPr baseColWidth="10" defaultRowHeight="16" x14ac:dyDescent="0.2"/>
  <cols>
    <col min="1" max="1" width="5" customWidth="1"/>
    <col min="2" max="2" width="23.5" bestFit="1" customWidth="1"/>
  </cols>
  <sheetData>
    <row r="2" spans="2:15" x14ac:dyDescent="0.2">
      <c r="C2" s="1"/>
      <c r="D2" s="1"/>
      <c r="E2" s="1"/>
      <c r="F2" s="1"/>
      <c r="G2" s="1"/>
      <c r="H2" s="1"/>
      <c r="I2" s="1"/>
      <c r="J2" s="1"/>
      <c r="K2" s="1"/>
    </row>
    <row r="3" spans="2:15" x14ac:dyDescent="0.2">
      <c r="C3" s="33" t="s">
        <v>0</v>
      </c>
      <c r="D3" s="33" t="s">
        <v>1</v>
      </c>
      <c r="E3" s="33" t="s">
        <v>2</v>
      </c>
      <c r="F3" s="33" t="s">
        <v>3</v>
      </c>
      <c r="G3" s="33" t="s">
        <v>4</v>
      </c>
      <c r="H3" s="33" t="s">
        <v>5</v>
      </c>
      <c r="I3" s="33" t="s">
        <v>6</v>
      </c>
      <c r="J3" s="33" t="s">
        <v>7</v>
      </c>
      <c r="K3" s="33" t="s">
        <v>8</v>
      </c>
      <c r="L3" s="33" t="s">
        <v>9</v>
      </c>
      <c r="M3" s="33" t="s">
        <v>10</v>
      </c>
      <c r="N3" s="33" t="s">
        <v>11</v>
      </c>
    </row>
    <row r="4" spans="2:15" x14ac:dyDescent="0.2">
      <c r="B4" s="10" t="s">
        <v>12</v>
      </c>
      <c r="C4" s="34">
        <f>SUM(C5:C7)</f>
        <v>2466</v>
      </c>
      <c r="D4" s="34">
        <f t="shared" ref="D4:K4" si="0">SUM(D5:D7)</f>
        <v>2442</v>
      </c>
      <c r="E4" s="34">
        <f t="shared" si="0"/>
        <v>2456</v>
      </c>
      <c r="F4" s="34">
        <f t="shared" si="0"/>
        <v>2516</v>
      </c>
      <c r="G4" s="34">
        <f t="shared" si="0"/>
        <v>3966</v>
      </c>
      <c r="H4" s="34">
        <f t="shared" si="0"/>
        <v>2429</v>
      </c>
      <c r="I4" s="34">
        <f t="shared" si="0"/>
        <v>2366</v>
      </c>
      <c r="J4" s="34">
        <f t="shared" si="0"/>
        <v>2450</v>
      </c>
      <c r="K4" s="34">
        <f t="shared" si="0"/>
        <v>2366</v>
      </c>
      <c r="L4" s="34">
        <f>SUM(L5:L7)</f>
        <v>2536</v>
      </c>
      <c r="M4" s="34">
        <f t="shared" ref="M4" si="1">SUM(M5:M7)</f>
        <v>2462</v>
      </c>
      <c r="N4" s="34">
        <f t="shared" ref="N4" si="2">SUM(N5:N7)</f>
        <v>2366</v>
      </c>
      <c r="O4" s="1"/>
    </row>
    <row r="5" spans="2:15" x14ac:dyDescent="0.2">
      <c r="B5" s="14" t="s">
        <v>33</v>
      </c>
      <c r="C5" s="13">
        <v>2366</v>
      </c>
      <c r="D5" s="13">
        <v>2366</v>
      </c>
      <c r="E5" s="13">
        <v>2366</v>
      </c>
      <c r="F5" s="13">
        <v>2366</v>
      </c>
      <c r="G5" s="13">
        <v>2366</v>
      </c>
      <c r="H5" s="13">
        <v>2366</v>
      </c>
      <c r="I5" s="13">
        <v>2366</v>
      </c>
      <c r="J5" s="13">
        <v>2366</v>
      </c>
      <c r="K5" s="13">
        <v>2366</v>
      </c>
      <c r="L5" s="13">
        <v>2366</v>
      </c>
      <c r="M5" s="13">
        <v>2366</v>
      </c>
      <c r="N5" s="13">
        <v>2366</v>
      </c>
    </row>
    <row r="6" spans="2:15" x14ac:dyDescent="0.2">
      <c r="B6" s="14" t="s">
        <v>29</v>
      </c>
      <c r="C6" s="13"/>
      <c r="D6" s="13"/>
      <c r="E6" s="13"/>
      <c r="F6" s="13"/>
      <c r="G6" s="13">
        <v>1400</v>
      </c>
      <c r="H6" s="13"/>
      <c r="I6" s="13"/>
      <c r="J6" s="13"/>
      <c r="K6" s="13"/>
      <c r="L6" s="14"/>
      <c r="M6" s="14"/>
      <c r="N6" s="14"/>
    </row>
    <row r="7" spans="2:15" x14ac:dyDescent="0.2">
      <c r="B7" s="14" t="s">
        <v>13</v>
      </c>
      <c r="C7" s="13">
        <v>100</v>
      </c>
      <c r="D7" s="13">
        <v>76</v>
      </c>
      <c r="E7" s="13">
        <v>90</v>
      </c>
      <c r="F7" s="13">
        <v>150</v>
      </c>
      <c r="G7" s="13">
        <v>200</v>
      </c>
      <c r="H7" s="13">
        <v>63</v>
      </c>
      <c r="I7" s="13"/>
      <c r="J7" s="13">
        <v>84</v>
      </c>
      <c r="K7" s="13"/>
      <c r="L7" s="13">
        <v>170</v>
      </c>
      <c r="M7" s="13">
        <v>96</v>
      </c>
      <c r="N7" s="14"/>
    </row>
    <row r="8" spans="2:15" x14ac:dyDescent="0.2">
      <c r="B8" s="9" t="s">
        <v>14</v>
      </c>
      <c r="C8" s="35">
        <f>SUM(C9:C17)</f>
        <v>682.96</v>
      </c>
      <c r="D8" s="35">
        <f>SUM(D9:D17)</f>
        <v>682.96</v>
      </c>
      <c r="E8" s="35">
        <f>SUM(E9:E17)</f>
        <v>682.96</v>
      </c>
      <c r="F8" s="35">
        <f>SUM(F9:F17)</f>
        <v>688.96</v>
      </c>
      <c r="G8" s="35">
        <f>SUM(G9:G17)</f>
        <v>688.96</v>
      </c>
      <c r="H8" s="35">
        <f>SUM(H9:H17)</f>
        <v>688.96</v>
      </c>
      <c r="I8" s="35">
        <f>SUM(I9:I17)</f>
        <v>688.96</v>
      </c>
      <c r="J8" s="35">
        <f t="shared" ref="J8:K8" si="3">SUM(J9:J17)</f>
        <v>688.96</v>
      </c>
      <c r="K8" s="35">
        <f t="shared" si="3"/>
        <v>688.96</v>
      </c>
      <c r="L8" s="35">
        <f t="shared" ref="L8" si="4">SUM(L9:L17)</f>
        <v>688.96</v>
      </c>
      <c r="M8" s="35">
        <f t="shared" ref="M8" si="5">SUM(M9:M17)</f>
        <v>688.96</v>
      </c>
      <c r="N8" s="35">
        <f t="shared" ref="N8" si="6">SUM(N9:N17)</f>
        <v>688.96</v>
      </c>
    </row>
    <row r="9" spans="2:15" x14ac:dyDescent="0.2">
      <c r="B9" s="14" t="s">
        <v>20</v>
      </c>
      <c r="C9" s="13">
        <v>430</v>
      </c>
      <c r="D9" s="13">
        <v>430</v>
      </c>
      <c r="E9" s="13">
        <v>430</v>
      </c>
      <c r="F9" s="13">
        <v>430</v>
      </c>
      <c r="G9" s="13">
        <v>430</v>
      </c>
      <c r="H9" s="13">
        <v>430</v>
      </c>
      <c r="I9" s="13">
        <v>430</v>
      </c>
      <c r="J9" s="13">
        <v>430</v>
      </c>
      <c r="K9" s="13">
        <v>430</v>
      </c>
      <c r="L9" s="13">
        <v>430</v>
      </c>
      <c r="M9" s="13">
        <v>430</v>
      </c>
      <c r="N9" s="13">
        <v>430</v>
      </c>
    </row>
    <row r="10" spans="2:15" x14ac:dyDescent="0.2">
      <c r="B10" s="14" t="s">
        <v>15</v>
      </c>
      <c r="C10" s="13">
        <v>30</v>
      </c>
      <c r="D10" s="13">
        <v>30</v>
      </c>
      <c r="E10" s="13">
        <v>30</v>
      </c>
      <c r="F10" s="13">
        <v>30</v>
      </c>
      <c r="G10" s="13">
        <v>30</v>
      </c>
      <c r="H10" s="13">
        <v>30</v>
      </c>
      <c r="I10" s="13">
        <v>30</v>
      </c>
      <c r="J10" s="13">
        <v>30</v>
      </c>
      <c r="K10" s="13">
        <v>30</v>
      </c>
      <c r="L10" s="13">
        <v>30</v>
      </c>
      <c r="M10" s="13">
        <v>30</v>
      </c>
      <c r="N10" s="13">
        <v>30</v>
      </c>
    </row>
    <row r="11" spans="2:15" x14ac:dyDescent="0.2">
      <c r="B11" s="14" t="s">
        <v>16</v>
      </c>
      <c r="C11" s="13">
        <v>80</v>
      </c>
      <c r="D11" s="13">
        <v>80</v>
      </c>
      <c r="E11" s="13">
        <v>80</v>
      </c>
      <c r="F11" s="13">
        <v>84</v>
      </c>
      <c r="G11" s="13">
        <v>84</v>
      </c>
      <c r="H11" s="13">
        <v>84</v>
      </c>
      <c r="I11" s="13">
        <v>84</v>
      </c>
      <c r="J11" s="13">
        <v>84</v>
      </c>
      <c r="K11" s="13">
        <v>84</v>
      </c>
      <c r="L11" s="13">
        <v>84</v>
      </c>
      <c r="M11" s="13">
        <v>84</v>
      </c>
      <c r="N11" s="13">
        <v>84</v>
      </c>
    </row>
    <row r="12" spans="2:15" x14ac:dyDescent="0.2">
      <c r="B12" s="14" t="s">
        <v>56</v>
      </c>
      <c r="C12" s="13">
        <v>60</v>
      </c>
      <c r="D12" s="13">
        <v>60</v>
      </c>
      <c r="E12" s="13">
        <v>60</v>
      </c>
      <c r="F12" s="13">
        <v>60</v>
      </c>
      <c r="G12" s="13">
        <v>60</v>
      </c>
      <c r="H12" s="13">
        <v>60</v>
      </c>
      <c r="I12" s="13">
        <v>60</v>
      </c>
      <c r="J12" s="13">
        <v>60</v>
      </c>
      <c r="K12" s="13">
        <v>60</v>
      </c>
      <c r="L12" s="13">
        <v>60</v>
      </c>
      <c r="M12" s="13">
        <v>60</v>
      </c>
      <c r="N12" s="13">
        <v>60</v>
      </c>
    </row>
    <row r="13" spans="2:15" x14ac:dyDescent="0.2">
      <c r="B13" s="14" t="s">
        <v>17</v>
      </c>
      <c r="C13" s="13">
        <v>18.989999999999998</v>
      </c>
      <c r="D13" s="13">
        <v>18.989999999999998</v>
      </c>
      <c r="E13" s="13">
        <v>18.989999999999998</v>
      </c>
      <c r="F13" s="13">
        <v>18.989999999999998</v>
      </c>
      <c r="G13" s="13">
        <v>18.989999999999998</v>
      </c>
      <c r="H13" s="13">
        <v>18.989999999999998</v>
      </c>
      <c r="I13" s="13">
        <v>18.989999999999998</v>
      </c>
      <c r="J13" s="13">
        <v>18.989999999999998</v>
      </c>
      <c r="K13" s="13">
        <v>18.989999999999998</v>
      </c>
      <c r="L13" s="13">
        <v>18.989999999999998</v>
      </c>
      <c r="M13" s="13">
        <v>18.989999999999998</v>
      </c>
      <c r="N13" s="13">
        <v>18.989999999999998</v>
      </c>
    </row>
    <row r="14" spans="2:15" x14ac:dyDescent="0.2">
      <c r="B14" s="14" t="s">
        <v>54</v>
      </c>
      <c r="C14" s="13">
        <v>8.99</v>
      </c>
      <c r="D14" s="13">
        <v>8.99</v>
      </c>
      <c r="E14" s="13">
        <v>8.99</v>
      </c>
      <c r="F14" s="13">
        <v>8.99</v>
      </c>
      <c r="G14" s="13">
        <v>8.99</v>
      </c>
      <c r="H14" s="13">
        <v>8.99</v>
      </c>
      <c r="I14" s="13">
        <v>8.99</v>
      </c>
      <c r="J14" s="13">
        <v>8.99</v>
      </c>
      <c r="K14" s="13">
        <v>8.99</v>
      </c>
      <c r="L14" s="13">
        <v>8.99</v>
      </c>
      <c r="M14" s="13">
        <v>8.99</v>
      </c>
      <c r="N14" s="13">
        <v>8.99</v>
      </c>
    </row>
    <row r="15" spans="2:15" x14ac:dyDescent="0.2">
      <c r="B15" s="14" t="s">
        <v>55</v>
      </c>
      <c r="C15" s="13">
        <v>10.99</v>
      </c>
      <c r="D15" s="13">
        <v>10.99</v>
      </c>
      <c r="E15" s="13">
        <v>10.99</v>
      </c>
      <c r="F15" s="13">
        <v>10.99</v>
      </c>
      <c r="G15" s="13">
        <v>10.99</v>
      </c>
      <c r="H15" s="13">
        <v>10.99</v>
      </c>
      <c r="I15" s="13">
        <v>10.99</v>
      </c>
      <c r="J15" s="13">
        <v>10.99</v>
      </c>
      <c r="K15" s="13">
        <v>10.99</v>
      </c>
      <c r="L15" s="13">
        <v>10.99</v>
      </c>
      <c r="M15" s="13">
        <v>10.99</v>
      </c>
      <c r="N15" s="13">
        <v>10.99</v>
      </c>
    </row>
    <row r="16" spans="2:15" x14ac:dyDescent="0.2">
      <c r="B16" s="14" t="s">
        <v>21</v>
      </c>
      <c r="C16" s="13">
        <v>18.989999999999998</v>
      </c>
      <c r="D16" s="13">
        <v>18.989999999999998</v>
      </c>
      <c r="E16" s="13">
        <v>18.989999999999998</v>
      </c>
      <c r="F16" s="13">
        <v>20.99</v>
      </c>
      <c r="G16" s="13">
        <v>20.99</v>
      </c>
      <c r="H16" s="13">
        <v>20.99</v>
      </c>
      <c r="I16" s="13">
        <v>20.99</v>
      </c>
      <c r="J16" s="13">
        <v>20.99</v>
      </c>
      <c r="K16" s="13">
        <v>20.99</v>
      </c>
      <c r="L16" s="13">
        <v>20.99</v>
      </c>
      <c r="M16" s="13">
        <v>20.99</v>
      </c>
      <c r="N16" s="13">
        <v>20.99</v>
      </c>
    </row>
    <row r="17" spans="2:15" x14ac:dyDescent="0.2">
      <c r="B17" s="14" t="s">
        <v>26</v>
      </c>
      <c r="C17" s="13">
        <v>25</v>
      </c>
      <c r="D17" s="13">
        <v>25</v>
      </c>
      <c r="E17" s="13">
        <v>25</v>
      </c>
      <c r="F17" s="13">
        <v>25</v>
      </c>
      <c r="G17" s="13">
        <v>25</v>
      </c>
      <c r="H17" s="13">
        <v>25</v>
      </c>
      <c r="I17" s="13">
        <v>25</v>
      </c>
      <c r="J17" s="13">
        <v>25</v>
      </c>
      <c r="K17" s="13">
        <v>25</v>
      </c>
      <c r="L17" s="13">
        <v>25</v>
      </c>
      <c r="M17" s="13">
        <v>25</v>
      </c>
      <c r="N17" s="13">
        <v>25</v>
      </c>
    </row>
    <row r="18" spans="2:15" x14ac:dyDescent="0.2">
      <c r="B18" s="9" t="s">
        <v>18</v>
      </c>
      <c r="C18" s="35">
        <f>SUM(C19:C24)</f>
        <v>1154</v>
      </c>
      <c r="D18" s="35">
        <f>SUM(D19:D24)</f>
        <v>945</v>
      </c>
      <c r="E18" s="35">
        <f>SUM(E19:E24)</f>
        <v>994</v>
      </c>
      <c r="F18" s="35">
        <f>SUM(F19:F24)</f>
        <v>803</v>
      </c>
      <c r="G18" s="35">
        <f>SUM(G19:G24)</f>
        <v>1335</v>
      </c>
      <c r="H18" s="35">
        <f>SUM(H19:H24)</f>
        <v>1022</v>
      </c>
      <c r="I18" s="35">
        <f>SUM(I19:I24)</f>
        <v>930</v>
      </c>
      <c r="J18" s="35">
        <f>SUM(J19:J24)</f>
        <v>997</v>
      </c>
      <c r="K18" s="35">
        <f>SUM(K19:K24)</f>
        <v>944</v>
      </c>
      <c r="L18" s="35">
        <f>SUM(L19:L24)</f>
        <v>817</v>
      </c>
      <c r="M18" s="35">
        <f>SUM(M19:M24)</f>
        <v>553</v>
      </c>
      <c r="N18" s="35">
        <f>SUM(N19:N24)</f>
        <v>1769</v>
      </c>
    </row>
    <row r="19" spans="2:15" x14ac:dyDescent="0.2">
      <c r="B19" s="14" t="s">
        <v>51</v>
      </c>
      <c r="C19" s="13">
        <v>83</v>
      </c>
      <c r="D19" s="13">
        <v>62</v>
      </c>
      <c r="E19" s="13">
        <v>120</v>
      </c>
      <c r="F19" s="13">
        <v>76</v>
      </c>
      <c r="G19" s="13">
        <v>80</v>
      </c>
      <c r="H19" s="13">
        <v>130</v>
      </c>
      <c r="I19" s="13">
        <v>80</v>
      </c>
      <c r="J19" s="13">
        <v>71</v>
      </c>
      <c r="K19" s="13">
        <v>145</v>
      </c>
      <c r="L19" s="13">
        <v>100</v>
      </c>
      <c r="M19" s="13">
        <v>69</v>
      </c>
      <c r="N19" s="13">
        <v>40</v>
      </c>
    </row>
    <row r="20" spans="2:15" x14ac:dyDescent="0.2">
      <c r="B20" s="14" t="s">
        <v>52</v>
      </c>
      <c r="C20" s="13">
        <v>500</v>
      </c>
      <c r="D20" s="13">
        <v>150</v>
      </c>
      <c r="E20" s="13">
        <v>300</v>
      </c>
      <c r="F20" s="13">
        <v>130</v>
      </c>
      <c r="G20" s="13">
        <v>750</v>
      </c>
      <c r="H20" s="13">
        <v>350</v>
      </c>
      <c r="I20" s="13">
        <v>200</v>
      </c>
      <c r="J20" s="13">
        <v>130</v>
      </c>
      <c r="K20" s="13">
        <v>69</v>
      </c>
      <c r="L20" s="13">
        <v>250</v>
      </c>
      <c r="M20" s="13">
        <v>130</v>
      </c>
      <c r="N20" s="45">
        <v>1000</v>
      </c>
    </row>
    <row r="21" spans="2:15" x14ac:dyDescent="0.2">
      <c r="B21" s="14" t="s">
        <v>22</v>
      </c>
      <c r="C21" s="13">
        <v>133</v>
      </c>
      <c r="D21" s="13">
        <v>200</v>
      </c>
      <c r="E21" s="13">
        <v>124</v>
      </c>
      <c r="F21" s="13">
        <v>200</v>
      </c>
      <c r="G21" s="13">
        <v>95</v>
      </c>
      <c r="H21" s="13">
        <v>143</v>
      </c>
      <c r="I21" s="13">
        <v>200</v>
      </c>
      <c r="J21" s="13">
        <v>129</v>
      </c>
      <c r="K21" s="13">
        <v>92</v>
      </c>
      <c r="L21" s="13">
        <v>89</v>
      </c>
      <c r="M21" s="13">
        <v>65</v>
      </c>
      <c r="N21" s="13">
        <v>70</v>
      </c>
    </row>
    <row r="22" spans="2:15" x14ac:dyDescent="0.2">
      <c r="B22" s="14" t="s">
        <v>19</v>
      </c>
      <c r="C22" s="13">
        <v>187</v>
      </c>
      <c r="D22" s="13">
        <v>230</v>
      </c>
      <c r="E22" s="13">
        <v>150</v>
      </c>
      <c r="F22" s="13">
        <v>142</v>
      </c>
      <c r="G22" s="13">
        <v>80</v>
      </c>
      <c r="H22" s="13">
        <v>100</v>
      </c>
      <c r="I22" s="13">
        <v>150</v>
      </c>
      <c r="J22" s="13">
        <v>300</v>
      </c>
      <c r="K22" s="13">
        <v>250</v>
      </c>
      <c r="L22" s="13">
        <v>138</v>
      </c>
      <c r="M22" s="13">
        <v>75</v>
      </c>
      <c r="N22" s="13">
        <v>500</v>
      </c>
    </row>
    <row r="23" spans="2:15" x14ac:dyDescent="0.2">
      <c r="B23" s="14" t="s">
        <v>28</v>
      </c>
      <c r="C23" s="13">
        <v>175</v>
      </c>
      <c r="D23" s="13">
        <v>150</v>
      </c>
      <c r="E23" s="13">
        <v>200</v>
      </c>
      <c r="F23" s="13">
        <v>200</v>
      </c>
      <c r="G23" s="13">
        <v>230</v>
      </c>
      <c r="H23" s="13">
        <v>140</v>
      </c>
      <c r="I23" s="13">
        <v>150</v>
      </c>
      <c r="J23" s="13">
        <v>200</v>
      </c>
      <c r="K23" s="13">
        <v>210</v>
      </c>
      <c r="L23" s="13">
        <v>150</v>
      </c>
      <c r="M23" s="13">
        <v>137</v>
      </c>
      <c r="N23" s="13">
        <v>78</v>
      </c>
    </row>
    <row r="24" spans="2:15" x14ac:dyDescent="0.2">
      <c r="B24" s="14" t="s">
        <v>27</v>
      </c>
      <c r="C24" s="13">
        <v>76</v>
      </c>
      <c r="D24" s="13">
        <v>153</v>
      </c>
      <c r="E24" s="13">
        <v>100</v>
      </c>
      <c r="F24" s="13">
        <v>55</v>
      </c>
      <c r="G24" s="13">
        <v>100</v>
      </c>
      <c r="H24" s="13">
        <v>159</v>
      </c>
      <c r="I24" s="13">
        <v>150</v>
      </c>
      <c r="J24" s="13">
        <v>167</v>
      </c>
      <c r="K24" s="13">
        <v>178</v>
      </c>
      <c r="L24" s="13">
        <v>90</v>
      </c>
      <c r="M24" s="13">
        <v>77</v>
      </c>
      <c r="N24" s="13">
        <v>81</v>
      </c>
    </row>
    <row r="25" spans="2:15" x14ac:dyDescent="0.2">
      <c r="B25" s="10" t="s">
        <v>32</v>
      </c>
      <c r="C25" s="34">
        <f>SUM($C$8,$C$18)</f>
        <v>1836.96</v>
      </c>
      <c r="D25" s="34">
        <f>SUM($D$8,$D$18)</f>
        <v>1627.96</v>
      </c>
      <c r="E25" s="34">
        <f>SUM($E$8,$E$18)</f>
        <v>1676.96</v>
      </c>
      <c r="F25" s="34">
        <f>SUM($F$8,$F$18)</f>
        <v>1491.96</v>
      </c>
      <c r="G25" s="34">
        <f>SUM($G$8,$G$18)</f>
        <v>2023.96</v>
      </c>
      <c r="H25" s="34">
        <f>SUM($H$8,$H$18)</f>
        <v>1710.96</v>
      </c>
      <c r="I25" s="34">
        <f>SUM($I$8,$I$18)</f>
        <v>1618.96</v>
      </c>
      <c r="J25" s="34">
        <f>SUM($J$8,$J$18)</f>
        <v>1685.96</v>
      </c>
      <c r="K25" s="34">
        <f>SUM($K$8,$K$18)</f>
        <v>1632.96</v>
      </c>
      <c r="L25" s="34">
        <f>SUM($L$8,$L$18)</f>
        <v>1505.96</v>
      </c>
      <c r="M25" s="34">
        <f>SUM($M$8,$M$18)</f>
        <v>1241.96</v>
      </c>
      <c r="N25" s="34">
        <f>SUM($N$8,$N$18)</f>
        <v>2457.96</v>
      </c>
    </row>
    <row r="27" spans="2:15" x14ac:dyDescent="0.2">
      <c r="B27" s="11" t="s">
        <v>23</v>
      </c>
      <c r="C27" s="36">
        <f>SUM(C28:C32)</f>
        <v>629.04</v>
      </c>
      <c r="D27" s="36">
        <f t="shared" ref="D27:N27" si="7">SUM(D28:D32)</f>
        <v>814.04</v>
      </c>
      <c r="E27" s="36">
        <f t="shared" si="7"/>
        <v>779.04</v>
      </c>
      <c r="F27" s="36">
        <f t="shared" si="7"/>
        <v>1024.04</v>
      </c>
      <c r="G27" s="36">
        <f t="shared" si="7"/>
        <v>1942.04</v>
      </c>
      <c r="H27" s="36">
        <f t="shared" si="7"/>
        <v>718.04</v>
      </c>
      <c r="I27" s="36">
        <f t="shared" si="7"/>
        <v>747.04</v>
      </c>
      <c r="J27" s="36">
        <f t="shared" si="7"/>
        <v>764.04</v>
      </c>
      <c r="K27" s="36">
        <f t="shared" si="7"/>
        <v>733.04</v>
      </c>
      <c r="L27" s="36">
        <f t="shared" si="7"/>
        <v>1030.04</v>
      </c>
      <c r="M27" s="36">
        <f t="shared" si="7"/>
        <v>1220.04</v>
      </c>
      <c r="N27" s="36">
        <f t="shared" si="7"/>
        <v>-91.960000000000036</v>
      </c>
    </row>
    <row r="28" spans="2:15" x14ac:dyDescent="0.2">
      <c r="B28" s="14" t="s">
        <v>24</v>
      </c>
      <c r="C28" s="13">
        <v>250</v>
      </c>
      <c r="D28" s="13">
        <v>250</v>
      </c>
      <c r="E28" s="13">
        <v>250</v>
      </c>
      <c r="F28" s="13">
        <v>200</v>
      </c>
      <c r="G28" s="13">
        <v>300</v>
      </c>
      <c r="H28" s="13">
        <v>250</v>
      </c>
      <c r="I28" s="13">
        <v>250</v>
      </c>
      <c r="J28" s="13">
        <v>100</v>
      </c>
      <c r="K28" s="13">
        <v>250</v>
      </c>
      <c r="L28" s="13">
        <v>250</v>
      </c>
      <c r="M28" s="13">
        <v>250</v>
      </c>
      <c r="N28" s="13">
        <v>150</v>
      </c>
      <c r="O28" s="1"/>
    </row>
    <row r="29" spans="2:15" x14ac:dyDescent="0.2">
      <c r="B29" s="14" t="s">
        <v>25</v>
      </c>
      <c r="C29" s="13">
        <v>200</v>
      </c>
      <c r="D29" s="13">
        <v>200</v>
      </c>
      <c r="E29" s="13">
        <v>200</v>
      </c>
      <c r="F29" s="13">
        <v>200</v>
      </c>
      <c r="G29" s="13">
        <v>200</v>
      </c>
      <c r="H29" s="13">
        <v>200</v>
      </c>
      <c r="I29" s="13">
        <v>200</v>
      </c>
      <c r="J29" s="13">
        <v>200</v>
      </c>
      <c r="K29" s="13">
        <v>200</v>
      </c>
      <c r="L29" s="13">
        <v>200</v>
      </c>
      <c r="M29" s="13">
        <v>200</v>
      </c>
      <c r="N29" s="13">
        <v>200</v>
      </c>
      <c r="O29" s="1"/>
    </row>
    <row r="30" spans="2:15" x14ac:dyDescent="0.2">
      <c r="B30" s="14" t="s">
        <v>40</v>
      </c>
      <c r="C30" s="13">
        <v>125</v>
      </c>
      <c r="D30" s="13">
        <v>100</v>
      </c>
      <c r="E30" s="13"/>
      <c r="F30" s="13">
        <v>250</v>
      </c>
      <c r="G30" s="13"/>
      <c r="H30" s="13"/>
      <c r="I30" s="13">
        <v>150</v>
      </c>
      <c r="J30" s="13">
        <v>100</v>
      </c>
      <c r="K30" s="13">
        <v>175</v>
      </c>
      <c r="L30" s="13"/>
      <c r="M30" s="13">
        <v>150</v>
      </c>
      <c r="N30" s="13">
        <v>200</v>
      </c>
      <c r="O30" s="1"/>
    </row>
    <row r="31" spans="2:15" x14ac:dyDescent="0.2">
      <c r="B31" s="14" t="s">
        <v>41</v>
      </c>
      <c r="C31" s="13"/>
      <c r="D31" s="13"/>
      <c r="E31" s="13">
        <v>200</v>
      </c>
      <c r="F31" s="13"/>
      <c r="G31" s="13">
        <v>200</v>
      </c>
      <c r="H31" s="13">
        <v>100</v>
      </c>
      <c r="I31" s="13">
        <v>50</v>
      </c>
      <c r="J31" s="13">
        <v>100</v>
      </c>
      <c r="K31" s="13"/>
      <c r="L31" s="13">
        <v>50</v>
      </c>
      <c r="M31" s="13">
        <v>50</v>
      </c>
      <c r="N31" s="13"/>
      <c r="O31" s="1"/>
    </row>
    <row r="32" spans="2:15" x14ac:dyDescent="0.2">
      <c r="B32" s="14" t="s">
        <v>53</v>
      </c>
      <c r="C32" s="13">
        <v>54.039999999999964</v>
      </c>
      <c r="D32" s="13">
        <v>264.03999999999996</v>
      </c>
      <c r="E32" s="13">
        <v>129.03999999999996</v>
      </c>
      <c r="F32" s="13">
        <v>374.03999999999996</v>
      </c>
      <c r="G32" s="13">
        <v>1242.04</v>
      </c>
      <c r="H32" s="13">
        <v>168.03999999999996</v>
      </c>
      <c r="I32" s="13">
        <v>97.039999999999964</v>
      </c>
      <c r="J32" s="13">
        <v>264.03999999999996</v>
      </c>
      <c r="K32" s="13">
        <v>108.03999999999996</v>
      </c>
      <c r="L32" s="13">
        <v>530.04</v>
      </c>
      <c r="M32" s="13">
        <v>570.04</v>
      </c>
      <c r="N32" s="13">
        <v>-641.96</v>
      </c>
      <c r="O3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ECC29-C029-1C44-BFE1-61B91B247505}">
  <dimension ref="B3:L36"/>
  <sheetViews>
    <sheetView showGridLines="0" tabSelected="1" zoomScale="110" zoomScaleNormal="110" workbookViewId="0"/>
  </sheetViews>
  <sheetFormatPr baseColWidth="10" defaultRowHeight="16" x14ac:dyDescent="0.2"/>
  <cols>
    <col min="2" max="2" width="20.5" bestFit="1" customWidth="1"/>
    <col min="3" max="3" width="15.33203125" bestFit="1" customWidth="1"/>
    <col min="8" max="8" width="13.6640625" customWidth="1"/>
    <col min="9" max="9" width="13.83203125" bestFit="1" customWidth="1"/>
    <col min="10" max="10" width="21.1640625" bestFit="1" customWidth="1"/>
    <col min="11" max="11" width="24.5" bestFit="1" customWidth="1"/>
    <col min="12" max="12" width="14.5" bestFit="1" customWidth="1"/>
  </cols>
  <sheetData>
    <row r="3" spans="2:12" x14ac:dyDescent="0.2">
      <c r="B3" s="37" t="s">
        <v>12</v>
      </c>
      <c r="C3" s="37" t="s">
        <v>47</v>
      </c>
      <c r="D3" s="37" t="s">
        <v>48</v>
      </c>
      <c r="E3" s="37" t="s">
        <v>57</v>
      </c>
    </row>
    <row r="4" spans="2:12" x14ac:dyDescent="0.2">
      <c r="B4" s="31" t="s">
        <v>33</v>
      </c>
      <c r="C4" s="41">
        <v>2366</v>
      </c>
      <c r="D4" s="41">
        <v>2366</v>
      </c>
      <c r="E4" s="42">
        <f>D4-C4</f>
        <v>0</v>
      </c>
    </row>
    <row r="5" spans="2:12" x14ac:dyDescent="0.2">
      <c r="B5" s="31" t="s">
        <v>13</v>
      </c>
      <c r="C5" s="31">
        <v>130</v>
      </c>
      <c r="D5" s="31">
        <v>90</v>
      </c>
      <c r="E5" s="42">
        <f t="shared" ref="E5:E6" si="0">D5-C5</f>
        <v>-40</v>
      </c>
    </row>
    <row r="6" spans="2:12" x14ac:dyDescent="0.2">
      <c r="B6" s="31" t="s">
        <v>58</v>
      </c>
      <c r="C6" s="31">
        <v>0</v>
      </c>
      <c r="D6" s="31">
        <v>0</v>
      </c>
      <c r="E6" s="42">
        <f t="shared" si="0"/>
        <v>0</v>
      </c>
    </row>
    <row r="7" spans="2:12" x14ac:dyDescent="0.2">
      <c r="B7" s="4" t="s">
        <v>44</v>
      </c>
      <c r="C7" s="4">
        <f>SUM(C4:C6)</f>
        <v>2496</v>
      </c>
      <c r="D7" s="4">
        <f t="shared" ref="D7:E7" si="1">SUM(D4:D6)</f>
        <v>2456</v>
      </c>
      <c r="E7" s="44">
        <f t="shared" si="1"/>
        <v>-40</v>
      </c>
    </row>
    <row r="9" spans="2:12" x14ac:dyDescent="0.2">
      <c r="B9" s="37" t="s">
        <v>14</v>
      </c>
      <c r="C9" s="37" t="s">
        <v>49</v>
      </c>
      <c r="D9" s="37" t="s">
        <v>48</v>
      </c>
      <c r="E9" s="37" t="s">
        <v>57</v>
      </c>
      <c r="I9" s="6" t="s">
        <v>59</v>
      </c>
      <c r="J9" s="6" t="s">
        <v>62</v>
      </c>
      <c r="K9" s="6" t="s">
        <v>63</v>
      </c>
      <c r="L9" s="6" t="s">
        <v>34</v>
      </c>
    </row>
    <row r="10" spans="2:12" x14ac:dyDescent="0.2">
      <c r="B10" s="31" t="s">
        <v>20</v>
      </c>
      <c r="C10" s="41">
        <v>430</v>
      </c>
      <c r="D10" s="41">
        <v>430</v>
      </c>
      <c r="E10" s="42">
        <f>C10-D10</f>
        <v>0</v>
      </c>
      <c r="H10" s="38" t="s">
        <v>48</v>
      </c>
      <c r="I10" s="39">
        <f>D7</f>
        <v>2456</v>
      </c>
      <c r="J10" s="39">
        <f>C17</f>
        <v>652.98</v>
      </c>
      <c r="K10" s="39">
        <f>D26</f>
        <v>695</v>
      </c>
      <c r="L10" s="39">
        <f>D35</f>
        <v>709</v>
      </c>
    </row>
    <row r="11" spans="2:12" x14ac:dyDescent="0.2">
      <c r="B11" s="31" t="s">
        <v>15</v>
      </c>
      <c r="C11" s="41">
        <v>30</v>
      </c>
      <c r="D11" s="41">
        <v>30</v>
      </c>
      <c r="E11" s="42">
        <f t="shared" ref="E11:E16" si="2">C11-D11</f>
        <v>0</v>
      </c>
      <c r="H11" s="38" t="s">
        <v>61</v>
      </c>
      <c r="I11" s="31"/>
      <c r="J11" s="40">
        <f>J10/I10</f>
        <v>0.26587133550488601</v>
      </c>
      <c r="K11" s="40">
        <f>K10/I10</f>
        <v>0.28298045602605865</v>
      </c>
      <c r="L11" s="40">
        <f>L10/I10</f>
        <v>0.28868078175895767</v>
      </c>
    </row>
    <row r="12" spans="2:12" x14ac:dyDescent="0.2">
      <c r="B12" s="31" t="s">
        <v>16</v>
      </c>
      <c r="C12" s="41">
        <v>80</v>
      </c>
      <c r="D12" s="41">
        <v>80</v>
      </c>
      <c r="E12" s="42">
        <f t="shared" si="2"/>
        <v>0</v>
      </c>
      <c r="H12" s="38" t="s">
        <v>60</v>
      </c>
      <c r="I12" s="39">
        <f>C7</f>
        <v>2496</v>
      </c>
      <c r="J12" s="39">
        <f>SUM(C17,C26)</f>
        <v>1232.98</v>
      </c>
      <c r="K12" s="39">
        <f>C26</f>
        <v>580</v>
      </c>
      <c r="L12" s="39">
        <f>C35</f>
        <v>750</v>
      </c>
    </row>
    <row r="13" spans="2:12" x14ac:dyDescent="0.2">
      <c r="B13" s="31" t="s">
        <v>56</v>
      </c>
      <c r="C13" s="41">
        <v>60</v>
      </c>
      <c r="D13" s="41">
        <v>60</v>
      </c>
      <c r="E13" s="42">
        <f t="shared" si="2"/>
        <v>0</v>
      </c>
      <c r="H13" s="38" t="s">
        <v>61</v>
      </c>
      <c r="I13" s="31"/>
      <c r="J13" s="40">
        <f>J12/I12</f>
        <v>0.49398237179487181</v>
      </c>
      <c r="K13" s="40">
        <f>K12/I12</f>
        <v>0.23237179487179488</v>
      </c>
      <c r="L13" s="40">
        <f>L12/I12</f>
        <v>0.30048076923076922</v>
      </c>
    </row>
    <row r="14" spans="2:12" x14ac:dyDescent="0.2">
      <c r="B14" s="31" t="s">
        <v>54</v>
      </c>
      <c r="C14" s="41">
        <v>8.99</v>
      </c>
      <c r="D14" s="41">
        <v>8.99</v>
      </c>
      <c r="E14" s="42">
        <f t="shared" si="2"/>
        <v>0</v>
      </c>
    </row>
    <row r="15" spans="2:12" x14ac:dyDescent="0.2">
      <c r="B15" s="31" t="s">
        <v>21</v>
      </c>
      <c r="C15" s="41">
        <v>18.989999999999998</v>
      </c>
      <c r="D15" s="41">
        <v>18.989999999999998</v>
      </c>
      <c r="E15" s="42">
        <f t="shared" si="2"/>
        <v>0</v>
      </c>
    </row>
    <row r="16" spans="2:12" x14ac:dyDescent="0.2">
      <c r="B16" s="31" t="s">
        <v>26</v>
      </c>
      <c r="C16" s="41">
        <v>25</v>
      </c>
      <c r="D16" s="41">
        <v>25</v>
      </c>
      <c r="E16" s="42">
        <f t="shared" si="2"/>
        <v>0</v>
      </c>
    </row>
    <row r="17" spans="2:5" x14ac:dyDescent="0.2">
      <c r="B17" s="4" t="s">
        <v>44</v>
      </c>
      <c r="C17" s="43">
        <f>SUM(C10:C16)</f>
        <v>652.98</v>
      </c>
      <c r="D17" s="43">
        <f t="shared" ref="D17:E17" si="3">SUM(D10:D16)</f>
        <v>652.98</v>
      </c>
      <c r="E17" s="44">
        <f t="shared" si="3"/>
        <v>0</v>
      </c>
    </row>
    <row r="19" spans="2:5" x14ac:dyDescent="0.2">
      <c r="B19" s="37" t="s">
        <v>18</v>
      </c>
      <c r="C19" s="37" t="s">
        <v>49</v>
      </c>
      <c r="D19" s="37" t="s">
        <v>48</v>
      </c>
      <c r="E19" s="37" t="s">
        <v>57</v>
      </c>
    </row>
    <row r="20" spans="2:5" x14ac:dyDescent="0.2">
      <c r="B20" s="31" t="s">
        <v>51</v>
      </c>
      <c r="C20" s="41">
        <v>100</v>
      </c>
      <c r="D20" s="41">
        <v>142</v>
      </c>
      <c r="E20" s="42">
        <f t="shared" ref="E20:E25" si="4">C20-D20</f>
        <v>-42</v>
      </c>
    </row>
    <row r="21" spans="2:5" x14ac:dyDescent="0.2">
      <c r="B21" s="31" t="s">
        <v>52</v>
      </c>
      <c r="C21" s="41">
        <v>120</v>
      </c>
      <c r="D21" s="41">
        <v>80</v>
      </c>
      <c r="E21" s="42">
        <f t="shared" si="4"/>
        <v>40</v>
      </c>
    </row>
    <row r="22" spans="2:5" x14ac:dyDescent="0.2">
      <c r="B22" s="31" t="s">
        <v>22</v>
      </c>
      <c r="C22" s="41">
        <v>120</v>
      </c>
      <c r="D22" s="41">
        <v>160</v>
      </c>
      <c r="E22" s="42">
        <f t="shared" si="4"/>
        <v>-40</v>
      </c>
    </row>
    <row r="23" spans="2:5" x14ac:dyDescent="0.2">
      <c r="B23" s="31" t="s">
        <v>19</v>
      </c>
      <c r="C23" s="41">
        <v>80</v>
      </c>
      <c r="D23" s="41">
        <v>140</v>
      </c>
      <c r="E23" s="42">
        <f t="shared" si="4"/>
        <v>-60</v>
      </c>
    </row>
    <row r="24" spans="2:5" x14ac:dyDescent="0.2">
      <c r="B24" s="31" t="s">
        <v>50</v>
      </c>
      <c r="C24" s="41">
        <v>100</v>
      </c>
      <c r="D24" s="41">
        <v>76</v>
      </c>
      <c r="E24" s="42">
        <f t="shared" si="4"/>
        <v>24</v>
      </c>
    </row>
    <row r="25" spans="2:5" x14ac:dyDescent="0.2">
      <c r="B25" s="31" t="s">
        <v>27</v>
      </c>
      <c r="C25" s="41">
        <v>60</v>
      </c>
      <c r="D25" s="41">
        <v>97</v>
      </c>
      <c r="E25" s="42">
        <f t="shared" si="4"/>
        <v>-37</v>
      </c>
    </row>
    <row r="26" spans="2:5" x14ac:dyDescent="0.2">
      <c r="B26" s="4" t="s">
        <v>44</v>
      </c>
      <c r="C26" s="43">
        <f>SUM(C20:C25)</f>
        <v>580</v>
      </c>
      <c r="D26" s="43">
        <f t="shared" ref="D26:E26" si="5">SUM(D20:D25)</f>
        <v>695</v>
      </c>
      <c r="E26" s="44">
        <f t="shared" si="5"/>
        <v>-115</v>
      </c>
    </row>
    <row r="29" spans="2:5" x14ac:dyDescent="0.2">
      <c r="B29" s="37" t="s">
        <v>23</v>
      </c>
      <c r="C29" s="37" t="s">
        <v>49</v>
      </c>
      <c r="D29" s="37" t="s">
        <v>48</v>
      </c>
      <c r="E29" s="37" t="s">
        <v>57</v>
      </c>
    </row>
    <row r="30" spans="2:5" x14ac:dyDescent="0.2">
      <c r="B30" s="31" t="s">
        <v>24</v>
      </c>
      <c r="C30" s="31">
        <v>300</v>
      </c>
      <c r="D30" s="31">
        <v>250</v>
      </c>
      <c r="E30" s="42">
        <f t="shared" ref="E30:E34" si="6">C30-D30</f>
        <v>50</v>
      </c>
    </row>
    <row r="31" spans="2:5" x14ac:dyDescent="0.2">
      <c r="B31" s="31" t="s">
        <v>25</v>
      </c>
      <c r="C31" s="31">
        <v>200</v>
      </c>
      <c r="D31" s="31">
        <v>200</v>
      </c>
      <c r="E31" s="42">
        <f t="shared" si="6"/>
        <v>0</v>
      </c>
    </row>
    <row r="32" spans="2:5" x14ac:dyDescent="0.2">
      <c r="B32" s="31" t="s">
        <v>40</v>
      </c>
      <c r="C32" s="31">
        <v>150</v>
      </c>
      <c r="D32" s="31">
        <v>199</v>
      </c>
      <c r="E32" s="42">
        <f t="shared" si="6"/>
        <v>-49</v>
      </c>
    </row>
    <row r="33" spans="2:5" x14ac:dyDescent="0.2">
      <c r="B33" s="31" t="s">
        <v>41</v>
      </c>
      <c r="C33" s="31">
        <v>0</v>
      </c>
      <c r="D33" s="31">
        <v>0</v>
      </c>
      <c r="E33" s="42">
        <f t="shared" si="6"/>
        <v>0</v>
      </c>
    </row>
    <row r="34" spans="2:5" x14ac:dyDescent="0.2">
      <c r="B34" s="31" t="s">
        <v>53</v>
      </c>
      <c r="C34" s="31">
        <v>100</v>
      </c>
      <c r="D34" s="31">
        <v>60</v>
      </c>
      <c r="E34" s="42">
        <f t="shared" si="6"/>
        <v>40</v>
      </c>
    </row>
    <row r="35" spans="2:5" x14ac:dyDescent="0.2">
      <c r="B35" s="4" t="s">
        <v>44</v>
      </c>
      <c r="C35" s="4">
        <f>SUM(C30:C34)</f>
        <v>750</v>
      </c>
      <c r="D35" s="4">
        <f t="shared" ref="D35:E35" si="7">SUM(D30:D34)</f>
        <v>709</v>
      </c>
      <c r="E35" s="44">
        <f t="shared" si="7"/>
        <v>41</v>
      </c>
    </row>
    <row r="36" spans="2:5" x14ac:dyDescent="0.2">
      <c r="E36" s="3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5DBA-47A9-CA44-81C7-A39B91E15B6E}">
  <dimension ref="B2:C14"/>
  <sheetViews>
    <sheetView workbookViewId="0">
      <selection activeCell="C4" sqref="C4"/>
    </sheetView>
  </sheetViews>
  <sheetFormatPr baseColWidth="10" defaultRowHeight="16" x14ac:dyDescent="0.2"/>
  <cols>
    <col min="1" max="1" width="5.33203125" customWidth="1"/>
    <col min="2" max="2" width="13.33203125" bestFit="1" customWidth="1"/>
    <col min="3" max="3" width="13.83203125" bestFit="1" customWidth="1"/>
  </cols>
  <sheetData>
    <row r="2" spans="2:3" x14ac:dyDescent="0.2">
      <c r="B2" t="s">
        <v>42</v>
      </c>
      <c r="C2" t="s">
        <v>30</v>
      </c>
    </row>
    <row r="3" spans="2:3" x14ac:dyDescent="0.2">
      <c r="B3" t="s">
        <v>0</v>
      </c>
    </row>
    <row r="4" spans="2:3" x14ac:dyDescent="0.2">
      <c r="B4" t="s">
        <v>1</v>
      </c>
      <c r="C4" t="s">
        <v>0</v>
      </c>
    </row>
    <row r="5" spans="2:3" x14ac:dyDescent="0.2">
      <c r="B5" t="s">
        <v>2</v>
      </c>
      <c r="C5" t="s">
        <v>1</v>
      </c>
    </row>
    <row r="6" spans="2:3" x14ac:dyDescent="0.2">
      <c r="B6" t="s">
        <v>3</v>
      </c>
      <c r="C6" t="s">
        <v>2</v>
      </c>
    </row>
    <row r="7" spans="2:3" x14ac:dyDescent="0.2">
      <c r="B7" t="s">
        <v>4</v>
      </c>
      <c r="C7" t="s">
        <v>3</v>
      </c>
    </row>
    <row r="8" spans="2:3" x14ac:dyDescent="0.2">
      <c r="B8" t="s">
        <v>5</v>
      </c>
      <c r="C8" t="s">
        <v>4</v>
      </c>
    </row>
    <row r="9" spans="2:3" x14ac:dyDescent="0.2">
      <c r="B9" t="s">
        <v>6</v>
      </c>
      <c r="C9" t="s">
        <v>5</v>
      </c>
    </row>
    <row r="10" spans="2:3" x14ac:dyDescent="0.2">
      <c r="B10" t="s">
        <v>7</v>
      </c>
      <c r="C10" t="s">
        <v>6</v>
      </c>
    </row>
    <row r="11" spans="2:3" x14ac:dyDescent="0.2">
      <c r="B11" t="s">
        <v>8</v>
      </c>
      <c r="C11" t="s">
        <v>7</v>
      </c>
    </row>
    <row r="12" spans="2:3" x14ac:dyDescent="0.2">
      <c r="B12" t="s">
        <v>9</v>
      </c>
      <c r="C12" t="s">
        <v>8</v>
      </c>
    </row>
    <row r="13" spans="2:3" x14ac:dyDescent="0.2">
      <c r="B13" t="s">
        <v>10</v>
      </c>
      <c r="C13" t="s">
        <v>9</v>
      </c>
    </row>
    <row r="14" spans="2:3" x14ac:dyDescent="0.2">
      <c r="B14" t="s">
        <v>11</v>
      </c>
      <c r="C1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DASHBOARD</vt:lpstr>
      <vt:lpstr>2023 FINANCES</vt:lpstr>
      <vt:lpstr>2024 BUDGET</vt:lpstr>
      <vt:lpstr>DROPDOWN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2023-12-06T15:57:14Z</dcterms:created>
  <dcterms:modified xsi:type="dcterms:W3CDTF">2024-02-21T18:18:10Z</dcterms:modified>
</cp:coreProperties>
</file>