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95" windowWidth="15570" windowHeight="7005"/>
  </bookViews>
  <sheets>
    <sheet name="Lot 310 GROS-OEUVRE" sheetId="2" r:id="rId1"/>
    <sheet name="310_Locaux sociaux" sheetId="3" r:id="rId2"/>
    <sheet name="RECAP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2662_2663" localSheetId="0">[1]AFF.HYP!$K$6</definedName>
    <definedName name="_2662_2663">[1]AFF.HYP!$K$6</definedName>
    <definedName name="_dep10">[2]REAFFECTATION!$Y$135</definedName>
    <definedName name="_dep11">[2]REAFFECTATION!$AA$135</definedName>
    <definedName name="_dep12">[2]REAFFECTATION!$AC$135</definedName>
    <definedName name="_dep13">[2]REAFFECTATION!#REF!</definedName>
    <definedName name="_dep14">[2]REAFFECTATION!#REF!</definedName>
    <definedName name="_dep15">[2]REAFFECTATION!#REF!</definedName>
    <definedName name="_dep16">[2]REAFFECTATION!#REF!</definedName>
    <definedName name="_dep17">[2]REAFFECTATION!$AE$135</definedName>
    <definedName name="_dep7">[2]REAFFECTATION!$S$135</definedName>
    <definedName name="_dep8">[2]REAFFECTATION!$U$135</definedName>
    <definedName name="_Dev1" localSheetId="0">[3]Para!$B$20</definedName>
    <definedName name="_Dev1">[3]Para!$B$20</definedName>
    <definedName name="ACHAT__ADAPTATION_AU_SOL">[4]AFF.GO!$K$211</definedName>
    <definedName name="ACHAT_VOIES_FERREES" localSheetId="0">[1]AFF.VRD!$K$190</definedName>
    <definedName name="ACHAT_VOIES_FERREES">[1]AFF.VRD!$K$190</definedName>
    <definedName name="ACHATBARDAGE" localSheetId="0">[1]AFF.COU!$K$133</definedName>
    <definedName name="ACHATBARDAGE">[1]AFF.COU!$K$133</definedName>
    <definedName name="ACHATCB" localSheetId="0">[1]AFF.COU!$K$45</definedName>
    <definedName name="ACHATCB">[1]AFF.COU!$K$45</definedName>
    <definedName name="ACHATCLOTURE" localSheetId="0">[1]AFF.VRD!$K$220</definedName>
    <definedName name="ACHATCLOTURE">[1]AFF.VRD!$K$220</definedName>
    <definedName name="ACHATCM" localSheetId="0">[1]AFF.COU!$K$30</definedName>
    <definedName name="ACHATCM">[1]AFF.COU!$K$30</definedName>
    <definedName name="ACHATCOUVBACSEC" localSheetId="0">[1]AFF.COU!$K$71</definedName>
    <definedName name="ACHATCOUVBACSEC">[1]AFF.COU!$K$71</definedName>
    <definedName name="ACHATCOUVETANCHEE" localSheetId="0">[1]AFF.COU!$K$106</definedName>
    <definedName name="ACHATCOUVETANCHEE">[1]AFF.COU!$K$106</definedName>
    <definedName name="ACHATDALLAGE">[4]AFF.GO!$K$225</definedName>
    <definedName name="ACHATDEMOL">[4]AFF.GO!$K$234</definedName>
    <definedName name="ACHATEQUIPQUAIS" localSheetId="0">[1]AFF.COU!$K$183</definedName>
    <definedName name="ACHATEQUIPQUAIS">[1]AFF.COU!$K$183</definedName>
    <definedName name="ACHATESPVERTS" localSheetId="0">[1]AFF.VRD!$K$204</definedName>
    <definedName name="ACHATESPVERTS">[1]AFF.VRD!$K$204</definedName>
    <definedName name="ACHATFERMINDUS" localSheetId="0">[1]AFF.COU!$K$169</definedName>
    <definedName name="ACHATFERMINDUS">[1]AFF.COU!$K$169</definedName>
    <definedName name="ACHATGO" localSheetId="0">[5]AFF.GO!$K$176</definedName>
    <definedName name="ACHATGO">[6]AFF.GO!$K$176</definedName>
    <definedName name="ACHATMENALU" localSheetId="0">[1]AFF.COU!$K$228</definedName>
    <definedName name="ACHATMENALU">[1]AFF.COU!$K$228</definedName>
    <definedName name="ACHATMETALLERIE" localSheetId="0">[1]AFF.COU!$K$214</definedName>
    <definedName name="ACHATMETALLERIE">[1]AFF.COU!$K$214</definedName>
    <definedName name="ACHATSECUTOITURE" localSheetId="0">[1]AFF.COU!$K$50</definedName>
    <definedName name="ACHATSECUTOITURE">[1]AFF.COU!$K$50</definedName>
    <definedName name="ACHATVRD" localSheetId="0">[1]AFF.VRD!$K$177</definedName>
    <definedName name="ACHATVRD">[1]AFF.VRD!$K$177</definedName>
    <definedName name="AFFAIRE" localSheetId="0">[1]AFF.HYP!$A$2</definedName>
    <definedName name="AFFAIRE">[1]AFF.HYP!$A$2</definedName>
    <definedName name="ALEAS" localSheetId="0">[3]Achat!$Q$4</definedName>
    <definedName name="ALEAS">[3]Achat!$Q$4</definedName>
    <definedName name="archiind" localSheetId="0">[3]HonorairesExt!$H$62</definedName>
    <definedName name="archiind">[3]HonorairesExt!$H$62</definedName>
    <definedName name="assistant">[7]HonorairesExt!$H$42</definedName>
    <definedName name="assistech" localSheetId="0">[3]HonorairesExt!$H$35</definedName>
    <definedName name="assistech">[3]HonorairesExt!$H$35</definedName>
    <definedName name="assurance" localSheetId="0">[1]AFF.RECAP!#REF!</definedName>
    <definedName name="assurance">[1]AFF.RECAP!#REF!</definedName>
    <definedName name="assurancec" localSheetId="0">[1]AFF.RECAP!#REF!</definedName>
    <definedName name="assurancec">[1]AFF.RECAP!#REF!</definedName>
    <definedName name="AUTODOCK1" localSheetId="0">[1]AFF.HYP!$I$64</definedName>
    <definedName name="AUTODOCK1">[1]AFF.HYP!$I$64</definedName>
    <definedName name="AUTODOCK2" localSheetId="0">[1]AFF.HYP!$I$65</definedName>
    <definedName name="AUTODOCK2">[1]AFF.HYP!$I$65</definedName>
    <definedName name="BA13DIVERS" localSheetId="0">[1]AFF.FIN!$C$26</definedName>
    <definedName name="BA13DIVERS">[1]AFF.FIN!$C$26</definedName>
    <definedName name="BA13ETAGE" localSheetId="0">[1]AFF.FIN!$C$25</definedName>
    <definedName name="BA13ETAGE">[1]AFF.FIN!$C$25</definedName>
    <definedName name="BA13RdCH" localSheetId="0">[1]AFF.FIN!$C$24</definedName>
    <definedName name="BA13RdCH">[1]AFF.FIN!$C$24</definedName>
    <definedName name="BASSIN_TAMPON" localSheetId="0">[1]AFF.HYP!$E$17</definedName>
    <definedName name="BASSIN_TAMPON">[1]AFF.HYP!$E$17</definedName>
    <definedName name="BIDIM" localSheetId="0">[1]AFF.HYP!$J$8</definedName>
    <definedName name="BIDIM">[1]AFF.HYP!$J$8</definedName>
    <definedName name="BORNESINCENDIE" localSheetId="0">[1]AFF.HYP!$E$27</definedName>
    <definedName name="BORNESINCENDIE">[1]AFF.HYP!$E$27</definedName>
    <definedName name="CARREAUX100DIVERS" localSheetId="0">[1]AFF.FIN!$C$46</definedName>
    <definedName name="CARREAUX100DIVERS">[1]AFF.FIN!$C$46</definedName>
    <definedName name="CARREAUX100ETAGE" localSheetId="0">[1]AFF.FIN!$C$45</definedName>
    <definedName name="CARREAUX100ETAGE">[1]AFF.FIN!$C$45</definedName>
    <definedName name="CARREAUX100RdC" localSheetId="0">[1]AFF.FIN!$C$44</definedName>
    <definedName name="CARREAUX100RdC">[1]AFF.FIN!$C$44</definedName>
    <definedName name="CARREAUX70DIVERS" localSheetId="0">[1]AFF.FIN!$C$41</definedName>
    <definedName name="CARREAUX70DIVERS">[1]AFF.FIN!$C$41</definedName>
    <definedName name="CARREAUX70ETAGE" localSheetId="0">[1]AFF.FIN!$C$40</definedName>
    <definedName name="CARREAUX70ETAGE">[1]AFF.FIN!$C$40</definedName>
    <definedName name="CARREAUX70RdC" localSheetId="0">[1]AFF.FIN!$C$39</definedName>
    <definedName name="CARREAUX70RdC">[1]AFF.FIN!$C$39</definedName>
    <definedName name="CB" localSheetId="0">[1]AFF.HYP!$C$54</definedName>
    <definedName name="CB">[1]AFF.HYP!$C$54</definedName>
    <definedName name="cgcnr2000" localSheetId="0">'[3]Assur&amp;Contro 2000'!$A$53</definedName>
    <definedName name="cgcnr2000">'[3]Assur&amp;Contro 2000'!$A$53</definedName>
    <definedName name="cgpuc2000" localSheetId="0">'[3]Assur&amp;Contro 2000'!$A$60</definedName>
    <definedName name="cgpuc2000">'[3]Assur&amp;Contro 2000'!$A$60</definedName>
    <definedName name="cgrcd2000">'[7]Assur&amp;Contro 2000'!$A$38</definedName>
    <definedName name="cgrcddo2000" localSheetId="0">'[3]Assur&amp;Contro 2000'!$A$46</definedName>
    <definedName name="cgrcddo2000">'[3]Assur&amp;Contro 2000'!$A$46</definedName>
    <definedName name="cgrcp2000">'[7]Assur&amp;Contro 2000'!$A$24</definedName>
    <definedName name="cgtrc2000" localSheetId="0">'[3]Assur&amp;Contro 2000'!$A$31</definedName>
    <definedName name="cgtrc2000">'[3]Assur&amp;Contro 2000'!$A$31</definedName>
    <definedName name="CHAUF_A_PLUS_DE_12" localSheetId="0">[1]AFF.HYP!$K$54</definedName>
    <definedName name="CHAUF_A_PLUS_DE_12">[1]AFF.HYP!$K$54</definedName>
    <definedName name="CHAUFFERIE" localSheetId="0">[1]AFF.HYP!$J$29</definedName>
    <definedName name="CHAUFFERIE">[1]AFF.HYP!$J$29</definedName>
    <definedName name="CLOISSTYLDIVERS" localSheetId="0">[1]AFF.FIN!$C$31</definedName>
    <definedName name="CLOISSTYLDIVERS">[1]AFF.FIN!$C$31</definedName>
    <definedName name="CLOISSTYLETAGE" localSheetId="0">[1]AFF.FIN!$C$30</definedName>
    <definedName name="CLOISSTYLETAGE">[1]AFF.FIN!$C$30</definedName>
    <definedName name="CLOISSTYLRdC" localSheetId="0">[1]AFF.FIN!$C$29</definedName>
    <definedName name="CLOISSTYLRdC">[1]AFF.FIN!$C$29</definedName>
    <definedName name="CLOTURE" localSheetId="0">[1]AFF.HYP!$E$8</definedName>
    <definedName name="CLOTURE">[1]AFF.HYP!$E$8</definedName>
    <definedName name="CM" localSheetId="0">[1]AFF.HYP!$C$52</definedName>
    <definedName name="CM">[1]AFF.HYP!$C$52</definedName>
    <definedName name="CMEURO" localSheetId="0">#REF!</definedName>
    <definedName name="CMEURO">#REF!</definedName>
    <definedName name="coefbase" localSheetId="0">[3]Achat!$W$12</definedName>
    <definedName name="coefbase">[3]Achat!$W$12</definedName>
    <definedName name="coefvariante" localSheetId="0">[3]Achat!$X$12</definedName>
    <definedName name="coefvariante">[3]Achat!$X$12</definedName>
    <definedName name="COL_SOUS_APPUIS" localSheetId="0">[5]AFF.GO!$B$180</definedName>
    <definedName name="COL_SOUS_APPUIS">[6]AFF.GO!$B$180</definedName>
    <definedName name="COL_SOUS_CHAUSSEES" localSheetId="0">[5]AFF.GO!$B$194</definedName>
    <definedName name="COL_SOUS_CHAUSSEES">[6]AFF.GO!$B$194</definedName>
    <definedName name="COL_SOUS_DALLAGE" localSheetId="0">[5]AFF.GO!$B$190</definedName>
    <definedName name="COL_SOUS_DALLAGE">[6]AFF.GO!$B$190</definedName>
    <definedName name="Complément_d_info" localSheetId="0">#REF!</definedName>
    <definedName name="Complément_d_info">#REF!</definedName>
    <definedName name="CONSTCHLOUR" localSheetId="0">[1]AFF.HYP!$E$21</definedName>
    <definedName name="CONSTCHLOUR">[1]AFF.HYP!$E$21</definedName>
    <definedName name="Contratcg" localSheetId="0">#REF!</definedName>
    <definedName name="Contratcg">#REF!</definedName>
    <definedName name="CONTRO2000" localSheetId="0">'[3]Assur&amp;Contro 2000'!$A$10</definedName>
    <definedName name="CONTRO2000">'[3]Assur&amp;Contro 2000'!$A$10</definedName>
    <definedName name="COSNTBAT" localSheetId="0">[1]AFF.HYP!$E$22</definedName>
    <definedName name="COSNTBAT">[1]AFF.HYP!$E$22</definedName>
    <definedName name="COTESEMCB" localSheetId="0">[1]AFF.FON!$G$28</definedName>
    <definedName name="COTESEMCB">[1]AFF.FON!$G$28</definedName>
    <definedName name="COTESEMCM" localSheetId="0">[1]AFF.FON!$G$38</definedName>
    <definedName name="COTESEMCM">[1]AFF.FON!$G$38</definedName>
    <definedName name="COUVBACSEC" localSheetId="0">[1]AFF.HYP!$J$52</definedName>
    <definedName name="COUVBACSEC">[1]AFF.HYP!$J$52</definedName>
    <definedName name="COUVETANCHEE" localSheetId="0">[1]AFF.HYP!$J$53</definedName>
    <definedName name="COUVETANCHEE">[1]AFF.HYP!$J$53</definedName>
    <definedName name="couvmemb" localSheetId="0">[1]AFF.HYP!#REF!</definedName>
    <definedName name="couvmemb">[1]AFF.HYP!#REF!</definedName>
    <definedName name="CUBE_350_kgFLCB" localSheetId="0">[5]AFF.GO!$F$47</definedName>
    <definedName name="CUBE_350_kgFLCB">[6]AFF.GO!$F$47</definedName>
    <definedName name="CUBE_350_kgFLCM" localSheetId="0">[5]AFF.GO!$F$46</definedName>
    <definedName name="CUBE_350_kgFLCM">[6]AFF.GO!$F$46</definedName>
    <definedName name="CUBE_350_kgFONDA1" localSheetId="0">[5]AFF.GO!$F$48</definedName>
    <definedName name="CUBE_350_kgFONDA1">[6]AFF.GO!$F$48</definedName>
    <definedName name="CUBE_350_kgFONDA2" localSheetId="0">[5]AFF.GO!$F$49</definedName>
    <definedName name="CUBE_350_kgFONDA2">[6]AFF.GO!$F$49</definedName>
    <definedName name="CUBE_350_kgFONDA3" localSheetId="0">[5]AFF.GO!$F$50</definedName>
    <definedName name="CUBE_350_kgFONDA3">[6]AFF.GO!$F$50</definedName>
    <definedName name="CUBE_350_kgFONDAAGGLOS" localSheetId="0">[5]AFF.GO!$F$53</definedName>
    <definedName name="CUBE_350_kgFONDAAGGLOS">[6]AFF.GO!$F$53</definedName>
    <definedName name="CUBE_350_kgFONDAMSO" localSheetId="0">[5]AFF.GO!$F$52</definedName>
    <definedName name="CUBE_350_kgFONDAMSO">[6]AFF.GO!$F$52</definedName>
    <definedName name="CUBE_350_kgFONDAVB" localSheetId="0">[5]AFF.GO!#REF!</definedName>
    <definedName name="CUBE_350_kgFONDAVB">[6]AFF.GO!#REF!</definedName>
    <definedName name="CUBE_350_kgFQCB" localSheetId="0">[5]AFF.GO!$F$45</definedName>
    <definedName name="CUBE_350_kgFQCB">[6]AFF.GO!$F$45</definedName>
    <definedName name="CUBE_350_kgFQCM" localSheetId="0">[5]AFF.GO!$F$44</definedName>
    <definedName name="CUBE_350_kgFQCM">[6]AFF.GO!$F$44</definedName>
    <definedName name="CUBE_350_kgLONGRINE" localSheetId="0">[5]AFF.GO!$F$57</definedName>
    <definedName name="CUBE_350_kgLONGRINE">[6]AFF.GO!$F$57</definedName>
    <definedName name="CUBE_350_kgMASSINTER" localSheetId="0">[5]AFF.GO!$F$51</definedName>
    <definedName name="CUBE_350_kgMASSINTER">[6]AFF.GO!$F$51</definedName>
    <definedName name="CUBE_350_kgVBANCHE" localSheetId="0">[5]AFF.GO!#REF!</definedName>
    <definedName name="CUBE_350_kgVBANCHE">[6]AFF.GO!#REF!</definedName>
    <definedName name="CUBE_350_kgVQUAI" localSheetId="0">[5]AFF.GO!$F$58</definedName>
    <definedName name="CUBE_350_kgVQUAI">[6]AFF.GO!$F$58</definedName>
    <definedName name="DAL5T" localSheetId="0">[1]AFF.HYP!$G$30</definedName>
    <definedName name="DAL5T">[1]AFF.HYP!$G$30</definedName>
    <definedName name="DAL5TP" localSheetId="0">[1]AFF.HYP!$G$31</definedName>
    <definedName name="DAL5TP">[1]AFF.HYP!$G$31</definedName>
    <definedName name="DEBL_CHAUSLOU_REMBLAIS_BAT" localSheetId="0">[1]AFF.HYP!$E$19</definedName>
    <definedName name="DEBL_CHAUSLOU_REMBLAIS_BAT">[1]AFF.HYP!$E$19</definedName>
    <definedName name="dépenses" localSheetId="0">[3]Achat!$O$175</definedName>
    <definedName name="dépenses">[3]Achat!$O$175</definedName>
    <definedName name="depex" localSheetId="0">[1]AFF.RECAP!#REF!</definedName>
    <definedName name="depex">[1]AFF.RECAP!#REF!</definedName>
    <definedName name="DISTBAT.BRANCH" localSheetId="0">[1]AFF.HYP!$E$25</definedName>
    <definedName name="DISTBAT.BRANCH">[1]AFF.HYP!$E$25</definedName>
    <definedName name="DOUBLSTYLDIVERS" localSheetId="0">[1]AFF.FIN!$C$21</definedName>
    <definedName name="DOUBLSTYLDIVERS">[1]AFF.FIN!$C$21</definedName>
    <definedName name="DOUBLSTYLETAGE" localSheetId="0">[1]AFF.FIN!$C$20</definedName>
    <definedName name="DOUBLSTYLETAGE">[1]AFF.FIN!$C$20</definedName>
    <definedName name="DOUBLSTYLRdCH" localSheetId="0">[1]AFF.FIN!$C$19</definedName>
    <definedName name="DOUBLSTYLRdCH">[1]AFF.FIN!$C$19</definedName>
    <definedName name="ECLAIRZEN" localSheetId="0">[1]AFF.HYP!$H$61</definedName>
    <definedName name="ECLAIRZEN">[1]AFF.HYP!$H$61</definedName>
    <definedName name="ECOLIGHT" localSheetId="0">[1]AFF.LT!$F$49</definedName>
    <definedName name="ECOLIGHT">[1]AFF.LT!$F$49</definedName>
    <definedName name="EPRTV" localSheetId="0">[1]AFF.HYP!$E$18</definedName>
    <definedName name="EPRTV">[1]AFF.HYP!$E$18</definedName>
    <definedName name="F14CMEURO" localSheetId="0">#REF!</definedName>
    <definedName name="F14CMEURO">#REF!</definedName>
    <definedName name="FAIENCE" localSheetId="0">[1]AFF.FIN!$E$251</definedName>
    <definedName name="FAIENCE">[1]AFF.FIN!$E$251</definedName>
    <definedName name="FOND.N_1" localSheetId="0">[1]AFF.HYP!$B$45</definedName>
    <definedName name="FOND.N_1">[1]AFF.HYP!$B$45</definedName>
    <definedName name="FOND.N_2" localSheetId="0">[1]AFF.HYP!$B$46</definedName>
    <definedName name="FOND.N_2">[1]AFF.HYP!$B$46</definedName>
    <definedName name="FOND.N_3" localSheetId="0">[1]AFF.HYP!$B$47</definedName>
    <definedName name="FOND.N_3">[1]AFF.HYP!$B$47</definedName>
    <definedName name="FUTS_LONGRINES_C.B." localSheetId="0">[1]AFF.FON!$C$21</definedName>
    <definedName name="FUTS_LONGRINES_C.B.">[1]AFF.FON!$C$21</definedName>
    <definedName name="FUTS_QUAIS_C.B." localSheetId="0">[1]AFF.FON!$C$20</definedName>
    <definedName name="FUTS_QUAIS_C.B.">[1]AFF.FON!$C$20</definedName>
    <definedName name="GALVA" localSheetId="0">[1]AFF.HYP!$C$53</definedName>
    <definedName name="GALVA">[1]AFF.HYP!$C$53</definedName>
    <definedName name="GBCHLEG" localSheetId="0">[1]AFF.HYP!$K$20</definedName>
    <definedName name="GBCHLEG">[1]AFF.HYP!$K$20</definedName>
    <definedName name="GBCHLOU" localSheetId="0">[1]AFF.HYP!$K$19</definedName>
    <definedName name="GBCHLOU">[1]AFF.HYP!$K$19</definedName>
    <definedName name="GCCHLEG" localSheetId="0">[1]AFF.HYP!$J$20</definedName>
    <definedName name="GCCHLEG">[1]AFF.HYP!$J$20</definedName>
    <definedName name="GCCHLOU" localSheetId="0">[1]AFF.HYP!$J$19</definedName>
    <definedName name="GCCHLOU">[1]AFF.HYP!$J$19</definedName>
    <definedName name="GCVPIET" localSheetId="0">[1]AFF.HYP!$J$21</definedName>
    <definedName name="GCVPIET">[1]AFF.HYP!$J$21</definedName>
    <definedName name="GCVPOMP" localSheetId="0">[1]AFF.HYP!$J$22</definedName>
    <definedName name="GCVPOMP">[1]AFF.HYP!$J$22</definedName>
    <definedName name="GCZBET" localSheetId="0">[1]AFF.HYP!$J$23</definedName>
    <definedName name="GCZBET">[1]AFF.HYP!$J$23</definedName>
    <definedName name="GRAVE_BITUME" localSheetId="0">[1]AFF.HYP!$K$18</definedName>
    <definedName name="GRAVE_BITUME">[1]AFF.HYP!$K$18</definedName>
    <definedName name="GRAVE_CIMENT" localSheetId="0">[1]AFF.HYP!$J$18</definedName>
    <definedName name="GRAVE_CIMENT">[1]AFF.HYP!$J$18</definedName>
    <definedName name="H_1" localSheetId="0">[1]AFF.DRB!$F$11</definedName>
    <definedName name="H_1">[1]AFF.DRB!$F$11</definedName>
    <definedName name="H_2" localSheetId="0">[1]AFF.DRB!$N$11</definedName>
    <definedName name="H_2">[1]AFF.DRB!$N$11</definedName>
    <definedName name="H_250_kgF1" localSheetId="0">[1]AFF.HYP!$D$45</definedName>
    <definedName name="H_250_kgF1">[1]AFF.HYP!$D$45</definedName>
    <definedName name="H_250_kgF2" localSheetId="0">[1]AFF.HYP!$D$46</definedName>
    <definedName name="H_250_kgF2">[1]AFF.HYP!$D$46</definedName>
    <definedName name="H_250_kgF3" localSheetId="0">[1]AFF.HYP!$D$47</definedName>
    <definedName name="H_250_kgF3">[1]AFF.HYP!$D$47</definedName>
    <definedName name="H_250_kgFLCB" localSheetId="0">[1]AFF.HYP!$D$44</definedName>
    <definedName name="H_250_kgFLCB">[1]AFF.HYP!$D$44</definedName>
    <definedName name="H_250_kgFLCM" localSheetId="0">[1]AFF.HYP!$D$43</definedName>
    <definedName name="H_250_kgFLCM">[1]AFF.HYP!$D$43</definedName>
    <definedName name="H_250_kgFQCB" localSheetId="0">[1]AFF.HYP!$D$42</definedName>
    <definedName name="H_250_kgFQCB">[1]AFF.HYP!$D$42</definedName>
    <definedName name="H_250_kgFQCM" localSheetId="0">[1]AFF.HYP!$D$41</definedName>
    <definedName name="H_250_kgFQCM">[1]AFF.HYP!$D$41</definedName>
    <definedName name="H_250_kgMAGGLO" localSheetId="0">[1]AFF.HYP!$F$37</definedName>
    <definedName name="H_250_kgMAGGLO">[1]AFF.HYP!$F$37</definedName>
    <definedName name="H_250_kgMASSINTER" localSheetId="0">[1]AFF.HYP!$D$48</definedName>
    <definedName name="H_250_kgMASSINTER">[1]AFF.HYP!$D$48</definedName>
    <definedName name="H_250_kgMSO" localSheetId="0">[1]AFF.HYP!$F$36</definedName>
    <definedName name="H_250_kgMSO">[1]AFF.HYP!$F$36</definedName>
    <definedName name="h_250_kgVB" localSheetId="0">[1]AFF.HYP!#REF!</definedName>
    <definedName name="h_250_kgVB">[1]AFF.HYP!#REF!</definedName>
    <definedName name="H_3" localSheetId="0">[1]AFF.DRB!$F$33</definedName>
    <definedName name="H_3">[1]AFF.DRB!$F$33</definedName>
    <definedName name="H_4" localSheetId="0">[1]AFF.DRB!$N$33</definedName>
    <definedName name="H_4">[1]AFF.DRB!$N$33</definedName>
    <definedName name="HAGGLO" localSheetId="0">[1]AFF.HYP!$E$37</definedName>
    <definedName name="HAGGLO">[1]AFF.HYP!$E$37</definedName>
    <definedName name="HAGGLOSMSO" localSheetId="0">[1]AFF.HYP!$E$36</definedName>
    <definedName name="HAGGLOSMSO">[1]AFF.HYP!$E$36</definedName>
    <definedName name="HBARDAGE" localSheetId="0">[1]AFF.HYP!$E$59</definedName>
    <definedName name="HBARDAGE">[1]AFF.HYP!$E$59</definedName>
    <definedName name="hCFneg" localSheetId="0">[1]AFF.LT!$B$157</definedName>
    <definedName name="hCFneg">[1]AFF.LT!$B$157</definedName>
    <definedName name="HCFpos" localSheetId="0">[1]AFF.LT!$B$151</definedName>
    <definedName name="HCFpos">[1]AFF.LT!$B$151</definedName>
    <definedName name="HDALLEETAG" localSheetId="0">[1]AFF.FIN!$E$3</definedName>
    <definedName name="HDALLEETAG">[1]AFF.FIN!$E$3</definedName>
    <definedName name="HDALLERDCH" localSheetId="0">[1]AFF.FIN!$E$2</definedName>
    <definedName name="HDALLERDCH">[1]AFF.FIN!$E$2</definedName>
    <definedName name="HFLCB" localSheetId="0">[1]AFF.HYP!$G$44</definedName>
    <definedName name="HFLCB">[1]AFF.HYP!$G$44</definedName>
    <definedName name="HFLCM" localSheetId="0">[1]AFF.HYP!$G$43</definedName>
    <definedName name="HFLCM">[1]AFF.HYP!$G$43</definedName>
    <definedName name="HFONAGGLO" localSheetId="0">[1]AFF.HYP!$H$37</definedName>
    <definedName name="HFONAGGLO">[1]AFF.HYP!$H$37</definedName>
    <definedName name="HFONDA1" localSheetId="0">[1]AFF.HYP!$G$45</definedName>
    <definedName name="HFONDA1">[1]AFF.HYP!$G$45</definedName>
    <definedName name="HFONDA2" localSheetId="0">[1]AFF.HYP!$G$46</definedName>
    <definedName name="HFONDA2">[1]AFF.HYP!$G$46</definedName>
    <definedName name="HFONDA3" localSheetId="0">[1]AFF.HYP!$G$47</definedName>
    <definedName name="HFONDA3">[1]AFF.HYP!$G$47</definedName>
    <definedName name="HFONMSO" localSheetId="0">[1]AFF.HYP!$H$36</definedName>
    <definedName name="HFONMSO">[1]AFF.HYP!$H$36</definedName>
    <definedName name="HFONVBANCH" localSheetId="0">[1]AFF.HYP!#REF!</definedName>
    <definedName name="HFONVBANCH">[1]AFF.HYP!#REF!</definedName>
    <definedName name="HFQCB" localSheetId="0">[1]AFF.HYP!$G$42</definedName>
    <definedName name="HFQCB">[1]AFF.HYP!$G$42</definedName>
    <definedName name="HFQCM" localSheetId="0">[1]AFF.HYP!$G$41</definedName>
    <definedName name="HFQCM">[1]AFF.HYP!$G$41</definedName>
    <definedName name="HFUTF1" localSheetId="0">[1]AFF.HYP!$J$45</definedName>
    <definedName name="HFUTF1">[1]AFF.HYP!$J$45</definedName>
    <definedName name="HFUTF2" localSheetId="0">[1]AFF.HYP!$J$46</definedName>
    <definedName name="HFUTF2">[1]AFF.HYP!$J$46</definedName>
    <definedName name="HFUTF3" localSheetId="0">[1]AFF.HYP!$J$47</definedName>
    <definedName name="HFUTF3">[1]AFF.HYP!$J$47</definedName>
    <definedName name="HFUTLCB" localSheetId="0">[1]AFF.HYP!$J$44</definedName>
    <definedName name="HFUTLCB">[1]AFF.HYP!$J$44</definedName>
    <definedName name="HFUTLCM" localSheetId="0">[1]AFF.HYP!$J$43</definedName>
    <definedName name="HFUTLCM">[1]AFF.HYP!$J$43</definedName>
    <definedName name="HFUTMINTER" localSheetId="0">[1]AFF.HYP!$J$48</definedName>
    <definedName name="HFUTMINTER">[1]AFF.HYP!$J$48</definedName>
    <definedName name="HFUTQCB" localSheetId="0">[1]AFF.HYP!$J$42</definedName>
    <definedName name="HFUTQCB">[1]AFF.HYP!$J$42</definedName>
    <definedName name="HFUTQCM" localSheetId="0">[1]AFF.HYP!$J$41</definedName>
    <definedName name="HFUTQCM">[1]AFF.HYP!$J$41</definedName>
    <definedName name="HLIBAT" localSheetId="0">[1]AFF.HYP!$D$55</definedName>
    <definedName name="HLIBAT">[1]AFF.HYP!$D$55</definedName>
    <definedName name="HLONG" localSheetId="0">[1]AFF.HYP!$E$33</definedName>
    <definedName name="HLONG">[1]AFF.HYP!$E$33</definedName>
    <definedName name="HMASINTER" localSheetId="0">[1]AFF.HYP!$G$48</definedName>
    <definedName name="HMASINTER">[1]AFF.HYP!$G$48</definedName>
    <definedName name="hono" localSheetId="0">[1]AFF.RECAP!#REF!</definedName>
    <definedName name="hono">[1]AFF.RECAP!#REF!</definedName>
    <definedName name="honoc" localSheetId="0">[1]AFF.RECAP!#REF!</definedName>
    <definedName name="honoc">[1]AFF.RECAP!#REF!</definedName>
    <definedName name="honovente" localSheetId="0">#REF!</definedName>
    <definedName name="honovente">#REF!</definedName>
    <definedName name="HPLAFETAG" localSheetId="0">[1]AFF.FIN!$E$6</definedName>
    <definedName name="HPLAFETAG">[1]AFF.FIN!$E$6</definedName>
    <definedName name="HPLAFRDCH" localSheetId="0">[1]AFF.FIN!$E$5</definedName>
    <definedName name="HPLAFRDCH">[1]AFF.FIN!$E$5</definedName>
    <definedName name="HVBANCH" localSheetId="0">[1]AFF.HYP!#REF!</definedName>
    <definedName name="HVBANCH">[1]AFF.HYP!#REF!</definedName>
    <definedName name="HVQUAIS" localSheetId="0">[1]AFF.HYP!$E$35</definedName>
    <definedName name="HVQUAIS">[1]AFF.HYP!$E$35</definedName>
    <definedName name="_xlnm.Print_Titles" localSheetId="0">'Lot 310 GROS-OEUVRE'!$1:$5</definedName>
    <definedName name="LARGBAT" localSheetId="0">[1]AFF.HYP!$I$54</definedName>
    <definedName name="LARGBAT">[1]AFF.HYP!$I$54</definedName>
    <definedName name="LARGFONAGGLO" localSheetId="0">[1]AFF.HYP!$G$37</definedName>
    <definedName name="LARGFONAGGLO">[1]AFF.HYP!$G$37</definedName>
    <definedName name="LARGFONDA1" localSheetId="0">[1]AFF.HYP!$F$45</definedName>
    <definedName name="LARGFONDA1">[1]AFF.HYP!$F$45</definedName>
    <definedName name="LARGFONDA2" localSheetId="0">[1]AFF.HYP!$F$46</definedName>
    <definedName name="LARGFONDA2">[1]AFF.HYP!$F$46</definedName>
    <definedName name="LARGFONDA3" localSheetId="0">[1]AFF.HYP!$F$47</definedName>
    <definedName name="LARGFONDA3">[1]AFF.HYP!$F$47</definedName>
    <definedName name="LARGFONMSO" localSheetId="0">[1]AFF.HYP!$G$36</definedName>
    <definedName name="LARGFONMSO">[1]AFF.HYP!$G$36</definedName>
    <definedName name="LARGFONVBANCH" localSheetId="0">[1]AFF.HYP!#REF!</definedName>
    <definedName name="LARGFONVBANCH">[1]AFF.HYP!#REF!</definedName>
    <definedName name="LARGFUTF1" localSheetId="0">[1]AFF.HYP!$I$45</definedName>
    <definedName name="LARGFUTF1">[1]AFF.HYP!$I$45</definedName>
    <definedName name="LARGFUTF2" localSheetId="0">[1]AFF.HYP!$I$46</definedName>
    <definedName name="LARGFUTF2">[1]AFF.HYP!$I$46</definedName>
    <definedName name="LARGFUTF3" localSheetId="0">[1]AFF.HYP!$I$47</definedName>
    <definedName name="LARGFUTF3">[1]AFF.HYP!$I$47</definedName>
    <definedName name="LARGFUTLCB" localSheetId="0">[1]AFF.HYP!$I$44</definedName>
    <definedName name="LARGFUTLCB">[1]AFF.HYP!$I$44</definedName>
    <definedName name="LARGFUTLCM" localSheetId="0">[1]AFF.HYP!$I$43</definedName>
    <definedName name="LARGFUTLCM">[1]AFF.HYP!$I$43</definedName>
    <definedName name="LARGFUTMINTER" localSheetId="0">[1]AFF.HYP!$I$48</definedName>
    <definedName name="LARGFUTMINTER">[1]AFF.HYP!$I$48</definedName>
    <definedName name="LARGFUTQCB" localSheetId="0">[1]AFF.HYP!$I$42</definedName>
    <definedName name="LARGFUTQCB">[1]AFF.HYP!$I$42</definedName>
    <definedName name="LARGFUTQCM" localSheetId="0">[1]AFF.HYP!$I$41</definedName>
    <definedName name="LARGFUTQCM">[1]AFF.HYP!$I$41</definedName>
    <definedName name="LARGLONG" localSheetId="0">[1]AFF.HYP!$D$33</definedName>
    <definedName name="LARGLONG">[1]AFF.HYP!$D$33</definedName>
    <definedName name="LARGMASINTER" localSheetId="0">[1]AFF.HYP!$F$48</definedName>
    <definedName name="LARGMASINTER">[1]AFF.HYP!$F$48</definedName>
    <definedName name="LARGVBANCH" localSheetId="0">[1]AFF.HYP!#REF!</definedName>
    <definedName name="LARGVBANCH">[1]AFF.HYP!#REF!</definedName>
    <definedName name="LARGVQUAIS" localSheetId="0">[1]AFF.HYP!$D$35</definedName>
    <definedName name="LARGVQUAIS">[1]AFF.HYP!$D$35</definedName>
    <definedName name="LARTER" localSheetId="0">[1]AFF.HYP!$I$7</definedName>
    <definedName name="LARTER">[1]AFF.HYP!$I$7</definedName>
    <definedName name="lFLCB" localSheetId="0">[1]AFF.HYP!$F$44</definedName>
    <definedName name="lFLCB">[1]AFF.HYP!$F$44</definedName>
    <definedName name="lFLCM" localSheetId="0">[1]AFF.HYP!$F$43</definedName>
    <definedName name="lFLCM">[1]AFF.HYP!$F$43</definedName>
    <definedName name="lFQCB" localSheetId="0">[1]AFF.HYP!$F$42</definedName>
    <definedName name="lFQCB">[1]AFF.HYP!$F$42</definedName>
    <definedName name="lFQCM" localSheetId="0">[1]AFF.HYP!$F$41</definedName>
    <definedName name="lFQCM">[1]AFF.HYP!$F$41</definedName>
    <definedName name="LIEU" localSheetId="0">[1]AFF.HYP!$A$3</definedName>
    <definedName name="LIEU">[1]AFF.HYP!$A$3</definedName>
    <definedName name="LIN_CLOTURE_BASSIN_TAMPON">[8]AFF.HYP!$K$14</definedName>
    <definedName name="LIN_RESEAU_EP" localSheetId="0">[1]AFF.HYP!$E$26</definedName>
    <definedName name="LIN_RESEAU_EP">[1]AFF.HYP!$E$26</definedName>
    <definedName name="LINAGGLO" localSheetId="0">[1]AFF.HYP!$C$37</definedName>
    <definedName name="LINAGGLO">[1]AFF.HYP!$C$37</definedName>
    <definedName name="LINBORDURES" localSheetId="0">[1]AFF.HYP!$E$23</definedName>
    <definedName name="LINBORDURES">[1]AFF.HYP!$E$23</definedName>
    <definedName name="LINCANTONS" localSheetId="0">[1]AFF.HYP!$H$59</definedName>
    <definedName name="LINCANTONS">[1]AFF.HYP!$H$59</definedName>
    <definedName name="LINCHENOUES" localSheetId="0">[1]AFF.HYP!$E$58</definedName>
    <definedName name="LINCHENOUES">[1]AFF.HYP!$E$58</definedName>
    <definedName name="LINECRAN" localSheetId="0">[1]AFF.HYP!$C$34</definedName>
    <definedName name="LINECRAN">[1]AFF.HYP!$C$34</definedName>
    <definedName name="LINFACADE" localSheetId="0">[1]AFF.HYP!$E$56</definedName>
    <definedName name="LINFACADE">[1]AFF.HYP!$E$56</definedName>
    <definedName name="LINFAITAGE" localSheetId="0">[1]AFF.HYP!$E$57</definedName>
    <definedName name="LINFAITAGE">[1]AFF.HYP!$E$57</definedName>
    <definedName name="LINLONG" localSheetId="0">[1]AFF.HYP!$C$33</definedName>
    <definedName name="LINLONG">[1]AFF.HYP!$C$33</definedName>
    <definedName name="LINMSO" localSheetId="0">[1]AFF.HYP!$C$36</definedName>
    <definedName name="LINMSO">[1]AFF.HYP!$C$36</definedName>
    <definedName name="LINVBANCH" localSheetId="0">[1]AFF.HYP!#REF!</definedName>
    <definedName name="LINVBANCH">[1]AFF.HYP!#REF!</definedName>
    <definedName name="LINVQUAIS" localSheetId="0">[1]AFF.HYP!$C$35</definedName>
    <definedName name="LINVQUAIS">[1]AFF.HYP!$C$35</definedName>
    <definedName name="LOCCHARGE" localSheetId="0">[1]AFF.HYP!$J$31</definedName>
    <definedName name="LOCCHARGE">[1]AFF.HYP!$J$31</definedName>
    <definedName name="LOCSPK" localSheetId="0">[1]AFF.HYP!$J$30</definedName>
    <definedName name="LOCSPK">[1]AFF.HYP!$J$30</definedName>
    <definedName name="LONFLCB" localSheetId="0">[1]AFF.HYP!$E$44</definedName>
    <definedName name="LONFLCB">[1]AFF.HYP!$E$44</definedName>
    <definedName name="LONFLCM" localSheetId="0">[1]AFF.HYP!$E$43</definedName>
    <definedName name="LONFLCM">[1]AFF.HYP!$E$43</definedName>
    <definedName name="LONFQCB" localSheetId="0">[1]AFF.HYP!$E$42</definedName>
    <definedName name="LONFQCB">[1]AFF.HYP!$E$42</definedName>
    <definedName name="LONFQCM" localSheetId="0">[1]AFF.HYP!$E$41</definedName>
    <definedName name="LONFQCM">[1]AFF.HYP!$E$41</definedName>
    <definedName name="LONGBAT" localSheetId="0">[1]AFF.HYP!$F$54</definedName>
    <definedName name="LONGBAT">[1]AFF.HYP!$F$54</definedName>
    <definedName name="LONGCOLONNES" localSheetId="0">[5]AFF.GO!$E$178</definedName>
    <definedName name="LONGCOLONNES">[6]AFF.GO!$E$178</definedName>
    <definedName name="LONGFONDA1" localSheetId="0">[1]AFF.HYP!$E$45</definedName>
    <definedName name="LONGFONDA1">[1]AFF.HYP!$E$45</definedName>
    <definedName name="LONGFONDA2" localSheetId="0">[1]AFF.HYP!$E$46</definedName>
    <definedName name="LONGFONDA2">[1]AFF.HYP!$E$46</definedName>
    <definedName name="LONGFONDA3" localSheetId="0">[1]AFF.HYP!$E$47</definedName>
    <definedName name="LONGFONDA3">[1]AFF.HYP!$E$47</definedName>
    <definedName name="LONGFUTF1" localSheetId="0">[1]AFF.HYP!$H$45</definedName>
    <definedName name="LONGFUTF1">[1]AFF.HYP!$H$45</definedName>
    <definedName name="LONGFUTF2" localSheetId="0">[1]AFF.HYP!$H$46</definedName>
    <definedName name="LONGFUTF2">[1]AFF.HYP!$H$46</definedName>
    <definedName name="LONGFUTF3" localSheetId="0">[1]AFF.HYP!$H$47</definedName>
    <definedName name="LONGFUTF3">[1]AFF.HYP!$H$47</definedName>
    <definedName name="LONGFUTLCB" localSheetId="0">[1]AFF.HYP!$H$44</definedName>
    <definedName name="LONGFUTLCB">[1]AFF.HYP!$H$44</definedName>
    <definedName name="LONGFUTLCM" localSheetId="0">[1]AFF.HYP!$H$43</definedName>
    <definedName name="LONGFUTLCM">[1]AFF.HYP!$H$43</definedName>
    <definedName name="LONGFUTMINTER" localSheetId="0">[1]AFF.HYP!$H$48</definedName>
    <definedName name="LONGFUTMINTER">[1]AFF.HYP!$H$48</definedName>
    <definedName name="LONGFUTQCB" localSheetId="0">[1]AFF.HYP!$H$42</definedName>
    <definedName name="LONGFUTQCB">[1]AFF.HYP!$H$42</definedName>
    <definedName name="LONGFUTQCM" localSheetId="0">[1]AFF.HYP!$H$41</definedName>
    <definedName name="LONGFUTQCM">[1]AFF.HYP!$H$41</definedName>
    <definedName name="LONGMASINTER" localSheetId="0">[1]AFF.HYP!$E$48</definedName>
    <definedName name="LONGMASINTER">[1]AFF.HYP!$E$48</definedName>
    <definedName name="LONGTER" localSheetId="0">[1]AFF.HYP!$G$7</definedName>
    <definedName name="LONGTER">[1]AFF.HYP!$G$7</definedName>
    <definedName name="MAILLAGE" localSheetId="0">[5]AFF.GO!$E$190</definedName>
    <definedName name="MAILLAGE">[6]AFF.GO!$E$190</definedName>
    <definedName name="metres" localSheetId="0">[3]HonorairesExt!$H$26</definedName>
    <definedName name="metres">[3]HonorairesExt!$H$26</definedName>
    <definedName name="metreur" localSheetId="0">[3]HonorairesExt!$H$33</definedName>
    <definedName name="metreur">[3]HonorairesExt!$H$33</definedName>
    <definedName name="mission2" localSheetId="0">[3]HonorairesExt!$D$5</definedName>
    <definedName name="mission2">[3]HonorairesExt!$D$5</definedName>
    <definedName name="mission3" localSheetId="0">[3]HonorairesExt!$F$5</definedName>
    <definedName name="mission3">[3]HonorairesExt!$F$5</definedName>
    <definedName name="missions456" localSheetId="0">[3]HonorairesExt!$H$5</definedName>
    <definedName name="missions456">[3]HonorairesExt!$H$5</definedName>
    <definedName name="N__AFFAIRE" localSheetId="0">[1]AFF.HYP!$A$1</definedName>
    <definedName name="N__AFFAIRE">[1]AFF.HYP!$A$1</definedName>
    <definedName name="NATURE" localSheetId="0">[1]AFF.DRB!#REF!</definedName>
    <definedName name="NATURE">[1]AFF.DRB!#REF!</definedName>
    <definedName name="NBAUGE" localSheetId="0">[1]AFF.FIN!$F$301</definedName>
    <definedName name="NBAUGE">[1]AFF.FIN!$F$301</definedName>
    <definedName name="NBDOUCHES" localSheetId="0">[1]AFF.FIN!$F$298</definedName>
    <definedName name="NBDOUCHES">[1]AFF.FIN!$F$298</definedName>
    <definedName name="NBESCQUAIS" localSheetId="0">[1]AFF.HYP!$D$29</definedName>
    <definedName name="NBESCQUAIS">[1]AFF.HYP!$D$29</definedName>
    <definedName name="NBEVIER" localSheetId="0">[1]AFF.FIN!$F$303</definedName>
    <definedName name="NBEVIER">[1]AFF.FIN!$F$303</definedName>
    <definedName name="NBFONDA1" localSheetId="0">[1]AFF.HYP!$C$45</definedName>
    <definedName name="NBFONDA1">[1]AFF.HYP!$C$45</definedName>
    <definedName name="NBFONDA2" localSheetId="0">[1]AFF.HYP!$C$46</definedName>
    <definedName name="NBFONDA2">[1]AFF.HYP!$C$46</definedName>
    <definedName name="NBFONDA3" localSheetId="0">[1]AFF.HYP!$C$47</definedName>
    <definedName name="NBFONDA3">[1]AFF.HYP!$C$47</definedName>
    <definedName name="NBFONLCB" localSheetId="0">[1]AFF.HYP!$C$44</definedName>
    <definedName name="NBFONLCB">[1]AFF.HYP!$C$44</definedName>
    <definedName name="NBFONLCM" localSheetId="0">[1]AFF.HYP!$C$43</definedName>
    <definedName name="NBFONLCM">[1]AFF.HYP!$C$43</definedName>
    <definedName name="NBFONQCB" localSheetId="0">[1]AFF.HYP!$C$42</definedName>
    <definedName name="NBFONQCB">[1]AFF.HYP!$C$42</definedName>
    <definedName name="NBFONQCM" localSheetId="0">[1]AFF.HYP!$C$41</definedName>
    <definedName name="NBFONQCM">[1]AFF.HYP!$C$41</definedName>
    <definedName name="NBLANT1.4x1.4" localSheetId="0">[1]AFF.HYP!$I$60</definedName>
    <definedName name="NBLANT1.4x1.4">[1]AFF.HYP!$I$60</definedName>
    <definedName name="NBLANT2x3" localSheetId="0">[1]AFF.HYP!$E$60</definedName>
    <definedName name="NBLANT2x3">[1]AFF.HYP!$E$60</definedName>
    <definedName name="NBLANTERNEAUXFIXES" localSheetId="0">[1]AFF.COU!$G$78</definedName>
    <definedName name="NBLANTERNEAUXFIXES">[1]AFF.COU!$G$78</definedName>
    <definedName name="NBLAVABO" localSheetId="0">[1]AFF.FIN!$F$299</definedName>
    <definedName name="NBLAVABO">[1]AFF.FIN!$F$299</definedName>
    <definedName name="NBMASINTER" localSheetId="0">[1]AFF.HYP!$C$48</definedName>
    <definedName name="NBMASINTER">[1]AFF.HYP!$C$48</definedName>
    <definedName name="NBPOSTESRIA" localSheetId="0">[1]AFF.LT!$F$143</definedName>
    <definedName name="NBPOSTESRIA">[1]AFF.LT!$F$143</definedName>
    <definedName name="NBRAMPE" localSheetId="0">[1]AFF.HYP!$D$30</definedName>
    <definedName name="NBRAMPE">[1]AFF.HYP!$D$30</definedName>
    <definedName name="NBRPERSONNE" localSheetId="0">[1]AFF.LT!$F$127</definedName>
    <definedName name="NBRPERSONNE">[1]AFF.LT!$F$127</definedName>
    <definedName name="NBURINOIR" localSheetId="0">[1]AFF.FIN!$F$302</definedName>
    <definedName name="NBURINOIR">[1]AFF.FIN!$F$302</definedName>
    <definedName name="NBVASQUE" localSheetId="0">[1]AFF.FIN!$F$300</definedName>
    <definedName name="NBVASQUE">[1]AFF.FIN!$F$300</definedName>
    <definedName name="NBVIDOIR" localSheetId="0">[1]AFF.FIN!$F$304</definedName>
    <definedName name="NBVIDOIR">[1]AFF.FIN!$F$304</definedName>
    <definedName name="NBWC" localSheetId="0">[1]AFF.FIN!$F$297</definedName>
    <definedName name="NBWC">[1]AFF.FIN!$F$297</definedName>
    <definedName name="NDESCEP" localSheetId="0">[1]AFF.HYP!$E$61</definedName>
    <definedName name="NDESCEP">[1]AFF.HYP!$E$61</definedName>
    <definedName name="NIVBONSOL" localSheetId="0">[1]AFF.HYP!$I$50</definedName>
    <definedName name="NIVBONSOL">[1]AFF.HYP!$I$50</definedName>
    <definedName name="NIVEAU_DE_REFERENCE" localSheetId="0">[1]AFF.DRB!$F$8</definedName>
    <definedName name="NIVEAU_DE_REFERENCE">[1]AFF.DRB!$F$8</definedName>
    <definedName name="NIVFUTS" localSheetId="0">[1]AFF.HYP!$E$50</definedName>
    <definedName name="NIVFUTS">[1]AFF.HYP!$E$50</definedName>
    <definedName name="NIVHYDRAU1" localSheetId="0">[1]AFF.HYP!$G$64</definedName>
    <definedName name="NIVHYDRAU1">[1]AFF.HYP!$G$64</definedName>
    <definedName name="NIVHYDRAU2" localSheetId="0">[1]AFF.HYP!$G$65</definedName>
    <definedName name="NIVHYDRAU2">[1]AFF.HYP!$G$65</definedName>
    <definedName name="NIVMECA1" localSheetId="0">[1]AFF.HYP!$F$64</definedName>
    <definedName name="NIVMECA1">[1]AFF.HYP!$F$64</definedName>
    <definedName name="NIVMECA2" localSheetId="0">[1]AFF.HYP!$F$65</definedName>
    <definedName name="NIVMECA2">[1]AFF.HYP!$F$65</definedName>
    <definedName name="NOM" localSheetId="0">[1]AFF.DRB!#REF!</definedName>
    <definedName name="NOM">[1]AFF.DRB!#REF!</definedName>
    <definedName name="nomfichv" localSheetId="0">[1]AFF.RECAP!#REF!</definedName>
    <definedName name="nomfichv">[1]AFF.RECAP!#REF!</definedName>
    <definedName name="NPALU1V" localSheetId="0">[1]AFF.HYP!$H$69</definedName>
    <definedName name="NPALU1V">[1]AFF.HYP!$H$69</definedName>
    <definedName name="NPALU2V" localSheetId="0">[1]AFF.HYP!$J$69</definedName>
    <definedName name="NPALU2V">[1]AFF.HYP!$J$69</definedName>
    <definedName name="NPCF2V" localSheetId="0">[1]AFF.HYP!$J$68</definedName>
    <definedName name="NPCF2V">[1]AFF.HYP!$J$68</definedName>
    <definedName name="NPCFCOUL" localSheetId="0">[1]AFF.HYP!$H$67</definedName>
    <definedName name="NPCFCOUL">[1]AFF.HYP!$H$67</definedName>
    <definedName name="NPCFPIET" localSheetId="0">[1]AFF.HYP!$H$68</definedName>
    <definedName name="NPCFPIET">[1]AFF.HYP!$H$68</definedName>
    <definedName name="NPIS" localSheetId="0">[1]AFF.HYP!$E$67</definedName>
    <definedName name="NPIS">[1]AFF.HYP!$E$67</definedName>
    <definedName name="NPSEC1" localSheetId="0">[1]AFF.HYP!$E$64</definedName>
    <definedName name="NPSEC1">[1]AFF.HYP!$E$64</definedName>
    <definedName name="NPSEC2" localSheetId="0">[1]AFF.HYP!$E$65</definedName>
    <definedName name="NPSEC2">[1]AFF.HYP!$E$65</definedName>
    <definedName name="NPSEC3" localSheetId="0">[1]AFF.HYP!$E$66</definedName>
    <definedName name="NPSEC3">[1]AFF.HYP!$E$66</definedName>
    <definedName name="NTRAVTOIT" localSheetId="0">[1]AFF.HYP!$E$62</definedName>
    <definedName name="NTRAVTOIT">[1]AFF.HYP!$E$62</definedName>
    <definedName name="NUMSOL">[1]AFF.HYP!#REF!</definedName>
    <definedName name="Optima" localSheetId="0">[1]AFF.HYP!$I$6</definedName>
    <definedName name="Optima">[1]AFF.HYP!$I$6</definedName>
    <definedName name="P_Client" localSheetId="0">[3]Para!$B$3</definedName>
    <definedName name="P_Client">[3]Para!$B$3</definedName>
    <definedName name="P_CONTR1" localSheetId="0">[3]Para!#REF!</definedName>
    <definedName name="P_CONTR1">[3]Para!#REF!</definedName>
    <definedName name="P_CONTR2" localSheetId="0">[3]Para!#REF!</definedName>
    <definedName name="P_CONTR2">[3]Para!#REF!</definedName>
    <definedName name="P_COORD2" localSheetId="0">[3]Para!#REF!</definedName>
    <definedName name="P_COORD2">[3]Para!#REF!</definedName>
    <definedName name="P_DateRemise" localSheetId="0">[3]Para!$B$12</definedName>
    <definedName name="P_DateRemise">[3]Para!$B$12</definedName>
    <definedName name="P_DateValidite" localSheetId="0">[3]Para!$B$14</definedName>
    <definedName name="P_DateValidite">[3]Para!$B$14</definedName>
    <definedName name="P_Designe" localSheetId="0">[3]Para!$B$4</definedName>
    <definedName name="P_Designe">[3]Para!$B$4</definedName>
    <definedName name="P_FAchat" localSheetId="0">[3]Para!$B$10</definedName>
    <definedName name="P_FAchat">[3]Para!$B$10</definedName>
    <definedName name="P_FGedeon" localSheetId="0">[3]Para!$B$11</definedName>
    <definedName name="P_FGedeon">[3]Para!$B$11</definedName>
    <definedName name="P_Info" localSheetId="0">[3]Para!$B$7</definedName>
    <definedName name="P_Info">[3]Para!$B$7</definedName>
    <definedName name="P_LbStade" localSheetId="0">[3]Para!$B$16</definedName>
    <definedName name="P_LbStade">[3]Para!$B$16</definedName>
    <definedName name="P_Lieu" localSheetId="0">[3]Para!$B$5</definedName>
    <definedName name="P_Lieu">[3]Para!$B$5</definedName>
    <definedName name="P_NAffaire" localSheetId="0">[3]Para!$B$2</definedName>
    <definedName name="P_NAffaire">[3]Para!$B$2</definedName>
    <definedName name="P_NomAuteur" localSheetId="0">[3]Para!$B$9</definedName>
    <definedName name="P_NomAuteur">[3]Para!$B$9</definedName>
    <definedName name="P_Pays" localSheetId="0">[3]Para!$B$6</definedName>
    <definedName name="P_Pays">[3]Para!$B$6</definedName>
    <definedName name="P_RCD1" localSheetId="0">[3]Para!#REF!</definedName>
    <definedName name="P_RCD1">[3]Para!#REF!</definedName>
    <definedName name="PACIERFF1" localSheetId="0">[1]AFF.HYP!$K$45</definedName>
    <definedName name="PACIERFF1">[1]AFF.HYP!$K$45</definedName>
    <definedName name="PACIERFF2" localSheetId="0">[1]AFF.HYP!$K$46</definedName>
    <definedName name="PACIERFF2">[1]AFF.HYP!$K$46</definedName>
    <definedName name="PACIERFF3" localSheetId="0">[1]AFF.HYP!$K$47</definedName>
    <definedName name="PACIERFF3">[1]AFF.HYP!$K$47</definedName>
    <definedName name="PACIERFLCB" localSheetId="0">[1]AFF.HYP!$K$44</definedName>
    <definedName name="PACIERFLCB">[1]AFF.HYP!$K$44</definedName>
    <definedName name="PACIERFLCM" localSheetId="0">[1]AFF.HYP!$K$43</definedName>
    <definedName name="PACIERFLCM">[1]AFF.HYP!$K$43</definedName>
    <definedName name="PACIERFMINTER" localSheetId="0">[1]AFF.HYP!$K$48</definedName>
    <definedName name="PACIERFMINTER">[1]AFF.HYP!$K$48</definedName>
    <definedName name="PACIERFONAGGLO" localSheetId="0">[1]AFF.HYP!$I$37</definedName>
    <definedName name="PACIERFONAGGLO">[1]AFF.HYP!$I$37</definedName>
    <definedName name="PACIERFONMSO" localSheetId="0">[1]AFF.HYP!$I$36</definedName>
    <definedName name="PACIERFONMSO">[1]AFF.HYP!$I$36</definedName>
    <definedName name="PACIERFONVBANCH" localSheetId="0">[1]AFF.HYP!#REF!</definedName>
    <definedName name="PACIERFONVBANCH">[1]AFF.HYP!#REF!</definedName>
    <definedName name="PACIERFQCB" localSheetId="0">[1]AFF.HYP!$K$42</definedName>
    <definedName name="PACIERFQCB">[1]AFF.HYP!$K$42</definedName>
    <definedName name="PACIERFQCM" localSheetId="0">[1]AFF.HYP!$K$41</definedName>
    <definedName name="PACIERFQCM">[1]AFF.HYP!$K$41</definedName>
    <definedName name="panneaux_beton_ecran" localSheetId="0">[1]AFF.HYP!$E$34</definedName>
    <definedName name="panneaux_beton_ecran">[1]AFF.HYP!$E$34</definedName>
    <definedName name="panneaux_pied_bardage" localSheetId="0">[5]AFF.GO!#REF!</definedName>
    <definedName name="panneaux_pied_bardage">[6]AFF.GO!#REF!</definedName>
    <definedName name="PCF1V" localSheetId="0">[1]AFF.FIN!$F$150</definedName>
    <definedName name="PCF1V">[1]AFF.FIN!$F$150</definedName>
    <definedName name="PCF2V" localSheetId="0">[1]AFF.FIN!$F$155</definedName>
    <definedName name="PCF2V">[1]AFF.FIN!$F$155</definedName>
    <definedName name="PCFneg" localSheetId="0">[1]AFF.LT!$B$159</definedName>
    <definedName name="PCFneg">[1]AFF.LT!$B$159</definedName>
    <definedName name="PCFpos" localSheetId="0">[1]AFF.LT!$B$153</definedName>
    <definedName name="PCFpos">[1]AFF.LT!$B$153</definedName>
    <definedName name="PEINTSOL" localSheetId="0">[1]AFF.HYP!$E$24</definedName>
    <definedName name="PEINTSOL">[1]AFF.HYP!$E$24</definedName>
    <definedName name="PENTECOUV" localSheetId="0">[1]AFF.HYP!$F$55</definedName>
    <definedName name="PENTECOUV">[1]AFF.HYP!$F$55</definedName>
    <definedName name="pilote">[7]HonorairesExt!$H$46</definedName>
    <definedName name="PLACOMURDIVERS" localSheetId="0">[1]AFF.FIN!$C$16</definedName>
    <definedName name="PLACOMURDIVERS">[1]AFF.FIN!$C$16</definedName>
    <definedName name="PLACOMURETAGE" localSheetId="0">[1]AFF.FIN!$C$15</definedName>
    <definedName name="PLACOMURETAGE">[1]AFF.FIN!$C$15</definedName>
    <definedName name="PLACOMURRdCH" localSheetId="0">[1]AFF.FIN!$C$14</definedName>
    <definedName name="PLACOMURRdCH">[1]AFF.FIN!$C$14</definedName>
    <definedName name="projeteur">[7]HonorairesExt!$H$13</definedName>
    <definedName name="promocnr2000" localSheetId="0">'[3]Assur&amp;Contro 2000'!$A$103</definedName>
    <definedName name="promocnr2000">'[3]Assur&amp;Contro 2000'!$A$103</definedName>
    <definedName name="promopuc">#REF!</definedName>
    <definedName name="promopuc2000" localSheetId="0">'[3]Assur&amp;Contro 2000'!$A$110</definedName>
    <definedName name="promopuc2000">'[3]Assur&amp;Contro 2000'!$A$110</definedName>
    <definedName name="promorcd2000" localSheetId="0">'[3]Assur&amp;Contro 2000'!$A$88</definedName>
    <definedName name="promorcd2000">'[3]Assur&amp;Contro 2000'!$A$88</definedName>
    <definedName name="promorcddo2000">'[7]Assur&amp;Contro 2000'!$A$96</definedName>
    <definedName name="promorcp2000">'[7]Assur&amp;Contro 2000'!$A$74</definedName>
    <definedName name="promotrc2000" localSheetId="0">'[3]Assur&amp;Contro 2000'!$A$81</definedName>
    <definedName name="promotrc2000">'[3]Assur&amp;Contro 2000'!$A$81</definedName>
    <definedName name="PSTRAT1V" localSheetId="0">[1]AFF.FIN!$F$140</definedName>
    <definedName name="PSTRAT1V">[1]AFF.FIN!$F$140</definedName>
    <definedName name="PSTRAT2V" localSheetId="0">[1]AFF.FIN!$F$145</definedName>
    <definedName name="PSTRAT2V">[1]AFF.FIN!$F$145</definedName>
    <definedName name="PT0_100BAT" localSheetId="0">[1]AFF.VRD!$K$24</definedName>
    <definedName name="PT0_100BAT">[1]AFF.VRD!$K$24</definedName>
    <definedName name="PT0_100CHAUS" localSheetId="0">[1]AFF.VRD!$K$23</definedName>
    <definedName name="PT0_100CHAUS">[1]AFF.VRD!$K$23</definedName>
    <definedName name="PT0_30BAT" localSheetId="0">[1]AFF.VRD!$K$32</definedName>
    <definedName name="PT0_30BAT">[1]AFF.VRD!$K$32</definedName>
    <definedName name="PT0_30CHAUS" localSheetId="0">[1]AFF.VRD!$K$31</definedName>
    <definedName name="PT0_30CHAUS">[1]AFF.VRD!$K$31</definedName>
    <definedName name="PTAGGLOSMSO" localSheetId="0">[5]AFF.GO!$K$90</definedName>
    <definedName name="PTAGGLOSMSO">[6]AFF.GO!$K$90</definedName>
    <definedName name="PTBACSEC" localSheetId="0">[1]AFF.COU!$K$52</definedName>
    <definedName name="PTBACSEC">[1]AFF.COU!$K$52</definedName>
    <definedName name="PTBICOUCHE" localSheetId="0">[1]AFF.VRD!$K$66</definedName>
    <definedName name="PTBICOUCHE">[1]AFF.VRD!$K$66</definedName>
    <definedName name="PTBIDIMBAT" localSheetId="0">[1]AFF.VRD!$K$15</definedName>
    <definedName name="PTBIDIMBAT">[1]AFF.VRD!$K$15</definedName>
    <definedName name="PTBIDIMCHAUS" localSheetId="0">[1]AFF.VRD!$K$16</definedName>
    <definedName name="PTBIDIMCHAUS">[1]AFF.VRD!$K$16</definedName>
    <definedName name="PTBORDURES" localSheetId="0">[1]AFF.VRD!$K$69</definedName>
    <definedName name="PTBORDURES">[1]AFF.VRD!$K$69</definedName>
    <definedName name="PTCHENEAUX" localSheetId="0">[1]AFF.COU!$K$58</definedName>
    <definedName name="PTCHENEAUX">[1]AFF.COU!$K$58</definedName>
    <definedName name="PTCLOUTAGEBAT" localSheetId="0">[1]AFF.VRD!$K$58</definedName>
    <definedName name="PTCLOUTAGEBAT">[1]AFF.VRD!$K$58</definedName>
    <definedName name="PTCLOUTAGECHAUS" localSheetId="0">[1]AFF.VRD!$K$60</definedName>
    <definedName name="PTCLOUTAGECHAUS">[1]AFF.VRD!$K$60</definedName>
    <definedName name="PTCO2ETANCH" localSheetId="0">[1]AFF.COU!$K$77</definedName>
    <definedName name="PTCO2ETANCH">[1]AFF.COU!$K$77</definedName>
    <definedName name="PTCO2SEC" localSheetId="0">[1]AFF.COU!$K$54</definedName>
    <definedName name="PTCO2SEC">[1]AFF.COU!$K$54</definedName>
    <definedName name="PTCOFORDIN" localSheetId="0">[5]AFF.GO!$K$69</definedName>
    <definedName name="PTCOFORDIN">[6]AFF.GO!$K$69</definedName>
    <definedName name="PTCOUVAUVENT" localSheetId="0">[1]AFF.COU!$K$65</definedName>
    <definedName name="PTCOUVAUVENT">[1]AFF.COU!$K$65</definedName>
    <definedName name="PTDALBETON" localSheetId="0">[1]AFF.VRD!$K$67</definedName>
    <definedName name="PTDALBETON">[1]AFF.VRD!$K$67</definedName>
    <definedName name="PTDAUPHETANCH" localSheetId="0">[1]AFF.COU!$K$91</definedName>
    <definedName name="PTDAUPHETANCH">[1]AFF.COU!$K$91</definedName>
    <definedName name="PTDAUPHSEC" localSheetId="0">[1]AFF.COU!$K$64</definedName>
    <definedName name="PTDAUPHSEC">[1]AFF.COU!$K$64</definedName>
    <definedName name="PTDEBEVAC" localSheetId="0">[1]AFF.VRD!$K$13</definedName>
    <definedName name="PTDEBEVAC">[1]AFF.VRD!$K$13</definedName>
    <definedName name="PTDEBREMB_1" localSheetId="0">[1]AFF.VRD!$K$11</definedName>
    <definedName name="PTDEBREMB_1">[1]AFF.VRD!$K$11</definedName>
    <definedName name="PTDEBREMB_2" localSheetId="0">[1]AFF.VRD!$K$12</definedName>
    <definedName name="PTDEBREMB_2">[1]AFF.VRD!$K$12</definedName>
    <definedName name="PTDESCEPSEC" localSheetId="0">[1]AFF.COU!$K$60</definedName>
    <definedName name="PTDESCEPSEC">[1]AFF.COU!$K$60</definedName>
    <definedName name="PTDESCETANCH" localSheetId="0">[1]AFF.COU!$K$87</definedName>
    <definedName name="PTDESCETANCH">[1]AFF.COU!$K$87</definedName>
    <definedName name="PTDESENFETANCH" localSheetId="0">[1]AFF.COU!$K$76</definedName>
    <definedName name="PTDESENFETANCH">[1]AFF.COU!$K$76</definedName>
    <definedName name="PTDESENFSEC" localSheetId="0">[1]AFF.COU!$K$53</definedName>
    <definedName name="PTDESENFSEC">[1]AFF.COU!$K$53</definedName>
    <definedName name="PTECLAIRETANCH" localSheetId="0">[1]AFF.COU!$K$78</definedName>
    <definedName name="PTECLAIRETANCH">[1]AFF.COU!$K$78</definedName>
    <definedName name="PTECLAIRSEC" localSheetId="0">[1]AFF.COU!$K$55</definedName>
    <definedName name="PTECLAIRSEC">[1]AFF.COU!$K$55</definedName>
    <definedName name="PTENROBES4" localSheetId="0">[1]AFF.VRD!$K$65</definedName>
    <definedName name="PTENROBES4">[1]AFF.VRD!$K$65</definedName>
    <definedName name="PTENROBES6" localSheetId="0">[1]AFF.VRD!$K$64</definedName>
    <definedName name="PTENROBES6">[1]AFF.VRD!$K$64</definedName>
    <definedName name="PTESPLAQUEBAT" localSheetId="0">[1]AFF.VRD!$K$61</definedName>
    <definedName name="PTESPLAQUEBAT">[1]AFF.VRD!$K$61</definedName>
    <definedName name="PTESPLAQUECHAUS" localSheetId="0">[1]AFF.VRD!$K$62</definedName>
    <definedName name="PTESPLAQUECHAUS">[1]AFF.VRD!$K$62</definedName>
    <definedName name="PTFAITETRIVE" localSheetId="0">[1]AFF.COU!$K$57</definedName>
    <definedName name="PTFAITETRIVE">[1]AFF.COU!$K$57</definedName>
    <definedName name="PTFEUTRE" localSheetId="0">[1]AFF.COU!$K$56</definedName>
    <definedName name="PTFEUTRE">[1]AFF.COU!$K$56</definedName>
    <definedName name="PTFOUILLESPUITS" localSheetId="0">[5]AFF.GO!$K$17</definedName>
    <definedName name="PTFOUILLESPUITS">[6]AFF.GO!$K$17</definedName>
    <definedName name="PTGBCHAUS" localSheetId="0">[1]AFF.VRD!$K$57</definedName>
    <definedName name="PTGBCHAUS">[1]AFF.VRD!$K$57</definedName>
    <definedName name="PTGCCHAUS" localSheetId="0">[1]AFF.VRD!$K$53</definedName>
    <definedName name="PTGCCHAUS">[1]AFF.VRD!$K$53</definedName>
    <definedName name="PTIMPRECHAUS" localSheetId="0">[1]AFF.VRD!#REF!</definedName>
    <definedName name="PTIMPRECHAUS">[1]AFF.VRD!#REF!</definedName>
    <definedName name="PTNAISETANCH" localSheetId="0">[1]AFF.COU!$K$86</definedName>
    <definedName name="PTNAISETANCH">[1]AFF.COU!$K$86</definedName>
    <definedName name="PTNAISSANCESEC" localSheetId="0">[1]AFF.COU!$K$59</definedName>
    <definedName name="PTNAISSANCESEC">[1]AFF.COU!$K$59</definedName>
    <definedName name="PTNOUES" localSheetId="0">[1]AFF.COU!$K$83</definedName>
    <definedName name="PTNOUES">[1]AFF.COU!$K$83</definedName>
    <definedName name="PTPAVESVPIET" localSheetId="0">[1]AFF.VRD!$K$68</definedName>
    <definedName name="PTPAVESVPIET">[1]AFF.VRD!$K$68</definedName>
    <definedName name="PTPCETANCH" localSheetId="0">[1]AFF.COU!$K$73</definedName>
    <definedName name="PTPCETANCH">[1]AFF.COU!$K$73</definedName>
    <definedName name="PTPEINTSOL" localSheetId="0">[1]AFF.VRD!$K$70</definedName>
    <definedName name="PTPEINTSOL">[1]AFF.VRD!$K$70</definedName>
    <definedName name="PTPVANTICON" localSheetId="0">[1]AFF.COU!$K$69</definedName>
    <definedName name="PTPVANTICON">[1]AFF.COU!$K$69</definedName>
    <definedName name="PTPVBACPERF" localSheetId="0">[1]AFF.COU!$K$96</definedName>
    <definedName name="PTPVBACPERF">[1]AFF.COU!$K$96</definedName>
    <definedName name="PTPVBACPREL" localSheetId="0">[1]AFF.COU!$K$95</definedName>
    <definedName name="PTPVBACPREL">[1]AFF.COU!$K$95</definedName>
    <definedName name="PTPVISOL" localSheetId="0">[1]AFF.COU!$K$94</definedName>
    <definedName name="PTPVISOL">[1]AFF.COU!$K$94</definedName>
    <definedName name="PTPVPLASTISOL" localSheetId="0">[1]AFF.COU!$K$68</definedName>
    <definedName name="PTPVPLASTISOL">[1]AFF.COU!$K$68</definedName>
    <definedName name="PTRELEVES" localSheetId="0">[1]AFF.COU!$K$82</definedName>
    <definedName name="PTRELEVES">[1]AFF.COU!$K$82</definedName>
    <definedName name="PTRENFFAIT" localSheetId="0">[1]AFF.COU!#REF!</definedName>
    <definedName name="PTRENFFAIT">[1]AFF.COU!#REF!</definedName>
    <definedName name="PTRESERVAT" localSheetId="0">[5]AFF.GO!$K$89</definedName>
    <definedName name="PTRESERVAT">[6]AFF.GO!$K$89</definedName>
    <definedName name="PTSABLONBAT" localSheetId="0">[1]AFF.VRD!$K$46</definedName>
    <definedName name="PTSABLONBAT">[1]AFF.VRD!$K$46</definedName>
    <definedName name="PTSECUHORIZETANCH" localSheetId="0">[1]AFF.COU!$K$88</definedName>
    <definedName name="PTSECUHORIZETANCH">[1]AFF.COU!$K$88</definedName>
    <definedName name="PTSECUHORIZSEC" localSheetId="0">[1]AFF.COU!$K$61</definedName>
    <definedName name="PTSECUHORIZSEC">[1]AFF.COU!$K$61</definedName>
    <definedName name="PTSIPOMSO" localSheetId="0">[5]AFF.GO!$K$91</definedName>
    <definedName name="PTSIPOMSO">[6]AFF.GO!$K$91</definedName>
    <definedName name="PTTOUREETANCH" localSheetId="0">[1]AFF.COU!$K$89</definedName>
    <definedName name="PTTOUREETANCH">[1]AFF.COU!$K$89</definedName>
    <definedName name="PTTOURESEC" localSheetId="0">[1]AFF.COU!$K$62</definedName>
    <definedName name="PTTOURESEC">[1]AFF.COU!$K$62</definedName>
    <definedName name="PTTRAITBAT" localSheetId="0">[1]AFF.VRD!$K$45</definedName>
    <definedName name="PTTRAITBAT">[1]AFF.VRD!$K$45</definedName>
    <definedName name="PTTRAITCHAUS" localSheetId="0">[1]AFF.VRD!$K$44</definedName>
    <definedName name="PTTRAITCHAUS">[1]AFF.VRD!$K$44</definedName>
    <definedName name="PTTRAVETANCH" localSheetId="0">[1]AFF.COU!$K$90</definedName>
    <definedName name="PTTRAVETANCH">[1]AFF.COU!$K$90</definedName>
    <definedName name="PTTRAVSEC" localSheetId="0">[1]AFF.COU!$K$63</definedName>
    <definedName name="PTTRAVSEC">[1]AFF.COU!$K$63</definedName>
    <definedName name="PUACIERS" localSheetId="0">[5]AFF.GO!$J$88</definedName>
    <definedName name="PUACIERS">[6]AFF.GO!$J$88</definedName>
    <definedName name="PUBET_250_kg" localSheetId="0">[5]AFF.GO!$J$42</definedName>
    <definedName name="PUBET_250_kg">[6]AFF.GO!$J$42</definedName>
    <definedName name="PUBET_350_kgELEVATIONS" localSheetId="0">[5]AFF.GO!$J$59</definedName>
    <definedName name="PUBET_350_kgELEVATIONS">[6]AFF.GO!$J$59</definedName>
    <definedName name="PUBET_350_kgFONDA" localSheetId="0">[5]AFF.GO!$J$54</definedName>
    <definedName name="PUBET_350_kgFONDA">[6]AFF.GO!$J$54</definedName>
    <definedName name="PUCM" localSheetId="0">[1]AFF.COU!$J$10</definedName>
    <definedName name="PUCM">[1]AFF.COU!$J$10</definedName>
    <definedName name="PUCOFSOIGNE" localSheetId="0">[5]AFF.GO!$J$73</definedName>
    <definedName name="PUCOFSOIGNE">[6]AFF.GO!$J$73</definedName>
    <definedName name="PUDECAPTV" localSheetId="0">[1]AFF.VRD!$J$9</definedName>
    <definedName name="PUDECAPTV">[1]AFF.VRD!$J$9</definedName>
    <definedName name="PUFOUILLESTRANCHEE" localSheetId="0">[5]AFF.GO!$J$23</definedName>
    <definedName name="PUFOUILLESTRANCHEE">[6]AFF.GO!$J$23</definedName>
    <definedName name="pv" localSheetId="0">[1]AFF.RECAP!#REF!</definedName>
    <definedName name="pv">[1]AFF.RECAP!#REF!</definedName>
    <definedName name="R0_100BAT" localSheetId="0">[1]AFF.HYP!$I$16</definedName>
    <definedName name="R0_100BAT">[1]AFF.HYP!$I$16</definedName>
    <definedName name="R0_100CHLEG" localSheetId="0">[1]AFF.HYP!$I$11</definedName>
    <definedName name="R0_100CHLEG">[1]AFF.HYP!$I$11</definedName>
    <definedName name="R0_100CHLOU" localSheetId="0">[1]AFF.HYP!$I$10</definedName>
    <definedName name="R0_100CHLOU">[1]AFF.HYP!$I$10</definedName>
    <definedName name="R0_100VPIET" localSheetId="0">[1]AFF.HYP!$I$12</definedName>
    <definedName name="R0_100VPIET">[1]AFF.HYP!$I$12</definedName>
    <definedName name="R0_100VPOMP" localSheetId="0">[1]AFF.HYP!$I$13</definedName>
    <definedName name="R0_100VPOMP">[1]AFF.HYP!$I$13</definedName>
    <definedName name="R0_100ZBET" localSheetId="0">[1]AFF.HYP!$I$14</definedName>
    <definedName name="R0_100ZBET">[1]AFF.HYP!$I$14</definedName>
    <definedName name="R0_30BAT" localSheetId="0">[1]AFF.HYP!$J$16</definedName>
    <definedName name="R0_30BAT">[1]AFF.HYP!$J$16</definedName>
    <definedName name="R0_30CHLEG" localSheetId="0">[1]AFF.HYP!$J$11</definedName>
    <definedName name="R0_30CHLEG">[1]AFF.HYP!$J$11</definedName>
    <definedName name="R0_30CHLOU" localSheetId="0">[1]AFF.HYP!$J$10</definedName>
    <definedName name="R0_30CHLOU">[1]AFF.HYP!$J$10</definedName>
    <definedName name="R0_30VPIET" localSheetId="0">[1]AFF.HYP!$J$12</definedName>
    <definedName name="R0_30VPIET">[1]AFF.HYP!$J$12</definedName>
    <definedName name="R0_30VPOMP" localSheetId="0">[1]AFF.HYP!$J$13</definedName>
    <definedName name="R0_30VPOMP">[1]AFF.HYP!$J$13</definedName>
    <definedName name="R0_30ZBET" localSheetId="0">[1]AFF.HYP!$J$14</definedName>
    <definedName name="R0_30ZBET">[1]AFF.HYP!$J$14</definedName>
    <definedName name="RATIOCMSTUCPRINCIP" localSheetId="0">[1]AFF.HYP!$G$52</definedName>
    <definedName name="RATIOCMSTUCPRINCIP">[1]AFF.HYP!$G$52</definedName>
    <definedName name="RECAP_DEBLAIS" localSheetId="0">[1]AFF.DRB!$L$9</definedName>
    <definedName name="RECAP_DEBLAIS">[1]AFF.DRB!$L$9</definedName>
    <definedName name="RECAP_REMBLAIS" localSheetId="0">[1]AFF.DRB!$M$9</definedName>
    <definedName name="RECAP_REMBLAIS">[1]AFF.DRB!$M$9</definedName>
    <definedName name="REMBLAIS" localSheetId="0">[1]AFF.HYP!$H$9</definedName>
    <definedName name="REMBLAIS">[1]AFF.HYP!$H$9</definedName>
    <definedName name="remugse" localSheetId="0">#REF!</definedName>
    <definedName name="remugse">#REF!</definedName>
    <definedName name="SABLONBAT" localSheetId="0">[1]AFF.HYP!$J$26</definedName>
    <definedName name="SABLONBAT">[1]AFF.HYP!$J$26</definedName>
    <definedName name="SASBACHE1" localSheetId="0">[1]AFF.HYP!$H$64</definedName>
    <definedName name="SASBACHE1">[1]AFF.HYP!$H$64</definedName>
    <definedName name="SASBACHE2" localSheetId="0">[1]AFF.HYP!$H$65</definedName>
    <definedName name="SASBACHE2">[1]AFF.HYP!$H$65</definedName>
    <definedName name="SDev1" localSheetId="0">[3]Para!$C$20</definedName>
    <definedName name="SDev1">[3]Para!$C$20</definedName>
    <definedName name="SECU2000" localSheetId="0">'[3]Assur&amp;Contro 2000'!$A$4</definedName>
    <definedName name="SECU2000">'[3]Assur&amp;Contro 2000'!$A$4</definedName>
    <definedName name="SHORDCH" localSheetId="0">[1]AFF.HYP!$E$9</definedName>
    <definedName name="SHORDCH">[1]AFF.HYP!$E$9</definedName>
    <definedName name="SOLUTION_N" localSheetId="0">[1]AFF.HYP!#REF!</definedName>
    <definedName name="SOLUTION_N">[1]AFF.HYP!#REF!</definedName>
    <definedName name="STADE" localSheetId="0">[1]AFF.HYP!$B$6</definedName>
    <definedName name="STADE">[1]AFF.HYP!$B$6</definedName>
    <definedName name="STYLISODIVERS" localSheetId="0">[1]AFF.FIN!$C$36</definedName>
    <definedName name="STYLISODIVERS">[1]AFF.FIN!$C$36</definedName>
    <definedName name="STYLISOETAGE" localSheetId="0">[1]AFF.FIN!$C$35</definedName>
    <definedName name="STYLISOETAGE">[1]AFF.FIN!$C$35</definedName>
    <definedName name="STYLISORdC" localSheetId="0">[1]AFF.FIN!$C$34</definedName>
    <definedName name="STYLISORdC">[1]AFF.FIN!$C$34</definedName>
    <definedName name="SURF_ETANCHEE" localSheetId="0">[1]AFF.VRD!$D$9</definedName>
    <definedName name="SURF_ETANCHEE">[1]AFF.VRD!$D$9</definedName>
    <definedName name="SURFACETRANSLUC" localSheetId="0">[1]AFF.COU!$D$55</definedName>
    <definedName name="SURFACETRANSLUC">[1]AFF.COU!$D$55</definedName>
    <definedName name="SURFAUVENTF" localSheetId="0">[1]AFF.HYP!$H$57</definedName>
    <definedName name="SURFAUVENTF">[1]AFF.HYP!$H$57</definedName>
    <definedName name="SURFAUVENTR" localSheetId="0">[1]AFF.HYP!$H$58</definedName>
    <definedName name="SURFAUVENTR">[1]AFF.HYP!$H$58</definedName>
    <definedName name="SURFBARDAGE" localSheetId="0">[1]AFF.COU!$D$108</definedName>
    <definedName name="SURFBARDAGE">[1]AFF.COU!$D$108</definedName>
    <definedName name="surfCFneg" localSheetId="0">[1]AFF.LT!$B$156</definedName>
    <definedName name="surfCFneg">[1]AFF.LT!$B$156</definedName>
    <definedName name="surfCFpos" localSheetId="0">[1]AFF.LT!$B$150</definedName>
    <definedName name="surfCFpos">[1]AFF.LT!$B$150</definedName>
    <definedName name="SURFCHASENT" localSheetId="0">[1]AFF.HYP!$E$68</definedName>
    <definedName name="SURFCHASENT">[1]AFF.HYP!$E$68</definedName>
    <definedName name="SURFCHLEG" localSheetId="0">[1]AFF.HYP!$E$11</definedName>
    <definedName name="SURFCHLEG">[1]AFF.HYP!$E$11</definedName>
    <definedName name="SURFCHLOU" localSheetId="0">[1]AFF.HYP!$E$10</definedName>
    <definedName name="SURFCHLOU">[1]AFF.HYP!$E$10</definedName>
    <definedName name="SURFESPVERTS" localSheetId="0">[1]AFF.HYP!$E$16</definedName>
    <definedName name="SURFESPVERTS">[1]AFF.HYP!$E$16</definedName>
    <definedName name="SURFETAGE" localSheetId="0">[1]AFF.HYP!$H$56</definedName>
    <definedName name="SURFETAGE">[1]AFF.HYP!$H$56</definedName>
    <definedName name="SURFMENALU" localSheetId="0">[1]AFF.HYP!$E$69</definedName>
    <definedName name="SURFMENALU">[1]AFF.HYP!$E$69</definedName>
    <definedName name="SURFSIPOMSO">[4]AFF.GO!$D$85</definedName>
    <definedName name="SURFTER" localSheetId="0">[1]AFF.HYP!$E$7</definedName>
    <definedName name="SURFTER">[1]AFF.HYP!$E$7</definedName>
    <definedName name="SURFTOTALEBASERATIO" localSheetId="0">[1]AFF.RECAP!$J$3</definedName>
    <definedName name="SURFTOTALEBASERATIO">[1]AFF.RECAP!$J$3</definedName>
    <definedName name="SURFVPIET" localSheetId="0">[1]AFF.HYP!$E$12</definedName>
    <definedName name="SURFVPIET">[1]AFF.HYP!$E$12</definedName>
    <definedName name="SURFVPOMP" localSheetId="0">[1]AFF.HYP!$E$13</definedName>
    <definedName name="SURFVPOMP">[1]AFF.HYP!$E$13</definedName>
    <definedName name="SURFZBETON" localSheetId="0">[1]AFF.HYP!$E$14</definedName>
    <definedName name="SURFZBETON">[1]AFF.HYP!$E$14</definedName>
    <definedName name="tauxarchi" localSheetId="0">#REF!</definedName>
    <definedName name="tauxarchi">#REF!</definedName>
    <definedName name="tauxassis">[7]HonorairesExt!$I$42</definedName>
    <definedName name="tauxgse" localSheetId="0">#REF!</definedName>
    <definedName name="tauxgse">#REF!</definedName>
    <definedName name="tauxmetreur">[7]HonorairesExt!$I$33</definedName>
    <definedName name="tauxproj">[7]HonorairesExt!$I$13</definedName>
    <definedName name="TOTAL_ASSURANCES_CONTROLE" localSheetId="0">[1]AFF.RECAP!#REF!</definedName>
    <definedName name="TOTAL_ASSURANCES_CONTROLE">[1]AFF.RECAP!#REF!</definedName>
    <definedName name="TOTAL_ENCEINTES_ISOLANTES" localSheetId="0">[1]AFF.COU!$K$157</definedName>
    <definedName name="TOTAL_ENCEINTES_ISOLANTES">[1]AFF.COU!$K$157</definedName>
    <definedName name="TOTAL_EQUIPEMENTS" localSheetId="0">[1]AFF.FIN!$J$343</definedName>
    <definedName name="TOTAL_EQUIPEMENTS">[1]AFF.FIN!$J$343</definedName>
    <definedName name="TOTAL_HONORAIRES" localSheetId="0">[1]AFF.RECAP!#REF!</definedName>
    <definedName name="TOTAL_HONORAIRES">[1]AFF.RECAP!#REF!</definedName>
    <definedName name="TOTAL_SPRINKLER_BUREAU" localSheetId="0">[1]AFF.LT!$J$108</definedName>
    <definedName name="TOTAL_SPRINKLER_BUREAU">[1]AFF.LT!$J$108</definedName>
    <definedName name="TOTAL_SPRINKLER_ENTREPOT" localSheetId="0">[1]AFF.LT!$J$101</definedName>
    <definedName name="TOTAL_SPRINKLER_ENTREPOT">[1]AFF.LT!$J$101</definedName>
    <definedName name="totaldep4">[2]REAFFECTATION!$M$135</definedName>
    <definedName name="totaldepext">[2]REAFFECTATION!$I$135</definedName>
    <definedName name="TOTDIVERS" localSheetId="0">#REF!</definedName>
    <definedName name="TOTDIVERS">#REF!</definedName>
    <definedName name="TRAITBAT" localSheetId="0">[1]AFF.HYP!$I$26</definedName>
    <definedName name="TRAITBAT">[1]AFF.HYP!$I$26</definedName>
    <definedName name="TRAITCHLEG" localSheetId="0">[1]AFF.HYP!$I$20</definedName>
    <definedName name="TRAITCHLEG">[1]AFF.HYP!$I$20</definedName>
    <definedName name="TRAITCHLOU" localSheetId="0">[1]AFF.HYP!$I$19</definedName>
    <definedName name="TRAITCHLOU">[1]AFF.HYP!$I$19</definedName>
    <definedName name="TRAITEMENT" localSheetId="0">[1]AFF.HYP!$H$17</definedName>
    <definedName name="TRAITEMENT">[1]AFF.HYP!$H$17</definedName>
    <definedName name="TRAITVPIET" localSheetId="0">[1]AFF.HYP!$I$21</definedName>
    <definedName name="TRAITVPIET">[1]AFF.HYP!$I$21</definedName>
    <definedName name="TRAITVPOMP" localSheetId="0">[1]AFF.HYP!$I$22</definedName>
    <definedName name="TRAITVPOMP">[1]AFF.HYP!$I$22</definedName>
    <definedName name="TRAITZBET" localSheetId="0">[1]AFF.HYP!$I$23</definedName>
    <definedName name="TRAITZBET">[1]AFF.HYP!$I$23</definedName>
    <definedName name="tvxbatvente" localSheetId="0">#REF!</definedName>
    <definedName name="tvxbatvente">#REF!</definedName>
    <definedName name="tvxextvente" localSheetId="0">#REF!</definedName>
    <definedName name="tvxextvente">#REF!</definedName>
    <definedName name="Tx_1" localSheetId="0">[3]Para!$B$22</definedName>
    <definedName name="Tx_1">[3]Para!$B$22</definedName>
    <definedName name="tx2000contro" localSheetId="0">'[3]Assur&amp;Contro 2000'!$C$10</definedName>
    <definedName name="tx2000contro">'[3]Assur&amp;Contro 2000'!$C$10</definedName>
    <definedName name="tx2000secu" localSheetId="0">'[3]Assur&amp;Contro 2000'!$F$5</definedName>
    <definedName name="tx2000secu">'[3]Assur&amp;Contro 2000'!$F$5</definedName>
    <definedName name="txcgcnr2000" localSheetId="0">'[3]Assur&amp;Contro 2000'!$F$53</definedName>
    <definedName name="txcgcnr2000">'[3]Assur&amp;Contro 2000'!$F$53</definedName>
    <definedName name="txcgpuc2000">'[7]Assur&amp;Contro 2000'!$H$60</definedName>
    <definedName name="txcgrcd2000" localSheetId="0">'[3]Assur&amp;Contro 2000'!$F$38</definedName>
    <definedName name="txcgrcd2000">'[3]Assur&amp;Contro 2000'!$F$38</definedName>
    <definedName name="txcgrcddo2000" localSheetId="0">'[3]Assur&amp;Contro 2000'!$F$46</definedName>
    <definedName name="txcgrcddo2000">'[3]Assur&amp;Contro 2000'!$F$46</definedName>
    <definedName name="txcgrcp2000" localSheetId="0">'[3]Assur&amp;Contro 2000'!$F$24</definedName>
    <definedName name="txcgrcp2000">'[3]Assur&amp;Contro 2000'!$F$24</definedName>
    <definedName name="txcgtrc2000" localSheetId="0">'[3]Assur&amp;Contro 2000'!$F$31</definedName>
    <definedName name="txcgtrc2000">'[3]Assur&amp;Contro 2000'!$F$31</definedName>
    <definedName name="txfrs" localSheetId="0">[3]Achat!$U$2</definedName>
    <definedName name="txfrs">[3]Achat!$U$2</definedName>
    <definedName name="txpromocnr2000" localSheetId="0">'[3]Assur&amp;Contro 2000'!$F$103</definedName>
    <definedName name="txpromocnr2000">'[3]Assur&amp;Contro 2000'!$F$103</definedName>
    <definedName name="txpromopuc2000" localSheetId="0">'[3]Assur&amp;Contro 2000'!$H$110</definedName>
    <definedName name="txpromopuc2000">'[3]Assur&amp;Contro 2000'!$H$110</definedName>
    <definedName name="txpromorcd2000" localSheetId="0">'[3]Assur&amp;Contro 2000'!$F$88</definedName>
    <definedName name="txpromorcd2000">'[3]Assur&amp;Contro 2000'!$F$88</definedName>
    <definedName name="txpromorcddo2000" localSheetId="0">'[3]Assur&amp;Contro 2000'!$F$96</definedName>
    <definedName name="txpromorcddo2000">'[3]Assur&amp;Contro 2000'!$F$96</definedName>
    <definedName name="txpromorcp2000" localSheetId="0">'[3]Assur&amp;Contro 2000'!$F$74</definedName>
    <definedName name="txpromorcp2000">'[3]Assur&amp;Contro 2000'!$F$74</definedName>
    <definedName name="txpromotrc2000" localSheetId="0">'[3]Assur&amp;Contro 2000'!$F$81</definedName>
    <definedName name="txpromotrc2000">'[3]Assur&amp;Contro 2000'!$F$81</definedName>
    <definedName name="type" localSheetId="0">[3]HonorairesExt!$E$3</definedName>
    <definedName name="type">[3]HonorairesExt!$E$3</definedName>
    <definedName name="VDEURO" localSheetId="0">#REF!</definedName>
    <definedName name="VDEURO">#REF!</definedName>
    <definedName name="VDVARIANTE" localSheetId="0">#REF!</definedName>
    <definedName name="VDVARIANTE">#REF!</definedName>
    <definedName name="VDVARIANTE2" localSheetId="0">#REF!</definedName>
    <definedName name="VDVARIANTE2">#REF!</definedName>
    <definedName name="vente" localSheetId="0">[1]AFF.RECAP!#REF!</definedName>
    <definedName name="vente">[1]AFF.RECAP!#REF!</definedName>
    <definedName name="ventedet" localSheetId="0">#REF!</definedName>
    <definedName name="ventedet">#REF!</definedName>
    <definedName name="ventesimple" localSheetId="0">#REF!</definedName>
    <definedName name="ventesimple">#REF!</definedName>
    <definedName name="ventesr" localSheetId="0">[1]AFF.RECAP!#REF!</definedName>
    <definedName name="ventesr">[1]AFF.RECAP!#REF!</definedName>
    <definedName name="VSEURO" localSheetId="0">#REF!</definedName>
    <definedName name="VSEURO">#REF!</definedName>
    <definedName name="VSVARIANTE" localSheetId="0">#REF!</definedName>
    <definedName name="VSVARIANTE">#REF!</definedName>
    <definedName name="VSVARIANTE2" localSheetId="0">#REF!</definedName>
    <definedName name="VSVARIANTE2">#REF!</definedName>
    <definedName name="_xlnm.Print_Area" localSheetId="1">'310_Locaux sociaux'!$A$5:$I$248</definedName>
    <definedName name="_xlnm.Print_Area" localSheetId="0">'Lot 310 GROS-OEUVRE'!$A$1:$D$242</definedName>
    <definedName name="ZONE_SYSMIQUE" localSheetId="0">[1]AFF.HYP!$C$49</definedName>
    <definedName name="ZONE_SYSMIQUE">[1]AFF.HYP!$C$49</definedName>
  </definedNames>
  <calcPr calcId="145621"/>
</workbook>
</file>

<file path=xl/calcChain.xml><?xml version="1.0" encoding="utf-8"?>
<calcChain xmlns="http://schemas.openxmlformats.org/spreadsheetml/2006/main">
  <c r="F229" i="2" l="1"/>
  <c r="F224" i="2"/>
  <c r="H243" i="2" l="1"/>
  <c r="H244" i="2" s="1"/>
  <c r="F11" i="5"/>
  <c r="F9" i="5"/>
  <c r="H241" i="3"/>
  <c r="H243" i="3" s="1"/>
  <c r="H236" i="3"/>
  <c r="H106" i="2"/>
  <c r="F13" i="5" l="1"/>
  <c r="F14" i="5" s="1"/>
  <c r="F15" i="5" s="1"/>
  <c r="H236" i="2"/>
  <c r="H238" i="2" s="1"/>
  <c r="H205" i="2"/>
  <c r="H59" i="2"/>
  <c r="H213" i="2"/>
  <c r="H210" i="2"/>
  <c r="H202" i="2"/>
  <c r="H193" i="2"/>
  <c r="H189" i="2"/>
  <c r="H182" i="2"/>
  <c r="H178" i="2"/>
  <c r="H175" i="2"/>
  <c r="H166" i="2"/>
  <c r="H162" i="2"/>
  <c r="H159" i="2"/>
  <c r="H155" i="2"/>
  <c r="H151" i="2"/>
  <c r="H148" i="2"/>
  <c r="H145" i="2"/>
  <c r="H142" i="2"/>
  <c r="H139" i="2"/>
  <c r="H135" i="2"/>
  <c r="H127" i="2"/>
  <c r="H129" i="2" s="1"/>
  <c r="H115" i="2"/>
  <c r="H112" i="2"/>
  <c r="H109" i="2"/>
  <c r="H95" i="2"/>
  <c r="H91" i="2"/>
  <c r="H79" i="2"/>
  <c r="H75" i="2"/>
  <c r="H70" i="2"/>
  <c r="H65" i="2"/>
  <c r="H55" i="2"/>
  <c r="H50" i="2"/>
  <c r="H43" i="2"/>
  <c r="H35" i="2"/>
  <c r="H27" i="2"/>
  <c r="H18" i="2"/>
  <c r="H11" i="2"/>
  <c r="H181" i="3"/>
  <c r="H173" i="3"/>
  <c r="H234" i="3"/>
  <c r="H232" i="3"/>
  <c r="H229" i="3"/>
  <c r="H221" i="3"/>
  <c r="H214" i="3"/>
  <c r="H213" i="3"/>
  <c r="H212" i="3"/>
  <c r="H211" i="3"/>
  <c r="H208" i="3"/>
  <c r="H204" i="3"/>
  <c r="H193" i="3"/>
  <c r="H190" i="3"/>
  <c r="H187" i="3"/>
  <c r="H184" i="3"/>
  <c r="H161" i="3"/>
  <c r="H135" i="3"/>
  <c r="H134" i="3"/>
  <c r="H125" i="3"/>
  <c r="H127" i="3" s="1"/>
  <c r="H139" i="3" s="1"/>
  <c r="H115" i="3"/>
  <c r="H117" i="3" s="1"/>
  <c r="H108" i="3"/>
  <c r="H104" i="3"/>
  <c r="H94" i="3"/>
  <c r="H86" i="3"/>
  <c r="H83" i="3"/>
  <c r="H78" i="3"/>
  <c r="H66" i="3"/>
  <c r="H61" i="3"/>
  <c r="H47" i="3"/>
  <c r="H37" i="3"/>
  <c r="H29" i="3"/>
  <c r="H22" i="3"/>
  <c r="H14" i="3"/>
  <c r="H223" i="3" l="1"/>
  <c r="H110" i="3"/>
  <c r="H195" i="2"/>
  <c r="H168" i="2"/>
  <c r="H117" i="2"/>
  <c r="H81" i="2"/>
  <c r="H97" i="2"/>
  <c r="H215" i="2"/>
  <c r="H137" i="3"/>
  <c r="H195" i="3"/>
  <c r="H96" i="3"/>
  <c r="D221" i="3"/>
  <c r="D207" i="3"/>
  <c r="D208" i="3" s="1"/>
  <c r="D204" i="3"/>
  <c r="D190" i="3"/>
  <c r="D179" i="3"/>
  <c r="D178" i="3"/>
  <c r="D177" i="3"/>
  <c r="D176" i="3"/>
  <c r="D171" i="3"/>
  <c r="D170" i="3"/>
  <c r="D160" i="3"/>
  <c r="D158" i="3"/>
  <c r="D156" i="3"/>
  <c r="D155" i="3"/>
  <c r="D154" i="3"/>
  <c r="D153" i="3"/>
  <c r="D152" i="3"/>
  <c r="D151" i="3"/>
  <c r="D157" i="3" s="1"/>
  <c r="D149" i="3"/>
  <c r="D125" i="3"/>
  <c r="K117" i="3"/>
  <c r="D93" i="3"/>
  <c r="D91" i="3"/>
  <c r="D90" i="3"/>
  <c r="D77" i="3"/>
  <c r="D76" i="3"/>
  <c r="D60" i="3"/>
  <c r="D59" i="3"/>
  <c r="D57" i="3"/>
  <c r="D73" i="3" s="1"/>
  <c r="D55" i="3"/>
  <c r="D54" i="3"/>
  <c r="D52" i="3"/>
  <c r="D72" i="3" s="1"/>
  <c r="D51" i="3"/>
  <c r="D71" i="3" s="1"/>
  <c r="D50" i="3"/>
  <c r="D70" i="3" s="1"/>
  <c r="D46" i="3"/>
  <c r="D44" i="3"/>
  <c r="D43" i="3"/>
  <c r="D42" i="3"/>
  <c r="D36" i="3"/>
  <c r="D37" i="3" s="1"/>
  <c r="D32" i="3"/>
  <c r="D33" i="3" s="1"/>
  <c r="D28" i="3"/>
  <c r="D26" i="3"/>
  <c r="D25" i="3"/>
  <c r="D19" i="3"/>
  <c r="D18" i="3"/>
  <c r="H119" i="3" l="1"/>
  <c r="H141" i="3"/>
  <c r="D29" i="3"/>
  <c r="D172" i="3"/>
  <c r="D161" i="3"/>
  <c r="D47" i="3"/>
  <c r="D181" i="3"/>
  <c r="D22" i="3"/>
  <c r="D74" i="3"/>
  <c r="D78" i="3" s="1"/>
  <c r="D61" i="3"/>
  <c r="H247" i="3" l="1"/>
  <c r="H248" i="3" s="1"/>
  <c r="D205" i="2" l="1"/>
  <c r="D126" i="2" l="1"/>
  <c r="D125" i="2"/>
  <c r="D124" i="2"/>
  <c r="D123" i="2"/>
  <c r="D105" i="2"/>
  <c r="D104" i="2" l="1"/>
  <c r="D103" i="2"/>
  <c r="D108" i="2"/>
  <c r="D40" i="2"/>
  <c r="D202" i="2" l="1"/>
  <c r="D178" i="2" l="1"/>
  <c r="D166" i="2"/>
</calcChain>
</file>

<file path=xl/comments1.xml><?xml version="1.0" encoding="utf-8"?>
<comments xmlns="http://schemas.openxmlformats.org/spreadsheetml/2006/main">
  <authors>
    <author>Antonio Jose GUARNIZO SANCHEZ</author>
  </authors>
  <commentList>
    <comment ref="D36" authorId="0">
      <text>
        <r>
          <rPr>
            <b/>
            <sz val="9"/>
            <color indexed="81"/>
            <rFont val="Tahoma"/>
            <family val="2"/>
          </rPr>
          <t>Antonio Jose GUARNIZO SANCHEZ: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Antonio Jose GUARNIZO SANCHEZ: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Antonio Jose GUARNIZO SANCHEZ: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<sst xmlns="http://schemas.openxmlformats.org/spreadsheetml/2006/main" count="707" uniqueCount="395">
  <si>
    <t>Lot 310 GROS-OEUVRE</t>
  </si>
  <si>
    <t>U</t>
  </si>
  <si>
    <t>Quantité</t>
  </si>
  <si>
    <t>Prix en €</t>
  </si>
  <si>
    <t>Montant en €</t>
  </si>
  <si>
    <t>1</t>
  </si>
  <si>
    <t>INFRASTRUCTURE</t>
  </si>
  <si>
    <t>1.1</t>
  </si>
  <si>
    <t>FOUILLES</t>
  </si>
  <si>
    <t>1.1  1</t>
  </si>
  <si>
    <t>Fouilles en puits pour massifs de fondations isolés</t>
  </si>
  <si>
    <t>Entrepôt :</t>
  </si>
  <si>
    <t xml:space="preserve">Semelles isolées </t>
  </si>
  <si>
    <t xml:space="preserve">M3 </t>
  </si>
  <si>
    <t>1.1  2</t>
  </si>
  <si>
    <t>Fouilles en tranchées</t>
  </si>
  <si>
    <t xml:space="preserve">U  </t>
  </si>
  <si>
    <t xml:space="preserve"> </t>
  </si>
  <si>
    <t>1.2</t>
  </si>
  <si>
    <t>FONDATIONS</t>
  </si>
  <si>
    <t>1.2.1</t>
  </si>
  <si>
    <t>Rattrapage du bon sol</t>
  </si>
  <si>
    <t>1.2.1  1</t>
  </si>
  <si>
    <t>Gros béton</t>
  </si>
  <si>
    <t>Béton pour ouvrages armés</t>
  </si>
  <si>
    <t>1.2.3</t>
  </si>
  <si>
    <t>Coffrages</t>
  </si>
  <si>
    <t>1.2.3  1</t>
  </si>
  <si>
    <t>Coffrage ordinaire pour faces cachées</t>
  </si>
  <si>
    <t xml:space="preserve">M2 </t>
  </si>
  <si>
    <t>1.2.4</t>
  </si>
  <si>
    <t>Armatures</t>
  </si>
  <si>
    <t>1.2.4  1</t>
  </si>
  <si>
    <t>Aciers HA / ADX / TS</t>
  </si>
  <si>
    <t xml:space="preserve">KG </t>
  </si>
  <si>
    <t>1.2.5</t>
  </si>
  <si>
    <t>Divers</t>
  </si>
  <si>
    <t>1.2.5  1</t>
  </si>
  <si>
    <t>1.2.5  2</t>
  </si>
  <si>
    <t>Total INFRASTRUCTURE</t>
  </si>
  <si>
    <t>2</t>
  </si>
  <si>
    <t>SUPERSTRUCTURE</t>
  </si>
  <si>
    <t>PLANCHERS</t>
  </si>
  <si>
    <t>Total SUPERSTRUCTURE</t>
  </si>
  <si>
    <t>3</t>
  </si>
  <si>
    <t>MACONNERIES</t>
  </si>
  <si>
    <t>3.1</t>
  </si>
  <si>
    <t>MACONNERIES D'AGGLOMERES DE CIMENT</t>
  </si>
  <si>
    <t>Locaux techniques  :</t>
  </si>
  <si>
    <t>ML</t>
  </si>
  <si>
    <t>Total MACONNERIES</t>
  </si>
  <si>
    <t>4</t>
  </si>
  <si>
    <t>4.1</t>
  </si>
  <si>
    <t>4.1  1</t>
  </si>
  <si>
    <t>M2</t>
  </si>
  <si>
    <t>GENIE CIVIL POUR AMENAGEMENTS 
DES LOCAUX TECHNIQUES</t>
  </si>
  <si>
    <t>ENS</t>
  </si>
  <si>
    <t>Total GENIE CIVIL POUR AMENAGEMENTS 
DES LOCAUX TECHNIQUES</t>
  </si>
  <si>
    <t xml:space="preserve">Dallage </t>
  </si>
  <si>
    <t>Réservations pour encuvement des poteaux de charpente béton</t>
  </si>
  <si>
    <t>Semelle filante</t>
  </si>
  <si>
    <t>6</t>
  </si>
  <si>
    <t>6.1</t>
  </si>
  <si>
    <t>Longrine périphérique</t>
  </si>
  <si>
    <t>Béton</t>
  </si>
  <si>
    <t>1.2.2</t>
  </si>
  <si>
    <t>1.2.2  1</t>
  </si>
  <si>
    <t>5</t>
  </si>
  <si>
    <t>5.1</t>
  </si>
  <si>
    <t>5.1  1</t>
  </si>
  <si>
    <t>5.3</t>
  </si>
  <si>
    <t>5.3  1</t>
  </si>
  <si>
    <t>5.4</t>
  </si>
  <si>
    <t>5.4  1</t>
  </si>
  <si>
    <t>7</t>
  </si>
  <si>
    <t>7.1</t>
  </si>
  <si>
    <t>5.2</t>
  </si>
  <si>
    <t>5.2  1</t>
  </si>
  <si>
    <t>7.1.1</t>
  </si>
  <si>
    <t>7.1.1  1</t>
  </si>
  <si>
    <t>LIDL Barbery (60)</t>
  </si>
  <si>
    <t>Affaire N° : 8783 - Directeur de Projets : Franck ARTAUD - Ingénieur d'affaires : Audrey PARSONS</t>
  </si>
  <si>
    <t>Montant HT du lot Lot 310 GROS-ŒUVRE</t>
  </si>
  <si>
    <t>1.3</t>
  </si>
  <si>
    <t>1.3.1</t>
  </si>
  <si>
    <t>Bétons</t>
  </si>
  <si>
    <t>1.3.1  1</t>
  </si>
  <si>
    <t>Aciers ha / adx</t>
  </si>
  <si>
    <t>KG</t>
  </si>
  <si>
    <t>1.3.2</t>
  </si>
  <si>
    <t>1.3.2  1</t>
  </si>
  <si>
    <t>Quais bennes</t>
  </si>
  <si>
    <t>Locaux techniques :</t>
  </si>
  <si>
    <t>Plancher haut</t>
  </si>
  <si>
    <t>2.1</t>
  </si>
  <si>
    <t>2.1.1</t>
  </si>
  <si>
    <t>2.1.1  1</t>
  </si>
  <si>
    <t>3.1  1</t>
  </si>
  <si>
    <t>Local Groupes Froids</t>
  </si>
  <si>
    <t>Maçonnerie d'agglomérés de ciment creux ép. 20 cm</t>
  </si>
  <si>
    <t>ENDUITS ET PAREMENTS</t>
  </si>
  <si>
    <t>ENDUITS CIMENT</t>
  </si>
  <si>
    <t>Total ENDUITS ET PAREMENTS</t>
  </si>
  <si>
    <t>TGBT / TRANSFO</t>
  </si>
  <si>
    <t>Génie civil pour fosse au droit des cellules de transformation</t>
  </si>
  <si>
    <t>Local transfo/TGBT</t>
  </si>
  <si>
    <t>Caniveau électrique en béton mise en œuvre dito génie civil des fosses</t>
  </si>
  <si>
    <t>5.2  2</t>
  </si>
  <si>
    <t>5.2  3</t>
  </si>
  <si>
    <t>LOCAL GROUPE ELECTROGENE</t>
  </si>
  <si>
    <t>Local GPE ELECT</t>
  </si>
  <si>
    <t>Regards sur réseau de vidange au droit du groupe</t>
  </si>
  <si>
    <t>LOCAL SOUS-STATION CHAUFFAGE</t>
  </si>
  <si>
    <t>POSTES DE CONTROLE SPRINKLEURS</t>
  </si>
  <si>
    <t>Murette en parpaing plein pour constitution des bacs de rétention</t>
  </si>
  <si>
    <t>Ouvrages de protection</t>
  </si>
  <si>
    <t>Sprinkler</t>
  </si>
  <si>
    <t>GENIE CIVIL DIVERS</t>
  </si>
  <si>
    <t>GENIE CIVIL PROCESS</t>
  </si>
  <si>
    <t>6.1.1</t>
  </si>
  <si>
    <t>6.1.1  1</t>
  </si>
  <si>
    <t>TKT</t>
  </si>
  <si>
    <t>6.1.1  2</t>
  </si>
  <si>
    <t>6.1.2</t>
  </si>
  <si>
    <t>6.1.2  1</t>
  </si>
  <si>
    <t>Zone lavage POOL PALETTE</t>
  </si>
  <si>
    <t>Total GENIE CIVIL DIVERS</t>
  </si>
  <si>
    <t>OUVRAGES DIVERS</t>
  </si>
  <si>
    <t>PROTECTIONS DE PIEDS DE BARDAGE</t>
  </si>
  <si>
    <t>Banquettes béton</t>
  </si>
  <si>
    <t>Panneaux Isolants</t>
  </si>
  <si>
    <t>Total OUVRAGES DIVERS</t>
  </si>
  <si>
    <t>Siphon de sol en inox - Dimensions 150 x 150 cm</t>
  </si>
  <si>
    <t>Local TGBT/Transfo</t>
  </si>
  <si>
    <t>Local groupes froids</t>
  </si>
  <si>
    <t>Plancher - Surcharge d'exploitation 350 kg/m² - REI 120</t>
  </si>
  <si>
    <t>Local sous-station chauffage</t>
  </si>
  <si>
    <t>Local Groupe Electrogène</t>
  </si>
  <si>
    <t>Coffrage ordinaire pour faces cachées, soigné pour les faces vues des voiles de rampes</t>
  </si>
  <si>
    <t>Voiles rampe accès + Voiles quais bennes</t>
  </si>
  <si>
    <t>File 12</t>
  </si>
  <si>
    <t>Broches en attente pour les poteaux de charpente béton en file 12 : Ø32 mm, ht 1.00m</t>
  </si>
  <si>
    <t>VOILES DE SOUTENEMENT</t>
  </si>
  <si>
    <t>Murs soutènement</t>
  </si>
  <si>
    <t>Local groupe électrogène</t>
  </si>
  <si>
    <t>1.3.3</t>
  </si>
  <si>
    <t>1.3.3  1</t>
  </si>
  <si>
    <t>1.3.3  2</t>
  </si>
  <si>
    <t>Divers pour convoyeur TKT</t>
  </si>
  <si>
    <t>Planchers prédalles ou dalles alvéolaires</t>
  </si>
  <si>
    <t xml:space="preserve">Massif béton armé de supportage de la pompe dans le local sous station </t>
  </si>
  <si>
    <t>2 gaines Ø100 en attente (alimentation convoyeur depuis TGBT)</t>
  </si>
  <si>
    <t>5.2  4</t>
  </si>
  <si>
    <t>5.2  5</t>
  </si>
  <si>
    <t>Massifs béton armé de supportage des groupes NH3</t>
  </si>
  <si>
    <t>Massifs béton armé de supportage des groupes CO2</t>
  </si>
  <si>
    <t>5.4  2</t>
  </si>
  <si>
    <t>5.5</t>
  </si>
  <si>
    <t>5.5  1</t>
  </si>
  <si>
    <t>LOCAL GROUPES FROIDS</t>
  </si>
  <si>
    <t>Regards 0.40 x0.40x 0.20 m ht</t>
  </si>
  <si>
    <r>
      <t xml:space="preserve">Fourreaux PVC </t>
    </r>
    <r>
      <rPr>
        <b/>
        <u/>
        <sz val="9"/>
        <rFont val="Calibri"/>
        <family val="2"/>
      </rPr>
      <t>Ø</t>
    </r>
    <r>
      <rPr>
        <b/>
        <u/>
        <sz val="9"/>
        <rFont val="Arial"/>
        <family val="2"/>
      </rPr>
      <t xml:space="preserve"> 200 pour raccordement du caniveau sur regards</t>
    </r>
  </si>
  <si>
    <r>
      <t xml:space="preserve">Fourreaux PVC </t>
    </r>
    <r>
      <rPr>
        <b/>
        <u/>
        <sz val="9"/>
        <rFont val="Calibri"/>
        <family val="2"/>
      </rPr>
      <t>Ø</t>
    </r>
    <r>
      <rPr>
        <b/>
        <u/>
        <sz val="9"/>
        <rFont val="Arial"/>
        <family val="2"/>
      </rPr>
      <t xml:space="preserve"> 63</t>
    </r>
  </si>
  <si>
    <t>Débord en béton + UPN en nez de quai + réservations pour garde-corps amovibles</t>
  </si>
  <si>
    <t>6.1.3</t>
  </si>
  <si>
    <t>Fosses pour niveleurs</t>
  </si>
  <si>
    <t>Fosse pour niveleur de quais type box (coffrages perdus)</t>
  </si>
  <si>
    <t>7.1.1  2</t>
  </si>
  <si>
    <t>Banquette section 0.10 x 0.20 m : remplissage béton + joints</t>
  </si>
  <si>
    <t>7.2</t>
  </si>
  <si>
    <t>7.2.1</t>
  </si>
  <si>
    <t>7.1.2  1</t>
  </si>
  <si>
    <t>7.1.2  2</t>
  </si>
  <si>
    <t>PROTECTIONS DES PASSAGES DE PORTES</t>
  </si>
  <si>
    <t>Bollards intérieurs</t>
  </si>
  <si>
    <t>Bollards de protection</t>
  </si>
  <si>
    <t>Bollards extérieurs</t>
  </si>
  <si>
    <t>Entrepôt</t>
  </si>
  <si>
    <t>Banquette section 0.10 x 0.20 m : fourniture et pose de la cornière galvanisée</t>
  </si>
  <si>
    <t>2.1.1  2</t>
  </si>
  <si>
    <t>Plancher - Surcharge d'exploitation 1000 kg/m² - REI 120</t>
  </si>
  <si>
    <t>6.1.2  2</t>
  </si>
  <si>
    <t>Caillebotis pour aire de lavage (OPTION)</t>
  </si>
  <si>
    <t>OPTION</t>
  </si>
  <si>
    <t>3.1  2</t>
  </si>
  <si>
    <t>Façade SUD</t>
  </si>
  <si>
    <t>Porte de quai 44</t>
  </si>
  <si>
    <t>3.1  3</t>
  </si>
  <si>
    <t>Porte de quai 45</t>
  </si>
  <si>
    <t>Agrandissement ouverture dans façade béton existante</t>
  </si>
  <si>
    <t>Réduction ouverture dans façade béton existante</t>
  </si>
  <si>
    <t>6.1.4</t>
  </si>
  <si>
    <t>6.1.3  1</t>
  </si>
  <si>
    <t>6.1.4  1</t>
  </si>
  <si>
    <t>Génie Civil pour OHEIM</t>
  </si>
  <si>
    <t>Chambres forides</t>
  </si>
  <si>
    <t>Longrines béton pour passage de câbles chauffants sous dallage des cellules froides (système OHEIM)</t>
  </si>
  <si>
    <t>Enduit ciment à l'intérieur des parois maçonnées</t>
  </si>
  <si>
    <t>Aire de lavage + siphon 150 x 150</t>
  </si>
  <si>
    <t>F</t>
  </si>
  <si>
    <t>M3</t>
  </si>
  <si>
    <t>GROS-OEUVRE</t>
  </si>
  <si>
    <t>Semelles</t>
  </si>
  <si>
    <t>Dimensions</t>
  </si>
  <si>
    <t>Locaux Sociaux</t>
  </si>
  <si>
    <t>Renforcement Poteaux existants</t>
  </si>
  <si>
    <t>1.0</t>
  </si>
  <si>
    <t>Travaux Préparatoires</t>
  </si>
  <si>
    <t>Escaliers/ Passerelles</t>
  </si>
  <si>
    <t>Ascenseur</t>
  </si>
  <si>
    <t>BUREAUX/LOC. SOC</t>
  </si>
  <si>
    <t>BUREAUX/ ADMINISTRATIF</t>
  </si>
  <si>
    <t>FFT</t>
  </si>
  <si>
    <t>1.1.1</t>
  </si>
  <si>
    <t>Coupe de dallage existant</t>
  </si>
  <si>
    <t>EXTENSION LOCAUX SOCIAUX</t>
  </si>
  <si>
    <t>semelles</t>
  </si>
  <si>
    <t>fondation Escaliers-Passerelles</t>
  </si>
  <si>
    <t>BUREAUX/ ADMINISTRATIF.</t>
  </si>
  <si>
    <t>Cage escalier</t>
  </si>
  <si>
    <t xml:space="preserve">M2   </t>
  </si>
  <si>
    <t xml:space="preserve">Ensemble </t>
  </si>
  <si>
    <t>Escaliers-Passerelles</t>
  </si>
  <si>
    <t>1.1.3</t>
  </si>
  <si>
    <t>Renforcement Fondation  Bâtiment Existant.</t>
  </si>
  <si>
    <t xml:space="preserve">M3   </t>
  </si>
  <si>
    <t>1.1  4</t>
  </si>
  <si>
    <t>EXTENSION BUREAUX ADMINISTRATIF</t>
  </si>
  <si>
    <t xml:space="preserve">Semelles filantes </t>
  </si>
  <si>
    <t>Appui dalle Alvéolaire</t>
  </si>
  <si>
    <t>1.2.1_1</t>
  </si>
  <si>
    <t>Béton de propreté en fond de fouille</t>
  </si>
  <si>
    <t>1.2.1  2</t>
  </si>
  <si>
    <t>Agrandissement Bureau</t>
  </si>
  <si>
    <t>Cage d´escalier- Voile beton Armé</t>
  </si>
  <si>
    <t>Cage d´escalier- Radier</t>
  </si>
  <si>
    <t>Poteaux 30 x 30 .   9 unités</t>
  </si>
  <si>
    <t xml:space="preserve">Poutres </t>
  </si>
  <si>
    <t>Poutres centrales  7 Unités</t>
  </si>
  <si>
    <t>Poutres contre façade Entrepôt existant</t>
  </si>
  <si>
    <t>Création Corbeaux sur poteaux Existants</t>
  </si>
  <si>
    <t>Réservations pour ancrage des corbeaux dans les panneaux Béton</t>
  </si>
  <si>
    <t>Axe A-B</t>
  </si>
  <si>
    <t xml:space="preserve">U    </t>
  </si>
  <si>
    <t>Semelles isolées .                               75 Kg/m3</t>
  </si>
  <si>
    <t>35 kg /m3</t>
  </si>
  <si>
    <t>Semelles filantes                                 75 Kg/m3</t>
  </si>
  <si>
    <t>Poteaux 30 x 30                                   75 Kg/m3</t>
  </si>
  <si>
    <t>Poutre 45x 45                                   75 Kg/m3</t>
  </si>
  <si>
    <t>Cage d´escalier- Vert.                       75Kg/m3</t>
  </si>
  <si>
    <t>Cage d´escalier- Radier                  100 kg/m3</t>
  </si>
  <si>
    <t xml:space="preserve">KG   </t>
  </si>
  <si>
    <t>Isolation thermique contre longrines (ep.6cm)</t>
  </si>
  <si>
    <t>Ensemble Batiment</t>
  </si>
  <si>
    <t>61,63</t>
  </si>
  <si>
    <t>Ml</t>
  </si>
  <si>
    <t>1.2.4  2</t>
  </si>
  <si>
    <t xml:space="preserve">Adaptation de la passerelle de dégagement existante </t>
  </si>
  <si>
    <t>Dégagement</t>
  </si>
  <si>
    <t>Coffrage</t>
  </si>
  <si>
    <t>1.2..5_1</t>
  </si>
  <si>
    <t>Coffrage ordinaire</t>
  </si>
  <si>
    <t xml:space="preserve">Poteaux </t>
  </si>
  <si>
    <t>Ensemble</t>
  </si>
  <si>
    <t>Poutre</t>
  </si>
  <si>
    <t xml:space="preserve">Option 1. </t>
  </si>
  <si>
    <t>2.1.1_1</t>
  </si>
  <si>
    <t>Dalles Alveolaire</t>
  </si>
  <si>
    <t>Dalles alveolaires. Fourniture et pose. Distances selon Plans</t>
  </si>
  <si>
    <t>2.1.1_2</t>
  </si>
  <si>
    <t>Dalles de compression. ( 5 cm)</t>
  </si>
  <si>
    <t>Dalle de compression de 5 cm avec ST10 y compris HA de 12mm entre prédalles</t>
  </si>
  <si>
    <t>463</t>
  </si>
  <si>
    <t>TOTAL OPT. 1</t>
  </si>
  <si>
    <t>2.1.2</t>
  </si>
  <si>
    <t>Option 2</t>
  </si>
  <si>
    <t>2.1.2_1</t>
  </si>
  <si>
    <t>Plancher dalle pleine.</t>
  </si>
  <si>
    <r>
      <rPr>
        <u/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urcharge 350 kgs/m² . Ep. A definir</t>
    </r>
  </si>
  <si>
    <t>Total Option 2</t>
  </si>
  <si>
    <t>En Base Opt 1</t>
  </si>
  <si>
    <t>2.2</t>
  </si>
  <si>
    <t>Toiture</t>
  </si>
  <si>
    <t>2.2.1</t>
  </si>
  <si>
    <t>2.2.1_1</t>
  </si>
  <si>
    <t>Toiture Pannes Beton / Metallique</t>
  </si>
  <si>
    <t>Creation de Toiture légère , Béton ou Métal, distance entre appuis 12 m Surcharge 30 kgs/m² + 10 Kg/ m2 Techniques.  A prévoir le poids du groupe froid existant. Compris dépose des pannes béton existantes et évacuation</t>
  </si>
  <si>
    <t>2.2.2</t>
  </si>
  <si>
    <t>2.2.2_1</t>
  </si>
  <si>
    <t>Toiture Panne Beton, Reultilisation de  Pannes Beton existents</t>
  </si>
  <si>
    <t>Depose recuperation et Pose de pAnnes existantes BP 20 x 45 , distance entre appuis 12 m et cadence 2,5 m comme existant. Surcharge 30 kgs/m² + 10 Kg/ m2 Techniques.  A prevoir le poid du groupe froid existant.  Vérification des nouvelles charges  à la charge du present lot</t>
  </si>
  <si>
    <t>Toiture. Reutilisation des Pannes Existantes.                                               10 un</t>
  </si>
  <si>
    <t>Toiture. Mise en place des pannes                                                                                     1 U</t>
  </si>
  <si>
    <t>MACONNERIES ET ENDUITS</t>
  </si>
  <si>
    <t>Maçonnerie d'agglomérés de ciment creux épaisseur 20 cm.</t>
  </si>
  <si>
    <t>R+1</t>
  </si>
  <si>
    <t xml:space="preserve">Murs intérieurs </t>
  </si>
  <si>
    <t>Appui Dalle Alveolar.</t>
  </si>
  <si>
    <t>Façades</t>
  </si>
  <si>
    <t>Nord</t>
  </si>
  <si>
    <t>decc. Fenetres</t>
  </si>
  <si>
    <t>Faire pente 1,3</t>
  </si>
  <si>
    <t>Est</t>
  </si>
  <si>
    <t>Ouest</t>
  </si>
  <si>
    <t>Sud</t>
  </si>
  <si>
    <t>Passerelle Dégagement</t>
  </si>
  <si>
    <t>3.1_2</t>
  </si>
  <si>
    <t>PV pour Chainages horizontaux et verticaux</t>
  </si>
  <si>
    <t>RDC</t>
  </si>
  <si>
    <t xml:space="preserve">Ensemble de traveaux. </t>
  </si>
  <si>
    <t>Peripherique Horizontal</t>
  </si>
  <si>
    <t>Renforcement H. Fenetre + portes</t>
  </si>
  <si>
    <t>Renforcement V. Parois</t>
  </si>
  <si>
    <t>R+1Façades. Calpinage a donner Lot MENUISERIE ALU.</t>
  </si>
  <si>
    <t>Peripherique</t>
  </si>
  <si>
    <t>Oues</t>
  </si>
  <si>
    <t>3.1_3</t>
  </si>
  <si>
    <t>Démolition Façade existante pour création Porte dimension  2x 2,10 m</t>
  </si>
  <si>
    <t>Façade</t>
  </si>
  <si>
    <t>3.1_4</t>
  </si>
  <si>
    <t>Démolition périphérique de la façade supérieure des locaux sociaux existants</t>
  </si>
  <si>
    <t>Demolition Façade existante pour arriver aux cotes de pose du plancher alveolaire, Inclus Aglo + parement brique exterieur</t>
  </si>
  <si>
    <t>3.1_5</t>
  </si>
  <si>
    <t>Démolition de la  Paroi Coupe-Feu du local Charge Existant</t>
  </si>
  <si>
    <t>EXTENSION LOCAUX DE CHARGE</t>
  </si>
  <si>
    <t>Suppression Paroi CF</t>
  </si>
  <si>
    <t>Création d´un accès pour incorporation d’une porte coupe-feu</t>
  </si>
  <si>
    <t>Ouverture 2,55 x 3</t>
  </si>
  <si>
    <t>AUTRES OUVRAGES DE MACONNERIE</t>
  </si>
  <si>
    <t>ASSAINISSEMENT ET RESEAUX DIVERS</t>
  </si>
  <si>
    <t>RESEAUX ASSAINISSEMENTS</t>
  </si>
  <si>
    <t>4.1.1</t>
  </si>
  <si>
    <t>Réseaux enterrés existent</t>
  </si>
  <si>
    <t xml:space="preserve">EU/EV entrepôt </t>
  </si>
  <si>
    <t xml:space="preserve">ML   </t>
  </si>
  <si>
    <t>4.1_2</t>
  </si>
  <si>
    <t>Connexion avec nouvelle toiture à créer</t>
  </si>
  <si>
    <t xml:space="preserve">EP entrepôt </t>
  </si>
  <si>
    <t>4.1._3</t>
  </si>
  <si>
    <t>Carrotages</t>
  </si>
  <si>
    <t>Réseaux a creer. EU</t>
  </si>
  <si>
    <t>Phi  120 mm</t>
  </si>
  <si>
    <t>Phi  60 mmm</t>
  </si>
  <si>
    <t>EP. Nouvell toiture</t>
  </si>
  <si>
    <t>Phi 200 mm</t>
  </si>
  <si>
    <t>Lot Techineque passage ELEC</t>
  </si>
  <si>
    <t>Phi 120 mm</t>
  </si>
  <si>
    <t>4.1._4</t>
  </si>
  <si>
    <t>Regards sur réseaux d'assainissement</t>
  </si>
  <si>
    <t>EU</t>
  </si>
  <si>
    <t>EP</t>
  </si>
  <si>
    <t>Total ASSAINISSEMENT ET RESEAUX DIVERS</t>
  </si>
  <si>
    <t>4.1.2</t>
  </si>
  <si>
    <t>4.1.2  1</t>
  </si>
  <si>
    <t>Attente bouchonnée diamètre 100</t>
  </si>
  <si>
    <t xml:space="preserve">Réseaux enterrés </t>
  </si>
  <si>
    <t>4.1.2_2</t>
  </si>
  <si>
    <t>Etanchéité des parois de la fosse de l’ascenseur et Plancher de la cage d’ascenseur</t>
  </si>
  <si>
    <t>Dalle Ascenseur</t>
  </si>
  <si>
    <t>4,5</t>
  </si>
  <si>
    <t>Montant HT du lot Lot 310 GROS-OEUVRE Compris prorata + TRC (0,25%) + CCRD (0,1%)</t>
  </si>
  <si>
    <t>TVA (20%)</t>
  </si>
  <si>
    <t>Montant TTC</t>
  </si>
  <si>
    <t>Total  DIVERS</t>
  </si>
  <si>
    <t>BORDEREAU MARCHE</t>
  </si>
  <si>
    <t>Compris prorata + TRC (0,25%) + CCRD (0,1%)</t>
  </si>
  <si>
    <t>8</t>
  </si>
  <si>
    <t>DIVERS</t>
  </si>
  <si>
    <t>8.1</t>
  </si>
  <si>
    <t>Frais divers</t>
  </si>
  <si>
    <t>8.1  1</t>
  </si>
  <si>
    <t>Honoraires d'études BA</t>
  </si>
  <si>
    <t>Extension Entrepôt</t>
  </si>
  <si>
    <t>Extension Locaux sociaux</t>
  </si>
  <si>
    <t>1.0  1</t>
  </si>
  <si>
    <t>EXTENSION ENTREPOT</t>
  </si>
  <si>
    <t>Montant Lot 310 GROS-ŒUVRE :</t>
  </si>
  <si>
    <t xml:space="preserve">TOTAL HT </t>
  </si>
  <si>
    <t>TOTAL TTC</t>
  </si>
  <si>
    <t>Maçonnerie d'agglos coffrants ép. 20 cm</t>
  </si>
  <si>
    <t>PM</t>
  </si>
  <si>
    <t>9</t>
  </si>
  <si>
    <t>9.1</t>
  </si>
  <si>
    <t>9.1  1</t>
  </si>
  <si>
    <t>8.1  2</t>
  </si>
  <si>
    <t>Cellule 8</t>
  </si>
  <si>
    <t>Pool palettes</t>
  </si>
  <si>
    <t>inclus</t>
  </si>
  <si>
    <t>Total  ASSAINISSEMENT ET RESEAUX DIVERS</t>
  </si>
  <si>
    <t>Réseaux EU sous dallage entrepôt</t>
  </si>
  <si>
    <t>Attentes sur réseaux EU sous dallage entrepôt</t>
  </si>
  <si>
    <t>3.1  4</t>
  </si>
  <si>
    <t>8.1.1</t>
  </si>
  <si>
    <t>Canalisations dans fouilles</t>
  </si>
  <si>
    <t>Verification des reseaux existants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</si>
</sst>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€&quot;_-;\-* #,##0.00\ &quot;€&quot;_-;_-* &quot;-&quot;??\ &quot;€&quot;_-;_-@_-"/>
    <numFmt numFmtId="164" formatCode="#,##0.00;\-#,##0.00;"/>
    <numFmt numFmtId="165" formatCode="[$-403]General"/>
    <numFmt numFmtId="166" formatCode="#,##0.00&quot; &quot;[$€-403];[Red]&quot;-&quot;#,##0.00&quot; &quot;[$€-403]"/>
    <numFmt numFmtId="167" formatCode="#,##0.00\ &quot;F&quot;;[Red]\-#,##0.00\ &quot;F&quot;"/>
    <numFmt numFmtId="168" formatCode="_-* #,##0.00\ _F_-;\-* #,##0.00\ _F_-;_-* &quot;-&quot;??\ _F_-;_-@_-"/>
    <numFmt numFmtId="169" formatCode="#,##0.00;[Red]\-#,##0.00"/>
    <numFmt numFmtId="170" formatCode="_-* #,##0.00\ [$€-1]_-;\-* #,##0.00\ [$€-1]_-;_-* &quot;-&quot;??\ [$€-1]_-"/>
  </numFmts>
  <fonts count="6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indexed="8"/>
      <name val="Book Antiqua"/>
      <family val="1"/>
    </font>
    <font>
      <sz val="10"/>
      <color indexed="8"/>
      <name val="Arial"/>
      <family val="2"/>
    </font>
    <font>
      <b/>
      <sz val="12"/>
      <color indexed="8"/>
      <name val="Book Antiqua"/>
      <family val="1"/>
    </font>
    <font>
      <b/>
      <sz val="10"/>
      <name val="Arial"/>
      <family val="2"/>
    </font>
    <font>
      <b/>
      <sz val="11"/>
      <color indexed="8"/>
      <name val="Arial Black"/>
      <family val="2"/>
    </font>
    <font>
      <b/>
      <u/>
      <sz val="9"/>
      <color indexed="8"/>
      <name val="Arial"/>
      <family val="2"/>
    </font>
    <font>
      <sz val="7"/>
      <color indexed="8"/>
      <name val="Arial"/>
      <family val="2"/>
    </font>
    <font>
      <sz val="7"/>
      <name val="Arial"/>
      <family val="2"/>
    </font>
    <font>
      <b/>
      <u/>
      <sz val="9"/>
      <name val="Arial"/>
      <family val="2"/>
    </font>
    <font>
      <b/>
      <sz val="11"/>
      <name val="Arial Black"/>
      <family val="2"/>
    </font>
    <font>
      <b/>
      <sz val="7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u/>
      <sz val="14"/>
      <color indexed="8"/>
      <name val="Arial Black"/>
      <family val="2"/>
    </font>
    <font>
      <i/>
      <sz val="8"/>
      <color indexed="8"/>
      <name val="Arial"/>
      <family val="2"/>
    </font>
    <font>
      <sz val="10"/>
      <name val="MS Sans Serif"/>
      <family val="2"/>
    </font>
    <font>
      <b/>
      <sz val="14"/>
      <color indexed="8"/>
      <name val="Arial Black"/>
      <family val="2"/>
    </font>
    <font>
      <sz val="12"/>
      <color indexed="8"/>
      <name val="Arial"/>
      <family val="2"/>
    </font>
    <font>
      <b/>
      <sz val="16"/>
      <name val="Book Antiqua"/>
      <family val="1"/>
    </font>
    <font>
      <b/>
      <sz val="12"/>
      <name val="Book Antiqua"/>
      <family val="1"/>
    </font>
    <font>
      <sz val="7"/>
      <color rgb="FFFF0000"/>
      <name val="Arial"/>
      <family val="2"/>
    </font>
    <font>
      <b/>
      <u/>
      <sz val="9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FF0000"/>
      <name val="Arial"/>
      <family val="2"/>
    </font>
    <font>
      <b/>
      <sz val="16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b/>
      <u/>
      <sz val="14"/>
      <color rgb="FF000000"/>
      <name val="Arial Black"/>
      <family val="2"/>
    </font>
    <font>
      <b/>
      <sz val="11"/>
      <color rgb="FF000000"/>
      <name val="Arial Black"/>
      <family val="2"/>
    </font>
    <font>
      <sz val="7"/>
      <color rgb="FF000000"/>
      <name val="Arial"/>
      <family val="2"/>
    </font>
    <font>
      <b/>
      <u/>
      <sz val="9"/>
      <color rgb="FF000000"/>
      <name val="Arial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 Rounded MT Bold"/>
    </font>
    <font>
      <sz val="11"/>
      <color rgb="FF000000"/>
      <name val="Arial"/>
      <family val="2"/>
    </font>
    <font>
      <sz val="9"/>
      <color rgb="FFFF0000"/>
      <name val="Arial Narrow"/>
      <family val="2"/>
    </font>
    <font>
      <b/>
      <sz val="10"/>
      <color rgb="FF000000"/>
      <name val="Arial"/>
      <family val="2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  <font>
      <i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i/>
      <sz val="8"/>
      <color rgb="FFFF0000"/>
      <name val="Arial"/>
      <family val="2"/>
    </font>
    <font>
      <sz val="10"/>
      <color rgb="FF000000"/>
      <name val="Arial Narrow"/>
      <family val="2"/>
    </font>
    <font>
      <b/>
      <i/>
      <u/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hair">
        <color rgb="FF000000"/>
      </left>
      <right/>
      <top style="thin">
        <color indexed="64"/>
      </top>
      <bottom/>
      <diagonal/>
    </border>
    <border>
      <left style="hair">
        <color rgb="FF000000"/>
      </left>
      <right style="thin">
        <color rgb="FF000000"/>
      </right>
      <top style="thin">
        <color indexed="64"/>
      </top>
      <bottom/>
      <diagonal/>
    </border>
    <border>
      <left style="hair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hair">
        <color rgb="FF000000"/>
      </left>
      <right/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hair">
        <color rgb="FF000000"/>
      </left>
      <right/>
      <top style="hair">
        <color indexed="64"/>
      </top>
      <bottom/>
      <diagonal/>
    </border>
    <border>
      <left style="hair">
        <color rgb="FF000000"/>
      </left>
      <right style="thin">
        <color rgb="FF000000"/>
      </right>
      <top style="hair">
        <color indexed="64"/>
      </top>
      <bottom/>
      <diagonal/>
    </border>
  </borders>
  <cellStyleXfs count="149">
    <xf numFmtId="0" fontId="0" fillId="0" borderId="0">
      <alignment vertical="top"/>
    </xf>
    <xf numFmtId="49" fontId="6" fillId="3" borderId="0">
      <alignment horizontal="left" vertical="top"/>
    </xf>
    <xf numFmtId="49" fontId="7" fillId="3" borderId="0">
      <alignment horizontal="left" vertical="top"/>
    </xf>
    <xf numFmtId="49" fontId="8" fillId="3" borderId="0">
      <alignment horizontal="left" vertical="top"/>
    </xf>
    <xf numFmtId="49" fontId="10" fillId="3" borderId="0">
      <alignment horizontal="left" vertical="top" wrapText="1"/>
    </xf>
    <xf numFmtId="49" fontId="10" fillId="3" borderId="0">
      <alignment horizontal="left" vertical="top" wrapText="1"/>
    </xf>
    <xf numFmtId="49" fontId="11" fillId="3" borderId="0">
      <alignment horizontal="left" vertical="top" wrapText="1"/>
    </xf>
    <xf numFmtId="49" fontId="12" fillId="3" borderId="0">
      <alignment vertical="top" wrapText="1"/>
    </xf>
    <xf numFmtId="49" fontId="10" fillId="3" borderId="0">
      <alignment horizontal="left" vertical="top" wrapText="1"/>
    </xf>
    <xf numFmtId="0" fontId="18" fillId="3" borderId="0">
      <alignment horizontal="left" vertical="top" wrapText="1"/>
    </xf>
    <xf numFmtId="0" fontId="18" fillId="3" borderId="0">
      <alignment horizontal="left" vertical="top" wrapText="1"/>
    </xf>
    <xf numFmtId="0" fontId="18" fillId="3" borderId="0">
      <alignment horizontal="left" vertical="top" wrapText="1"/>
    </xf>
    <xf numFmtId="0" fontId="18" fillId="3" borderId="0">
      <alignment horizontal="left" vertical="top" wrapText="1"/>
    </xf>
    <xf numFmtId="0" fontId="18" fillId="3" borderId="0">
      <alignment horizontal="left" vertical="top" wrapText="1"/>
    </xf>
    <xf numFmtId="49" fontId="19" fillId="3" borderId="0">
      <alignment horizontal="left" vertical="top" wrapText="1"/>
    </xf>
    <xf numFmtId="0" fontId="18" fillId="3" borderId="0">
      <alignment horizontal="left" vertical="top" wrapText="1"/>
    </xf>
    <xf numFmtId="49" fontId="12" fillId="3" borderId="0">
      <alignment horizontal="left" vertical="top"/>
    </xf>
    <xf numFmtId="0" fontId="20" fillId="3" borderId="0">
      <alignment horizontal="left" vertical="top" wrapText="1"/>
    </xf>
    <xf numFmtId="49" fontId="20" fillId="3" borderId="0">
      <alignment horizontal="left" vertical="top" wrapText="1"/>
    </xf>
    <xf numFmtId="0" fontId="21" fillId="0" borderId="0"/>
    <xf numFmtId="0" fontId="18" fillId="3" borderId="0">
      <alignment horizontal="left" vertical="top" wrapText="1"/>
    </xf>
    <xf numFmtId="0" fontId="18" fillId="3" borderId="0">
      <alignment horizontal="left" vertical="top" wrapText="1"/>
    </xf>
    <xf numFmtId="0" fontId="5" fillId="0" borderId="0">
      <alignment vertical="top"/>
    </xf>
    <xf numFmtId="49" fontId="22" fillId="3" borderId="0">
      <alignment horizontal="left" vertical="top"/>
    </xf>
    <xf numFmtId="0" fontId="5" fillId="0" borderId="0">
      <alignment vertical="top"/>
    </xf>
    <xf numFmtId="49" fontId="23" fillId="3" borderId="0">
      <alignment horizontal="left" vertical="top"/>
    </xf>
    <xf numFmtId="0" fontId="5" fillId="0" borderId="0"/>
    <xf numFmtId="0" fontId="4" fillId="0" borderId="0">
      <alignment vertical="top"/>
    </xf>
    <xf numFmtId="49" fontId="31" fillId="2" borderId="0">
      <alignment horizontal="left" vertical="top"/>
    </xf>
    <xf numFmtId="0" fontId="4" fillId="0" borderId="0"/>
    <xf numFmtId="49" fontId="32" fillId="2" borderId="0">
      <alignment horizontal="left" vertical="top"/>
    </xf>
    <xf numFmtId="49" fontId="33" fillId="2" borderId="0">
      <alignment horizontal="left" vertical="top"/>
    </xf>
    <xf numFmtId="49" fontId="34" fillId="2" borderId="0">
      <alignment horizontal="left" vertical="top" wrapText="1"/>
    </xf>
    <xf numFmtId="49" fontId="35" fillId="2" borderId="0">
      <alignment horizontal="left" vertical="top" wrapText="1"/>
    </xf>
    <xf numFmtId="49" fontId="35" fillId="2" borderId="0">
      <alignment horizontal="left" vertical="top" wrapText="1"/>
    </xf>
    <xf numFmtId="49" fontId="36" fillId="2" borderId="0">
      <alignment vertical="top" wrapText="1"/>
    </xf>
    <xf numFmtId="49" fontId="37" fillId="2" borderId="0">
      <alignment horizontal="left" vertical="top" wrapText="1"/>
    </xf>
    <xf numFmtId="49" fontId="35" fillId="2" borderId="0">
      <alignment horizontal="left" vertical="top" wrapText="1"/>
    </xf>
    <xf numFmtId="165" fontId="32" fillId="8" borderId="0" applyBorder="0" applyProtection="0">
      <alignment horizontal="left" vertical="top" wrapText="1"/>
    </xf>
    <xf numFmtId="0" fontId="32" fillId="2" borderId="0">
      <alignment horizontal="left" vertical="top" wrapText="1"/>
    </xf>
    <xf numFmtId="165" fontId="45" fillId="8" borderId="0" applyBorder="0" applyProtection="0">
      <alignment horizontal="left" vertical="top" wrapText="1"/>
    </xf>
    <xf numFmtId="0" fontId="45" fillId="2" borderId="0">
      <alignment horizontal="left" vertical="top" wrapText="1"/>
    </xf>
    <xf numFmtId="165" fontId="32" fillId="8" borderId="0" applyBorder="0" applyProtection="0">
      <alignment horizontal="left" vertical="top" wrapText="1"/>
    </xf>
    <xf numFmtId="0" fontId="32" fillId="2" borderId="0">
      <alignment horizontal="left" vertical="top" wrapText="1"/>
    </xf>
    <xf numFmtId="165" fontId="32" fillId="8" borderId="0" applyBorder="0" applyProtection="0">
      <alignment horizontal="left" vertical="top" wrapText="1"/>
    </xf>
    <xf numFmtId="0" fontId="32" fillId="2" borderId="0">
      <alignment horizontal="left" vertical="top" wrapText="1"/>
    </xf>
    <xf numFmtId="165" fontId="46" fillId="8" borderId="0" applyBorder="0" applyProtection="0">
      <alignment horizontal="left" vertical="top" wrapText="1"/>
    </xf>
    <xf numFmtId="0" fontId="46" fillId="2" borderId="0">
      <alignment horizontal="left" vertical="top" wrapText="1"/>
    </xf>
    <xf numFmtId="165" fontId="32" fillId="8" borderId="0" applyBorder="0" applyProtection="0">
      <alignment horizontal="left" vertical="top" wrapText="1"/>
    </xf>
    <xf numFmtId="0" fontId="32" fillId="2" borderId="0">
      <alignment horizontal="left" vertical="top" wrapText="1"/>
    </xf>
    <xf numFmtId="165" fontId="32" fillId="8" borderId="0" applyBorder="0" applyProtection="0">
      <alignment horizontal="left" vertical="top" wrapText="1"/>
    </xf>
    <xf numFmtId="0" fontId="32" fillId="2" borderId="0">
      <alignment horizontal="left" vertical="top" wrapText="1"/>
    </xf>
    <xf numFmtId="49" fontId="41" fillId="8" borderId="0" applyBorder="0" applyProtection="0">
      <alignment horizontal="left" vertical="top" wrapText="1"/>
    </xf>
    <xf numFmtId="49" fontId="41" fillId="2" borderId="0">
      <alignment horizontal="left" vertical="top" wrapText="1"/>
    </xf>
    <xf numFmtId="165" fontId="47" fillId="8" borderId="0" applyBorder="0" applyProtection="0">
      <alignment horizontal="left" vertical="top" wrapText="1"/>
    </xf>
    <xf numFmtId="0" fontId="47" fillId="2" borderId="0">
      <alignment horizontal="left" vertical="top" wrapText="1"/>
    </xf>
    <xf numFmtId="165" fontId="48" fillId="8" borderId="0" applyFont="0" applyBorder="0" applyProtection="0">
      <alignment horizontal="left" vertical="top" wrapText="1"/>
    </xf>
    <xf numFmtId="0" fontId="48" fillId="2" borderId="0">
      <alignment horizontal="left" vertical="top" wrapText="1"/>
    </xf>
    <xf numFmtId="165" fontId="30" fillId="8" borderId="0" applyBorder="0" applyProtection="0">
      <alignment horizontal="left" vertical="top" wrapText="1"/>
    </xf>
    <xf numFmtId="0" fontId="30" fillId="2" borderId="0">
      <alignment horizontal="left" vertical="top" wrapText="1"/>
    </xf>
    <xf numFmtId="165" fontId="32" fillId="8" borderId="0" applyBorder="0" applyProtection="0">
      <alignment horizontal="left" vertical="top" wrapText="1"/>
    </xf>
    <xf numFmtId="0" fontId="32" fillId="2" borderId="0">
      <alignment horizontal="left" vertical="top" wrapText="1"/>
    </xf>
    <xf numFmtId="165" fontId="32" fillId="8" borderId="0" applyBorder="0" applyProtection="0">
      <alignment horizontal="left" vertical="top" wrapText="1"/>
    </xf>
    <xf numFmtId="0" fontId="32" fillId="2" borderId="0">
      <alignment horizontal="left" vertical="top" wrapText="1"/>
    </xf>
    <xf numFmtId="165" fontId="32" fillId="8" borderId="0" applyBorder="0" applyProtection="0">
      <alignment horizontal="left" vertical="top" wrapText="1"/>
    </xf>
    <xf numFmtId="0" fontId="32" fillId="2" borderId="0">
      <alignment horizontal="left" vertical="top" wrapText="1"/>
    </xf>
    <xf numFmtId="165" fontId="32" fillId="8" borderId="0" applyBorder="0" applyProtection="0">
      <alignment horizontal="left" vertical="top" wrapText="1"/>
    </xf>
    <xf numFmtId="0" fontId="32" fillId="2" borderId="0">
      <alignment horizontal="left" vertical="top" wrapText="1"/>
    </xf>
    <xf numFmtId="165" fontId="49" fillId="8" borderId="0" applyBorder="0" applyProtection="0">
      <alignment horizontal="left" vertical="top" wrapText="1"/>
    </xf>
    <xf numFmtId="0" fontId="49" fillId="2" borderId="0">
      <alignment horizontal="left" vertical="top" wrapText="1"/>
    </xf>
    <xf numFmtId="165" fontId="32" fillId="8" borderId="0" applyBorder="0" applyProtection="0">
      <alignment horizontal="left" vertical="top" wrapText="1"/>
    </xf>
    <xf numFmtId="0" fontId="32" fillId="2" borderId="0">
      <alignment horizontal="left" vertical="top" wrapText="1"/>
    </xf>
    <xf numFmtId="165" fontId="32" fillId="8" borderId="0" applyBorder="0" applyProtection="0">
      <alignment horizontal="left" vertical="top" wrapText="1"/>
    </xf>
    <xf numFmtId="0" fontId="32" fillId="2" borderId="0">
      <alignment horizontal="left" vertical="top" wrapText="1"/>
    </xf>
    <xf numFmtId="165" fontId="32" fillId="8" borderId="0" applyBorder="0" applyProtection="0">
      <alignment horizontal="left" vertical="top" wrapText="1"/>
    </xf>
    <xf numFmtId="0" fontId="32" fillId="9" borderId="0">
      <alignment horizontal="left" vertical="top" wrapText="1"/>
    </xf>
    <xf numFmtId="165" fontId="32" fillId="8" borderId="0" applyBorder="0" applyProtection="0">
      <alignment horizontal="left" vertical="top" wrapText="1"/>
    </xf>
    <xf numFmtId="0" fontId="32" fillId="9" borderId="0">
      <alignment horizontal="left" vertical="top" wrapText="1"/>
    </xf>
    <xf numFmtId="165" fontId="32" fillId="8" borderId="0" applyBorder="0" applyProtection="0">
      <alignment horizontal="left" vertical="top" wrapText="1"/>
    </xf>
    <xf numFmtId="0" fontId="32" fillId="9" borderId="0">
      <alignment horizontal="left" vertical="top" wrapText="1"/>
    </xf>
    <xf numFmtId="165" fontId="32" fillId="8" borderId="0" applyBorder="0" applyProtection="0">
      <alignment horizontal="left" vertical="top" wrapText="1"/>
    </xf>
    <xf numFmtId="0" fontId="32" fillId="9" borderId="0">
      <alignment horizontal="left" vertical="top" wrapText="1"/>
    </xf>
    <xf numFmtId="165" fontId="32" fillId="8" borderId="0" applyBorder="0" applyProtection="0">
      <alignment horizontal="left" vertical="top" wrapText="1"/>
    </xf>
    <xf numFmtId="0" fontId="32" fillId="9" borderId="0">
      <alignment horizontal="left" vertical="top" wrapText="1"/>
    </xf>
    <xf numFmtId="49" fontId="32" fillId="8" borderId="0" applyBorder="0" applyProtection="0">
      <alignment horizontal="left" vertical="top" wrapText="1"/>
    </xf>
    <xf numFmtId="49" fontId="32" fillId="9" borderId="0">
      <alignment horizontal="left" vertical="top" wrapText="1"/>
    </xf>
    <xf numFmtId="49" fontId="50" fillId="8" borderId="30" applyProtection="0">
      <alignment horizontal="left" vertical="top" wrapText="1"/>
    </xf>
    <xf numFmtId="49" fontId="50" fillId="9" borderId="47">
      <alignment horizontal="left" vertical="top" wrapText="1"/>
    </xf>
    <xf numFmtId="49" fontId="42" fillId="8" borderId="0" applyBorder="0" applyProtection="0">
      <alignment horizontal="left" vertical="top" wrapText="1"/>
    </xf>
    <xf numFmtId="49" fontId="42" fillId="9" borderId="0">
      <alignment horizontal="left" vertical="top" wrapText="1"/>
    </xf>
    <xf numFmtId="49" fontId="41" fillId="8" borderId="0" applyBorder="0" applyProtection="0">
      <alignment horizontal="left" vertical="top" wrapText="1"/>
    </xf>
    <xf numFmtId="49" fontId="41" fillId="9" borderId="0">
      <alignment horizontal="left" vertical="top" wrapText="1"/>
    </xf>
    <xf numFmtId="49" fontId="32" fillId="8" borderId="0" applyBorder="0" applyProtection="0">
      <alignment horizontal="left" vertical="top" wrapText="1"/>
    </xf>
    <xf numFmtId="49" fontId="32" fillId="9" borderId="0">
      <alignment horizontal="left" vertical="top" wrapText="1"/>
    </xf>
    <xf numFmtId="165" fontId="51" fillId="8" borderId="0" applyBorder="0" applyProtection="0">
      <alignment horizontal="left" vertical="top" wrapText="1" indent="1"/>
    </xf>
    <xf numFmtId="0" fontId="51" fillId="2" borderId="0">
      <alignment horizontal="left" vertical="top" wrapText="1" indent="1"/>
    </xf>
    <xf numFmtId="165" fontId="52" fillId="8" borderId="0" applyBorder="0" applyProtection="0">
      <alignment horizontal="left" vertical="top" wrapText="1" indent="1"/>
    </xf>
    <xf numFmtId="0" fontId="52" fillId="2" borderId="0">
      <alignment horizontal="left" vertical="top" wrapText="1" indent="1"/>
    </xf>
    <xf numFmtId="165" fontId="51" fillId="8" borderId="0" applyBorder="0" applyProtection="0">
      <alignment horizontal="left" vertical="top" wrapText="1" indent="1"/>
    </xf>
    <xf numFmtId="0" fontId="51" fillId="2" borderId="0">
      <alignment horizontal="left" vertical="top" wrapText="1" indent="1"/>
    </xf>
    <xf numFmtId="49" fontId="36" fillId="8" borderId="0" applyBorder="0" applyProtection="0">
      <alignment vertical="top" wrapText="1"/>
    </xf>
    <xf numFmtId="49" fontId="36" fillId="2" borderId="0">
      <alignment vertical="top" wrapText="1"/>
    </xf>
    <xf numFmtId="165" fontId="53" fillId="8" borderId="27" applyProtection="0">
      <alignment horizontal="left" vertical="top" wrapText="1"/>
    </xf>
    <xf numFmtId="0" fontId="54" fillId="0" borderId="0" applyNumberFormat="0" applyBorder="0" applyProtection="0">
      <alignment horizontal="center"/>
    </xf>
    <xf numFmtId="0" fontId="54" fillId="0" borderId="0" applyNumberFormat="0" applyBorder="0" applyProtection="0">
      <alignment horizontal="center" textRotation="90"/>
    </xf>
    <xf numFmtId="0" fontId="46" fillId="2" borderId="0">
      <alignment horizontal="left" vertical="top"/>
    </xf>
    <xf numFmtId="165" fontId="46" fillId="8" borderId="0" applyBorder="0" applyProtection="0">
      <alignment horizontal="left" vertical="top"/>
    </xf>
    <xf numFmtId="0" fontId="46" fillId="2" borderId="0">
      <alignment horizontal="left" vertical="top"/>
    </xf>
    <xf numFmtId="165" fontId="46" fillId="8" borderId="0" applyBorder="0" applyProtection="0">
      <alignment horizontal="left" vertical="top" wrapText="1"/>
    </xf>
    <xf numFmtId="0" fontId="46" fillId="2" borderId="0">
      <alignment horizontal="left" vertical="top" wrapText="1"/>
    </xf>
    <xf numFmtId="165" fontId="46" fillId="8" borderId="0" applyBorder="0" applyProtection="0">
      <alignment horizontal="left" vertical="top" wrapText="1"/>
    </xf>
    <xf numFmtId="0" fontId="46" fillId="2" borderId="0">
      <alignment horizontal="left" vertical="top" wrapText="1"/>
    </xf>
    <xf numFmtId="165" fontId="46" fillId="8" borderId="0" applyBorder="0" applyProtection="0">
      <alignment horizontal="left" vertical="top" wrapText="1"/>
    </xf>
    <xf numFmtId="0" fontId="46" fillId="2" borderId="0">
      <alignment horizontal="left" vertical="top" wrapText="1"/>
    </xf>
    <xf numFmtId="165" fontId="32" fillId="8" borderId="0" applyBorder="0" applyProtection="0">
      <alignment horizontal="left" vertical="top" wrapText="1"/>
    </xf>
    <xf numFmtId="0" fontId="32" fillId="9" borderId="0">
      <alignment horizontal="left" vertical="top" wrapText="1"/>
    </xf>
    <xf numFmtId="165" fontId="32" fillId="8" borderId="0" applyBorder="0" applyProtection="0">
      <alignment horizontal="left" vertical="top" wrapText="1"/>
    </xf>
    <xf numFmtId="0" fontId="32" fillId="9" borderId="0">
      <alignment horizontal="left" vertical="top" wrapText="1"/>
    </xf>
    <xf numFmtId="49" fontId="32" fillId="8" borderId="0" applyBorder="0" applyProtection="0">
      <alignment horizontal="left" vertical="top" wrapText="1"/>
    </xf>
    <xf numFmtId="49" fontId="32" fillId="9" borderId="0">
      <alignment horizontal="left" vertical="top" wrapText="1"/>
    </xf>
    <xf numFmtId="49" fontId="32" fillId="8" borderId="0" applyBorder="0" applyProtection="0">
      <alignment horizontal="left" vertical="top" wrapText="1"/>
    </xf>
    <xf numFmtId="49" fontId="32" fillId="9" borderId="0">
      <alignment horizontal="left" vertical="top" wrapText="1"/>
    </xf>
    <xf numFmtId="165" fontId="46" fillId="8" borderId="0" applyBorder="0" applyProtection="0">
      <alignment horizontal="left" vertical="top" wrapText="1"/>
    </xf>
    <xf numFmtId="0" fontId="46" fillId="2" borderId="0">
      <alignment horizontal="left" vertical="top" wrapText="1"/>
    </xf>
    <xf numFmtId="165" fontId="55" fillId="8" borderId="0" applyBorder="0" applyProtection="0">
      <alignment horizontal="left" vertical="top" wrapText="1"/>
    </xf>
    <xf numFmtId="0" fontId="55" fillId="2" borderId="0">
      <alignment horizontal="left" vertical="top" wrapText="1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6" fillId="2" borderId="27">
      <alignment horizontal="left" vertical="top" wrapText="1"/>
    </xf>
    <xf numFmtId="0" fontId="53" fillId="2" borderId="27">
      <alignment horizontal="left" vertical="top" wrapText="1"/>
    </xf>
    <xf numFmtId="165" fontId="56" fillId="8" borderId="0" applyBorder="0" applyProtection="0">
      <alignment horizontal="left" vertical="top" wrapText="1"/>
    </xf>
    <xf numFmtId="0" fontId="56" fillId="2" borderId="0">
      <alignment horizontal="left" vertical="top" wrapText="1"/>
    </xf>
    <xf numFmtId="0" fontId="57" fillId="0" borderId="0" applyNumberFormat="0" applyBorder="0" applyProtection="0"/>
    <xf numFmtId="166" fontId="57" fillId="0" borderId="0" applyBorder="0" applyProtection="0"/>
    <xf numFmtId="0" fontId="59" fillId="0" borderId="0"/>
    <xf numFmtId="170" fontId="5" fillId="0" borderId="0" applyFont="0" applyFill="0" applyBorder="0" applyAlignment="0" applyProtection="0"/>
    <xf numFmtId="169" fontId="2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2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7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</cellStyleXfs>
  <cellXfs count="399">
    <xf numFmtId="0" fontId="0" fillId="0" borderId="0" xfId="0">
      <alignment vertical="top"/>
    </xf>
    <xf numFmtId="4" fontId="13" fillId="3" borderId="0" xfId="7" applyNumberFormat="1" applyFont="1" applyBorder="1" applyAlignment="1">
      <alignment horizontal="right" vertical="top" wrapText="1"/>
    </xf>
    <xf numFmtId="49" fontId="13" fillId="3" borderId="0" xfId="7" applyFont="1" applyBorder="1">
      <alignment vertical="top" wrapText="1"/>
    </xf>
    <xf numFmtId="49" fontId="13" fillId="4" borderId="0" xfId="7" applyFont="1" applyFill="1" applyBorder="1">
      <alignment vertical="top" wrapText="1"/>
    </xf>
    <xf numFmtId="49" fontId="16" fillId="3" borderId="0" xfId="7" applyFont="1" applyBorder="1">
      <alignment vertical="top" wrapText="1"/>
    </xf>
    <xf numFmtId="4" fontId="13" fillId="3" borderId="5" xfId="7" applyNumberFormat="1" applyFont="1" applyBorder="1" applyAlignment="1">
      <alignment horizontal="right" vertical="top" wrapText="1"/>
    </xf>
    <xf numFmtId="4" fontId="5" fillId="2" borderId="16" xfId="22" applyNumberFormat="1" applyFont="1" applyFill="1" applyBorder="1" applyProtection="1">
      <alignment vertical="top"/>
    </xf>
    <xf numFmtId="0" fontId="9" fillId="2" borderId="12" xfId="22" applyFont="1" applyFill="1" applyBorder="1" applyProtection="1">
      <alignment vertical="top"/>
    </xf>
    <xf numFmtId="4" fontId="9" fillId="2" borderId="13" xfId="22" applyNumberFormat="1" applyFont="1" applyFill="1" applyBorder="1" applyProtection="1">
      <alignment vertical="top"/>
    </xf>
    <xf numFmtId="4" fontId="9" fillId="2" borderId="14" xfId="22" applyNumberFormat="1" applyFont="1" applyFill="1" applyBorder="1" applyProtection="1">
      <alignment vertical="top"/>
    </xf>
    <xf numFmtId="0" fontId="9" fillId="2" borderId="0" xfId="22" applyFont="1" applyFill="1" applyProtection="1">
      <alignment vertical="top"/>
    </xf>
    <xf numFmtId="4" fontId="5" fillId="2" borderId="5" xfId="22" applyNumberFormat="1" applyFont="1" applyFill="1" applyBorder="1" applyProtection="1">
      <alignment vertical="top"/>
    </xf>
    <xf numFmtId="4" fontId="5" fillId="2" borderId="17" xfId="22" applyNumberFormat="1" applyFont="1" applyFill="1" applyBorder="1" applyProtection="1">
      <alignment vertical="top"/>
    </xf>
    <xf numFmtId="4" fontId="5" fillId="2" borderId="16" xfId="22" applyNumberFormat="1" applyFont="1" applyFill="1" applyBorder="1" applyProtection="1">
      <alignment vertical="top"/>
      <protection locked="0"/>
    </xf>
    <xf numFmtId="4" fontId="5" fillId="2" borderId="17" xfId="22" applyNumberFormat="1" applyFont="1" applyFill="1" applyBorder="1" applyProtection="1">
      <alignment vertical="top"/>
      <protection locked="0"/>
    </xf>
    <xf numFmtId="0" fontId="5" fillId="2" borderId="15" xfId="22" applyFont="1" applyFill="1" applyBorder="1" applyProtection="1">
      <alignment vertical="top"/>
    </xf>
    <xf numFmtId="0" fontId="9" fillId="2" borderId="15" xfId="22" applyFont="1" applyFill="1" applyBorder="1" applyProtection="1">
      <alignment vertical="top"/>
    </xf>
    <xf numFmtId="4" fontId="9" fillId="2" borderId="16" xfId="22" applyNumberFormat="1" applyFont="1" applyFill="1" applyBorder="1" applyProtection="1">
      <alignment vertical="top"/>
    </xf>
    <xf numFmtId="4" fontId="9" fillId="2" borderId="14" xfId="22" applyNumberFormat="1" applyFont="1" applyFill="1" applyBorder="1" applyProtection="1">
      <alignment vertical="top"/>
      <protection locked="0"/>
    </xf>
    <xf numFmtId="49" fontId="5" fillId="2" borderId="0" xfId="22" applyNumberFormat="1" applyFont="1" applyFill="1" applyBorder="1" applyProtection="1">
      <alignment vertical="top"/>
    </xf>
    <xf numFmtId="49" fontId="5" fillId="4" borderId="0" xfId="22" applyNumberFormat="1" applyFont="1" applyFill="1" applyBorder="1" applyProtection="1">
      <alignment vertical="top"/>
    </xf>
    <xf numFmtId="4" fontId="5" fillId="4" borderId="5" xfId="22" applyNumberFormat="1" applyFont="1" applyFill="1" applyBorder="1" applyProtection="1">
      <alignment vertical="top"/>
    </xf>
    <xf numFmtId="4" fontId="9" fillId="4" borderId="14" xfId="22" applyNumberFormat="1" applyFont="1" applyFill="1" applyBorder="1" applyProtection="1">
      <alignment vertical="top"/>
      <protection locked="0"/>
    </xf>
    <xf numFmtId="0" fontId="5" fillId="2" borderId="0" xfId="22" applyFont="1" applyFill="1" applyProtection="1">
      <alignment vertical="top"/>
    </xf>
    <xf numFmtId="0" fontId="5" fillId="2" borderId="21" xfId="22" applyFont="1" applyFill="1" applyBorder="1" applyProtection="1">
      <alignment vertical="top"/>
    </xf>
    <xf numFmtId="49" fontId="16" fillId="4" borderId="0" xfId="7" applyFont="1" applyFill="1" applyBorder="1">
      <alignment vertical="top" wrapText="1"/>
    </xf>
    <xf numFmtId="4" fontId="13" fillId="4" borderId="5" xfId="7" applyNumberFormat="1" applyFont="1" applyFill="1" applyBorder="1" applyAlignment="1">
      <alignment horizontal="right" vertical="top" wrapText="1"/>
    </xf>
    <xf numFmtId="0" fontId="9" fillId="4" borderId="0" xfId="22" applyFont="1" applyFill="1" applyProtection="1">
      <alignment vertical="top"/>
    </xf>
    <xf numFmtId="4" fontId="5" fillId="2" borderId="22" xfId="22" applyNumberFormat="1" applyFont="1" applyFill="1" applyBorder="1" applyProtection="1">
      <alignment vertical="top"/>
    </xf>
    <xf numFmtId="4" fontId="5" fillId="2" borderId="23" xfId="22" applyNumberFormat="1" applyFont="1" applyFill="1" applyBorder="1" applyProtection="1">
      <alignment vertical="top"/>
    </xf>
    <xf numFmtId="49" fontId="24" fillId="3" borderId="2" xfId="1" applyFont="1" applyBorder="1">
      <alignment horizontal="left" vertical="top"/>
    </xf>
    <xf numFmtId="49" fontId="5" fillId="2" borderId="2" xfId="22" applyNumberFormat="1" applyFont="1" applyFill="1" applyBorder="1" applyProtection="1">
      <alignment vertical="top"/>
    </xf>
    <xf numFmtId="4" fontId="5" fillId="2" borderId="2" xfId="22" applyNumberFormat="1" applyFont="1" applyFill="1" applyBorder="1" applyProtection="1">
      <alignment vertical="top"/>
    </xf>
    <xf numFmtId="4" fontId="5" fillId="2" borderId="0" xfId="22" applyNumberFormat="1" applyFont="1" applyFill="1" applyBorder="1" applyProtection="1">
      <alignment vertical="top"/>
    </xf>
    <xf numFmtId="49" fontId="25" fillId="3" borderId="0" xfId="3" applyFont="1" applyBorder="1">
      <alignment horizontal="left" vertical="top"/>
    </xf>
    <xf numFmtId="0" fontId="13" fillId="3" borderId="0" xfId="7" applyNumberFormat="1" applyFont="1" applyBorder="1" applyAlignment="1">
      <alignment horizontal="right" vertical="top" wrapText="1"/>
    </xf>
    <xf numFmtId="49" fontId="5" fillId="2" borderId="0" xfId="22" applyNumberFormat="1" applyFont="1" applyFill="1" applyProtection="1">
      <alignment vertical="top"/>
    </xf>
    <xf numFmtId="4" fontId="5" fillId="2" borderId="0" xfId="22" applyNumberFormat="1" applyFont="1" applyFill="1" applyProtection="1">
      <alignment vertical="top"/>
    </xf>
    <xf numFmtId="49" fontId="5" fillId="2" borderId="7" xfId="22" applyNumberFormat="1" applyFont="1" applyFill="1" applyBorder="1" applyProtection="1">
      <alignment vertical="top"/>
    </xf>
    <xf numFmtId="4" fontId="5" fillId="2" borderId="8" xfId="22" applyNumberFormat="1" applyFont="1" applyFill="1" applyBorder="1" applyProtection="1">
      <alignment vertical="top"/>
    </xf>
    <xf numFmtId="0" fontId="5" fillId="2" borderId="2" xfId="22" applyFont="1" applyFill="1" applyBorder="1" applyProtection="1">
      <alignment vertical="top"/>
    </xf>
    <xf numFmtId="4" fontId="5" fillId="2" borderId="3" xfId="22" applyNumberFormat="1" applyFont="1" applyFill="1" applyBorder="1" applyProtection="1">
      <alignment vertical="top"/>
    </xf>
    <xf numFmtId="0" fontId="5" fillId="4" borderId="15" xfId="22" applyFont="1" applyFill="1" applyBorder="1" applyProtection="1">
      <alignment vertical="top"/>
    </xf>
    <xf numFmtId="4" fontId="5" fillId="4" borderId="16" xfId="22" applyNumberFormat="1" applyFont="1" applyFill="1" applyBorder="1" applyProtection="1">
      <alignment vertical="top"/>
    </xf>
    <xf numFmtId="4" fontId="5" fillId="4" borderId="17" xfId="22" applyNumberFormat="1" applyFont="1" applyFill="1" applyBorder="1" applyProtection="1">
      <alignment vertical="top"/>
    </xf>
    <xf numFmtId="0" fontId="5" fillId="2" borderId="24" xfId="22" applyFont="1" applyFill="1" applyBorder="1" applyProtection="1">
      <alignment vertical="top"/>
    </xf>
    <xf numFmtId="4" fontId="5" fillId="2" borderId="25" xfId="22" applyNumberFormat="1" applyFont="1" applyFill="1" applyBorder="1" applyProtection="1">
      <alignment vertical="top"/>
    </xf>
    <xf numFmtId="4" fontId="5" fillId="2" borderId="26" xfId="22" applyNumberFormat="1" applyFont="1" applyFill="1" applyBorder="1" applyProtection="1">
      <alignment vertical="top"/>
    </xf>
    <xf numFmtId="0" fontId="5" fillId="2" borderId="0" xfId="22" applyFont="1" applyFill="1" applyProtection="1">
      <alignment vertical="top"/>
      <protection locked="0"/>
    </xf>
    <xf numFmtId="0" fontId="5" fillId="4" borderId="0" xfId="22" applyFont="1" applyFill="1" applyProtection="1">
      <alignment vertical="top"/>
    </xf>
    <xf numFmtId="4" fontId="5" fillId="2" borderId="5" xfId="24" applyNumberFormat="1" applyFont="1" applyFill="1" applyBorder="1" applyProtection="1">
      <alignment vertical="top"/>
    </xf>
    <xf numFmtId="49" fontId="5" fillId="2" borderId="4" xfId="22" applyNumberFormat="1" applyFont="1" applyFill="1" applyBorder="1" applyProtection="1">
      <alignment vertical="top"/>
    </xf>
    <xf numFmtId="4" fontId="17" fillId="2" borderId="16" xfId="22" applyNumberFormat="1" applyFont="1" applyFill="1" applyBorder="1" applyProtection="1">
      <alignment vertical="top"/>
    </xf>
    <xf numFmtId="4" fontId="17" fillId="2" borderId="16" xfId="22" applyNumberFormat="1" applyFont="1" applyFill="1" applyBorder="1" applyAlignment="1" applyProtection="1"/>
    <xf numFmtId="49" fontId="9" fillId="2" borderId="4" xfId="22" applyNumberFormat="1" applyFont="1" applyFill="1" applyBorder="1" applyProtection="1">
      <alignment vertical="top"/>
    </xf>
    <xf numFmtId="4" fontId="5" fillId="4" borderId="16" xfId="22" applyNumberFormat="1" applyFont="1" applyFill="1" applyBorder="1" applyProtection="1">
      <alignment vertical="top"/>
      <protection locked="0"/>
    </xf>
    <xf numFmtId="0" fontId="13" fillId="4" borderId="0" xfId="7" applyNumberFormat="1" applyFont="1" applyFill="1" applyBorder="1" applyAlignment="1">
      <alignment horizontal="right" vertical="top" wrapText="1"/>
    </xf>
    <xf numFmtId="4" fontId="16" fillId="4" borderId="5" xfId="7" applyNumberFormat="1" applyFont="1" applyFill="1" applyBorder="1" applyAlignment="1">
      <alignment horizontal="right" vertical="top" wrapText="1"/>
    </xf>
    <xf numFmtId="49" fontId="15" fillId="5" borderId="9" xfId="4" applyFont="1" applyFill="1" applyBorder="1" applyProtection="1">
      <alignment horizontal="left" vertical="top" wrapText="1"/>
    </xf>
    <xf numFmtId="49" fontId="15" fillId="3" borderId="1" xfId="5" applyFont="1" applyBorder="1" applyProtection="1">
      <alignment horizontal="left" vertical="top" wrapText="1"/>
    </xf>
    <xf numFmtId="49" fontId="14" fillId="3" borderId="4" xfId="6" applyFont="1" applyBorder="1" applyProtection="1">
      <alignment horizontal="left" vertical="top" wrapText="1"/>
    </xf>
    <xf numFmtId="49" fontId="14" fillId="3" borderId="18" xfId="6" applyFont="1" applyBorder="1" applyProtection="1">
      <alignment horizontal="left" vertical="top" wrapText="1"/>
    </xf>
    <xf numFmtId="49" fontId="15" fillId="3" borderId="18" xfId="5" applyFont="1" applyBorder="1" applyProtection="1">
      <alignment horizontal="left" vertical="top" wrapText="1"/>
    </xf>
    <xf numFmtId="49" fontId="15" fillId="3" borderId="4" xfId="8" applyFont="1" applyBorder="1" applyProtection="1">
      <alignment horizontal="left" vertical="top" wrapText="1"/>
    </xf>
    <xf numFmtId="49" fontId="15" fillId="3" borderId="18" xfId="8" applyFont="1" applyBorder="1" applyProtection="1">
      <alignment horizontal="left" vertical="top" wrapText="1"/>
    </xf>
    <xf numFmtId="49" fontId="14" fillId="4" borderId="4" xfId="6" applyFont="1" applyFill="1" applyBorder="1" applyProtection="1">
      <alignment horizontal="left" vertical="top" wrapText="1"/>
    </xf>
    <xf numFmtId="49" fontId="15" fillId="4" borderId="4" xfId="5" applyFont="1" applyFill="1" applyBorder="1" applyProtection="1">
      <alignment horizontal="left" vertical="top" wrapText="1"/>
    </xf>
    <xf numFmtId="49" fontId="15" fillId="4" borderId="4" xfId="8" applyFont="1" applyFill="1" applyBorder="1" applyProtection="1">
      <alignment horizontal="left" vertical="top" wrapText="1"/>
    </xf>
    <xf numFmtId="49" fontId="5" fillId="4" borderId="4" xfId="22" applyNumberFormat="1" applyFont="1" applyFill="1" applyBorder="1" applyProtection="1">
      <alignment vertical="top"/>
    </xf>
    <xf numFmtId="49" fontId="15" fillId="3" borderId="4" xfId="5" applyFont="1" applyBorder="1" applyProtection="1">
      <alignment horizontal="left" vertical="top" wrapText="1"/>
    </xf>
    <xf numFmtId="49" fontId="5" fillId="2" borderId="6" xfId="22" applyNumberFormat="1" applyFont="1" applyFill="1" applyBorder="1" applyProtection="1">
      <alignment vertical="top"/>
    </xf>
    <xf numFmtId="4" fontId="5" fillId="2" borderId="0" xfId="24" applyNumberFormat="1" applyFont="1" applyFill="1" applyBorder="1" applyProtection="1">
      <alignment vertical="top"/>
    </xf>
    <xf numFmtId="4" fontId="5" fillId="2" borderId="22" xfId="22" applyNumberFormat="1" applyFont="1" applyFill="1" applyBorder="1" applyProtection="1">
      <alignment vertical="top"/>
      <protection locked="0"/>
    </xf>
    <xf numFmtId="4" fontId="5" fillId="2" borderId="23" xfId="22" applyNumberFormat="1" applyFont="1" applyFill="1" applyBorder="1" applyProtection="1">
      <alignment vertical="top"/>
      <protection locked="0"/>
    </xf>
    <xf numFmtId="0" fontId="5" fillId="2" borderId="0" xfId="22" applyFont="1" applyFill="1" applyBorder="1" applyProtection="1">
      <alignment vertical="top"/>
    </xf>
    <xf numFmtId="49" fontId="15" fillId="4" borderId="18" xfId="8" applyFont="1" applyFill="1" applyBorder="1" applyProtection="1">
      <alignment horizontal="left" vertical="top" wrapText="1"/>
    </xf>
    <xf numFmtId="0" fontId="17" fillId="3" borderId="0" xfId="6" applyNumberFormat="1" applyFont="1" applyBorder="1" applyAlignment="1" applyProtection="1">
      <alignment horizontal="right" vertical="top" wrapText="1"/>
    </xf>
    <xf numFmtId="4" fontId="5" fillId="4" borderId="22" xfId="22" applyNumberFormat="1" applyFont="1" applyFill="1" applyBorder="1" applyProtection="1">
      <alignment vertical="top"/>
    </xf>
    <xf numFmtId="4" fontId="13" fillId="4" borderId="0" xfId="7" applyNumberFormat="1" applyFont="1" applyFill="1" applyBorder="1" applyAlignment="1">
      <alignment horizontal="right" vertical="top" wrapText="1"/>
    </xf>
    <xf numFmtId="49" fontId="5" fillId="3" borderId="0" xfId="2" applyFont="1" applyBorder="1">
      <alignment horizontal="left" vertical="top"/>
    </xf>
    <xf numFmtId="49" fontId="5" fillId="2" borderId="0" xfId="24" applyNumberFormat="1" applyFont="1" applyFill="1" applyBorder="1" applyProtection="1">
      <alignment vertical="top"/>
    </xf>
    <xf numFmtId="1" fontId="5" fillId="2" borderId="0" xfId="24" applyNumberFormat="1" applyFont="1" applyFill="1" applyBorder="1" applyProtection="1">
      <alignment vertical="top"/>
    </xf>
    <xf numFmtId="0" fontId="5" fillId="2" borderId="0" xfId="24" applyFont="1" applyFill="1" applyBorder="1" applyProtection="1">
      <alignment vertical="top"/>
    </xf>
    <xf numFmtId="49" fontId="9" fillId="2" borderId="9" xfId="22" applyNumberFormat="1" applyFont="1" applyFill="1" applyBorder="1" applyProtection="1">
      <alignment vertical="top"/>
    </xf>
    <xf numFmtId="4" fontId="5" fillId="2" borderId="17" xfId="24" applyNumberFormat="1" applyFont="1" applyFill="1" applyBorder="1" applyProtection="1">
      <alignment vertical="top"/>
      <protection locked="0"/>
    </xf>
    <xf numFmtId="49" fontId="9" fillId="4" borderId="4" xfId="22" applyNumberFormat="1" applyFont="1" applyFill="1" applyBorder="1" applyProtection="1">
      <alignment vertical="top"/>
    </xf>
    <xf numFmtId="49" fontId="14" fillId="4" borderId="18" xfId="6" applyFont="1" applyFill="1" applyBorder="1" applyProtection="1">
      <alignment horizontal="left" vertical="top" wrapText="1"/>
    </xf>
    <xf numFmtId="49" fontId="14" fillId="3" borderId="0" xfId="6" applyFont="1" applyBorder="1" applyProtection="1">
      <alignment horizontal="left" vertical="top" wrapText="1"/>
    </xf>
    <xf numFmtId="49" fontId="14" fillId="3" borderId="5" xfId="6" applyFont="1" applyBorder="1" applyProtection="1">
      <alignment horizontal="left" vertical="top" wrapText="1"/>
    </xf>
    <xf numFmtId="49" fontId="14" fillId="4" borderId="5" xfId="6" applyFont="1" applyFill="1" applyBorder="1" applyProtection="1">
      <alignment horizontal="left" vertical="top" wrapText="1"/>
    </xf>
    <xf numFmtId="4" fontId="5" fillId="4" borderId="0" xfId="22" applyNumberFormat="1" applyFont="1" applyFill="1" applyBorder="1" applyProtection="1">
      <alignment vertical="top"/>
    </xf>
    <xf numFmtId="0" fontId="0" fillId="2" borderId="15" xfId="22" applyFont="1" applyFill="1" applyBorder="1" applyProtection="1">
      <alignment vertical="top"/>
    </xf>
    <xf numFmtId="0" fontId="9" fillId="2" borderId="0" xfId="22" applyFont="1" applyFill="1" applyBorder="1" applyProtection="1">
      <alignment vertical="top"/>
    </xf>
    <xf numFmtId="0" fontId="5" fillId="2" borderId="0" xfId="22" applyFont="1" applyFill="1" applyBorder="1" applyProtection="1">
      <alignment vertical="top"/>
      <protection locked="0"/>
    </xf>
    <xf numFmtId="0" fontId="5" fillId="4" borderId="0" xfId="22" applyFont="1" applyFill="1" applyBorder="1" applyProtection="1">
      <alignment vertical="top"/>
    </xf>
    <xf numFmtId="0" fontId="5" fillId="4" borderId="0" xfId="22" applyFont="1" applyFill="1" applyBorder="1" applyProtection="1">
      <alignment vertical="top"/>
      <protection locked="0"/>
    </xf>
    <xf numFmtId="0" fontId="0" fillId="2" borderId="0" xfId="22" applyFont="1" applyFill="1" applyBorder="1" applyProtection="1">
      <alignment vertical="top"/>
    </xf>
    <xf numFmtId="0" fontId="0" fillId="4" borderId="0" xfId="22" applyFont="1" applyFill="1" applyBorder="1" applyProtection="1">
      <alignment vertical="top"/>
    </xf>
    <xf numFmtId="49" fontId="4" fillId="2" borderId="28" xfId="27" applyNumberFormat="1" applyFill="1" applyBorder="1" applyProtection="1">
      <alignment vertical="top"/>
    </xf>
    <xf numFmtId="49" fontId="4" fillId="2" borderId="29" xfId="27" applyNumberFormat="1" applyFill="1" applyBorder="1" applyProtection="1">
      <alignment vertical="top"/>
    </xf>
    <xf numFmtId="0" fontId="4" fillId="2" borderId="29" xfId="27" applyFill="1" applyBorder="1" applyProtection="1">
      <alignment vertical="top"/>
    </xf>
    <xf numFmtId="0" fontId="4" fillId="0" borderId="0" xfId="29" applyFill="1"/>
    <xf numFmtId="49" fontId="4" fillId="2" borderId="30" xfId="27" applyNumberFormat="1" applyFill="1" applyBorder="1" applyProtection="1">
      <alignment vertical="top"/>
    </xf>
    <xf numFmtId="49" fontId="4" fillId="2" borderId="0" xfId="27" applyNumberFormat="1" applyFill="1" applyBorder="1" applyProtection="1">
      <alignment vertical="top"/>
    </xf>
    <xf numFmtId="0" fontId="4" fillId="2" borderId="0" xfId="27" applyFill="1" applyBorder="1" applyProtection="1">
      <alignment vertical="top"/>
    </xf>
    <xf numFmtId="4" fontId="4" fillId="2" borderId="0" xfId="27" applyNumberFormat="1" applyFill="1" applyBorder="1" applyProtection="1">
      <alignment vertical="top"/>
    </xf>
    <xf numFmtId="49" fontId="29" fillId="2" borderId="28" xfId="27" applyNumberFormat="1" applyFont="1" applyFill="1" applyBorder="1" applyProtection="1">
      <alignment vertical="top"/>
    </xf>
    <xf numFmtId="0" fontId="29" fillId="2" borderId="28" xfId="27" applyFont="1" applyFill="1" applyBorder="1" applyProtection="1">
      <alignment vertical="top"/>
    </xf>
    <xf numFmtId="4" fontId="29" fillId="2" borderId="32" xfId="27" applyNumberFormat="1" applyFont="1" applyFill="1" applyBorder="1" applyProtection="1">
      <alignment vertical="top"/>
    </xf>
    <xf numFmtId="0" fontId="29" fillId="2" borderId="32" xfId="27" applyFont="1" applyFill="1" applyBorder="1" applyProtection="1">
      <alignment vertical="top"/>
    </xf>
    <xf numFmtId="0" fontId="4" fillId="2" borderId="28" xfId="27" applyFill="1" applyBorder="1" applyProtection="1">
      <alignment vertical="top"/>
    </xf>
    <xf numFmtId="4" fontId="4" fillId="2" borderId="32" xfId="27" applyNumberFormat="1" applyFill="1" applyBorder="1" applyProtection="1">
      <alignment vertical="top"/>
    </xf>
    <xf numFmtId="0" fontId="4" fillId="2" borderId="32" xfId="27" applyFill="1" applyBorder="1" applyProtection="1">
      <alignment vertical="top"/>
    </xf>
    <xf numFmtId="49" fontId="34" fillId="2" borderId="30" xfId="32" applyBorder="1">
      <alignment horizontal="left" vertical="top" wrapText="1"/>
    </xf>
    <xf numFmtId="0" fontId="4" fillId="2" borderId="30" xfId="27" applyFill="1" applyBorder="1" applyProtection="1">
      <alignment vertical="top"/>
    </xf>
    <xf numFmtId="4" fontId="4" fillId="2" borderId="34" xfId="27" applyNumberFormat="1" applyFill="1" applyBorder="1" applyProtection="1">
      <alignment vertical="top"/>
    </xf>
    <xf numFmtId="0" fontId="4" fillId="2" borderId="34" xfId="27" applyFill="1" applyBorder="1" applyProtection="1">
      <alignment vertical="top"/>
    </xf>
    <xf numFmtId="49" fontId="35" fillId="7" borderId="36" xfId="33" applyFill="1" applyBorder="1">
      <alignment horizontal="left" vertical="top" wrapText="1"/>
    </xf>
    <xf numFmtId="49" fontId="35" fillId="4" borderId="30" xfId="33" applyFill="1" applyBorder="1">
      <alignment horizontal="left" vertical="top" wrapText="1"/>
    </xf>
    <xf numFmtId="49" fontId="35" fillId="4" borderId="29" xfId="33" applyFill="1" applyBorder="1">
      <alignment horizontal="left" vertical="top" wrapText="1"/>
    </xf>
    <xf numFmtId="49" fontId="35" fillId="4" borderId="0" xfId="33" applyFill="1" applyBorder="1">
      <alignment horizontal="left" vertical="top" wrapText="1"/>
    </xf>
    <xf numFmtId="2" fontId="36" fillId="2" borderId="0" xfId="35" applyNumberFormat="1" applyBorder="1" applyAlignment="1">
      <alignment horizontal="right" vertical="top" wrapText="1"/>
    </xf>
    <xf numFmtId="49" fontId="36" fillId="2" borderId="0" xfId="35" applyBorder="1" applyAlignment="1">
      <alignment vertical="top" wrapText="1"/>
    </xf>
    <xf numFmtId="49" fontId="36" fillId="2" borderId="0" xfId="35" applyBorder="1" applyAlignment="1">
      <alignment horizontal="left" vertical="top" wrapText="1"/>
    </xf>
    <xf numFmtId="0" fontId="0" fillId="2" borderId="30" xfId="27" applyFont="1" applyFill="1" applyBorder="1" applyProtection="1">
      <alignment vertical="top"/>
    </xf>
    <xf numFmtId="49" fontId="35" fillId="2" borderId="30" xfId="34" applyBorder="1">
      <alignment horizontal="left" vertical="top" wrapText="1"/>
    </xf>
    <xf numFmtId="49" fontId="35" fillId="2" borderId="0" xfId="34" applyBorder="1">
      <alignment horizontal="left" vertical="top" wrapText="1"/>
    </xf>
    <xf numFmtId="49" fontId="37" fillId="2" borderId="30" xfId="36" applyBorder="1">
      <alignment horizontal="left" vertical="top" wrapText="1"/>
    </xf>
    <xf numFmtId="49" fontId="37" fillId="2" borderId="0" xfId="36" applyBorder="1">
      <alignment horizontal="left" vertical="top" wrapText="1"/>
    </xf>
    <xf numFmtId="49" fontId="36" fillId="2" borderId="0" xfId="35" applyBorder="1">
      <alignment vertical="top" wrapText="1"/>
    </xf>
    <xf numFmtId="2" fontId="36" fillId="2" borderId="0" xfId="35" applyNumberFormat="1" applyBorder="1" applyAlignment="1">
      <alignment horizontal="left" vertical="top" wrapText="1"/>
    </xf>
    <xf numFmtId="4" fontId="4" fillId="2" borderId="34" xfId="27" applyNumberFormat="1" applyFill="1" applyBorder="1" applyProtection="1">
      <alignment vertical="top"/>
      <protection locked="0"/>
    </xf>
    <xf numFmtId="164" fontId="4" fillId="2" borderId="34" xfId="27" applyNumberFormat="1" applyFill="1" applyBorder="1" applyProtection="1">
      <alignment vertical="top"/>
      <protection locked="0"/>
    </xf>
    <xf numFmtId="0" fontId="0" fillId="2" borderId="30" xfId="27" applyFont="1" applyFill="1" applyBorder="1" applyAlignment="1" applyProtection="1"/>
    <xf numFmtId="0" fontId="38" fillId="2" borderId="0" xfId="27" applyFont="1" applyFill="1" applyBorder="1" applyProtection="1">
      <alignment vertical="top"/>
    </xf>
    <xf numFmtId="49" fontId="13" fillId="2" borderId="0" xfId="35" applyFont="1" applyBorder="1">
      <alignment vertical="top" wrapText="1"/>
    </xf>
    <xf numFmtId="2" fontId="13" fillId="2" borderId="0" xfId="35" applyNumberFormat="1" applyFont="1" applyBorder="1" applyAlignment="1">
      <alignment horizontal="right" vertical="top" wrapText="1"/>
    </xf>
    <xf numFmtId="49" fontId="36" fillId="2" borderId="0" xfId="35" applyBorder="1" applyAlignment="1">
      <alignment horizontal="right" vertical="top" wrapText="1"/>
    </xf>
    <xf numFmtId="49" fontId="26" fillId="2" borderId="0" xfId="35" applyFont="1" applyBorder="1">
      <alignment vertical="top" wrapText="1"/>
    </xf>
    <xf numFmtId="49" fontId="35" fillId="2" borderId="30" xfId="37" applyBorder="1">
      <alignment horizontal="left" vertical="top" wrapText="1"/>
    </xf>
    <xf numFmtId="49" fontId="0" fillId="2" borderId="30" xfId="27" applyNumberFormat="1" applyFont="1" applyFill="1" applyBorder="1" applyProtection="1">
      <alignment vertical="top"/>
    </xf>
    <xf numFmtId="49" fontId="39" fillId="2" borderId="0" xfId="27" applyNumberFormat="1" applyFont="1" applyFill="1" applyBorder="1" applyAlignment="1" applyProtection="1">
      <alignment horizontal="left" vertical="top" wrapText="1"/>
    </xf>
    <xf numFmtId="49" fontId="4" fillId="2" borderId="30" xfId="29" applyNumberFormat="1" applyFill="1" applyBorder="1" applyAlignment="1" applyProtection="1">
      <alignment vertical="top"/>
    </xf>
    <xf numFmtId="0" fontId="4" fillId="2" borderId="0" xfId="29" applyFill="1" applyBorder="1" applyAlignment="1" applyProtection="1">
      <alignment vertical="top"/>
    </xf>
    <xf numFmtId="0" fontId="29" fillId="2" borderId="30" xfId="27" applyFont="1" applyFill="1" applyBorder="1" applyProtection="1">
      <alignment vertical="top"/>
    </xf>
    <xf numFmtId="4" fontId="29" fillId="2" borderId="34" xfId="27" applyNumberFormat="1" applyFont="1" applyFill="1" applyBorder="1" applyProtection="1">
      <alignment vertical="top"/>
    </xf>
    <xf numFmtId="0" fontId="29" fillId="2" borderId="34" xfId="27" applyFont="1" applyFill="1" applyBorder="1" applyProtection="1">
      <alignment vertical="top"/>
    </xf>
    <xf numFmtId="49" fontId="40" fillId="2" borderId="40" xfId="35" applyFont="1" applyBorder="1" applyAlignment="1">
      <alignment horizontal="left" vertical="top" wrapText="1"/>
    </xf>
    <xf numFmtId="49" fontId="40" fillId="2" borderId="41" xfId="35" applyFont="1" applyBorder="1" applyAlignment="1">
      <alignment horizontal="left" vertical="top" wrapText="1"/>
    </xf>
    <xf numFmtId="2" fontId="36" fillId="2" borderId="41" xfId="35" applyNumberFormat="1" applyBorder="1" applyAlignment="1">
      <alignment horizontal="right" vertical="top" wrapText="1"/>
    </xf>
    <xf numFmtId="0" fontId="4" fillId="2" borderId="42" xfId="27" applyFill="1" applyBorder="1" applyProtection="1">
      <alignment vertical="top"/>
    </xf>
    <xf numFmtId="4" fontId="4" fillId="2" borderId="43" xfId="27" applyNumberFormat="1" applyFill="1" applyBorder="1" applyProtection="1">
      <alignment vertical="top"/>
    </xf>
    <xf numFmtId="0" fontId="4" fillId="2" borderId="43" xfId="27" applyFill="1" applyBorder="1" applyProtection="1">
      <alignment vertical="top"/>
    </xf>
    <xf numFmtId="0" fontId="4" fillId="0" borderId="0" xfId="29"/>
    <xf numFmtId="49" fontId="36" fillId="2" borderId="40" xfId="35" applyBorder="1" applyAlignment="1">
      <alignment horizontal="left" vertical="top" wrapText="1"/>
    </xf>
    <xf numFmtId="49" fontId="35" fillId="2" borderId="41" xfId="34" applyBorder="1">
      <alignment horizontal="left" vertical="top" wrapText="1"/>
    </xf>
    <xf numFmtId="49" fontId="40" fillId="2" borderId="0" xfId="35" applyFont="1" applyBorder="1" applyAlignment="1">
      <alignment horizontal="left" vertical="top" wrapText="1"/>
    </xf>
    <xf numFmtId="49" fontId="35" fillId="2" borderId="0" xfId="34" applyBorder="1" applyAlignment="1">
      <alignment horizontal="left" vertical="top" wrapText="1"/>
    </xf>
    <xf numFmtId="49" fontId="29" fillId="2" borderId="30" xfId="27" applyNumberFormat="1" applyFont="1" applyFill="1" applyBorder="1" applyProtection="1">
      <alignment vertical="top"/>
    </xf>
    <xf numFmtId="2" fontId="26" fillId="2" borderId="0" xfId="35" applyNumberFormat="1" applyFont="1" applyBorder="1" applyAlignment="1">
      <alignment horizontal="right" vertical="top" wrapText="1"/>
    </xf>
    <xf numFmtId="49" fontId="0" fillId="2" borderId="0" xfId="27" applyNumberFormat="1" applyFont="1" applyFill="1" applyBorder="1" applyProtection="1">
      <alignment vertical="top"/>
    </xf>
    <xf numFmtId="2" fontId="4" fillId="2" borderId="0" xfId="27" applyNumberFormat="1" applyFill="1" applyBorder="1" applyProtection="1">
      <alignment vertical="top"/>
    </xf>
    <xf numFmtId="0" fontId="38" fillId="2" borderId="30" xfId="27" applyFont="1" applyFill="1" applyBorder="1" applyProtection="1">
      <alignment vertical="top"/>
    </xf>
    <xf numFmtId="4" fontId="38" fillId="2" borderId="34" xfId="27" applyNumberFormat="1" applyFont="1" applyFill="1" applyBorder="1" applyProtection="1">
      <alignment vertical="top"/>
      <protection locked="0"/>
    </xf>
    <xf numFmtId="164" fontId="28" fillId="2" borderId="34" xfId="27" applyNumberFormat="1" applyFont="1" applyFill="1" applyBorder="1" applyProtection="1">
      <alignment vertical="top"/>
      <protection locked="0"/>
    </xf>
    <xf numFmtId="49" fontId="38" fillId="2" borderId="30" xfId="27" applyNumberFormat="1" applyFont="1" applyFill="1" applyBorder="1" applyProtection="1">
      <alignment vertical="top"/>
    </xf>
    <xf numFmtId="49" fontId="37" fillId="2" borderId="4" xfId="36" applyBorder="1">
      <alignment horizontal="left" vertical="top" wrapText="1"/>
    </xf>
    <xf numFmtId="49" fontId="35" fillId="2" borderId="4" xfId="37" applyBorder="1">
      <alignment horizontal="left" vertical="top" wrapText="1"/>
    </xf>
    <xf numFmtId="49" fontId="35" fillId="2" borderId="0" xfId="37" applyBorder="1">
      <alignment horizontal="left" vertical="top" wrapText="1"/>
    </xf>
    <xf numFmtId="49" fontId="29" fillId="4" borderId="4" xfId="27" applyNumberFormat="1" applyFont="1" applyFill="1" applyBorder="1" applyProtection="1">
      <alignment vertical="top"/>
    </xf>
    <xf numFmtId="0" fontId="29" fillId="4" borderId="30" xfId="27" applyFont="1" applyFill="1" applyBorder="1" applyProtection="1">
      <alignment vertical="top"/>
    </xf>
    <xf numFmtId="4" fontId="29" fillId="4" borderId="34" xfId="27" applyNumberFormat="1" applyFont="1" applyFill="1" applyBorder="1" applyProtection="1">
      <alignment vertical="top"/>
    </xf>
    <xf numFmtId="0" fontId="29" fillId="4" borderId="34" xfId="27" applyFont="1" applyFill="1" applyBorder="1" applyProtection="1">
      <alignment vertical="top"/>
    </xf>
    <xf numFmtId="164" fontId="29" fillId="4" borderId="46" xfId="27" applyNumberFormat="1" applyFont="1" applyFill="1" applyBorder="1" applyProtection="1">
      <alignment vertical="top"/>
      <protection locked="0"/>
    </xf>
    <xf numFmtId="0" fontId="4" fillId="4" borderId="6" xfId="29" applyFill="1" applyBorder="1"/>
    <xf numFmtId="0" fontId="4" fillId="4" borderId="7" xfId="29" applyFill="1" applyBorder="1"/>
    <xf numFmtId="4" fontId="4" fillId="4" borderId="7" xfId="29" applyNumberFormat="1" applyFill="1" applyBorder="1"/>
    <xf numFmtId="0" fontId="4" fillId="4" borderId="8" xfId="29" applyFill="1" applyBorder="1"/>
    <xf numFmtId="0" fontId="4" fillId="4" borderId="4" xfId="27" applyFill="1" applyBorder="1">
      <alignment vertical="top"/>
    </xf>
    <xf numFmtId="49" fontId="29" fillId="4" borderId="0" xfId="27" applyNumberFormat="1" applyFont="1" applyFill="1" applyBorder="1" applyProtection="1">
      <alignment vertical="top"/>
    </xf>
    <xf numFmtId="0" fontId="4" fillId="4" borderId="0" xfId="27" applyFill="1" applyBorder="1">
      <alignment vertical="top"/>
    </xf>
    <xf numFmtId="4" fontId="4" fillId="4" borderId="0" xfId="27" applyNumberFormat="1" applyFill="1" applyBorder="1">
      <alignment vertical="top"/>
    </xf>
    <xf numFmtId="0" fontId="29" fillId="4" borderId="0" xfId="27" applyNumberFormat="1" applyFont="1" applyFill="1" applyBorder="1" applyProtection="1">
      <alignment vertical="top"/>
    </xf>
    <xf numFmtId="4" fontId="4" fillId="0" borderId="0" xfId="29" applyNumberFormat="1"/>
    <xf numFmtId="0" fontId="4" fillId="4" borderId="0" xfId="29" applyFill="1" applyBorder="1"/>
    <xf numFmtId="4" fontId="4" fillId="2" borderId="44" xfId="27" applyNumberFormat="1" applyFill="1" applyBorder="1" applyProtection="1">
      <alignment vertical="top"/>
    </xf>
    <xf numFmtId="49" fontId="35" fillId="2" borderId="48" xfId="34" applyBorder="1">
      <alignment horizontal="left" vertical="top" wrapText="1"/>
    </xf>
    <xf numFmtId="0" fontId="4" fillId="2" borderId="48" xfId="27" applyFill="1" applyBorder="1" applyProtection="1">
      <alignment vertical="top"/>
    </xf>
    <xf numFmtId="4" fontId="4" fillId="2" borderId="51" xfId="27" applyNumberFormat="1" applyFill="1" applyBorder="1" applyProtection="1">
      <alignment vertical="top"/>
    </xf>
    <xf numFmtId="0" fontId="4" fillId="2" borderId="51" xfId="27" applyFill="1" applyBorder="1" applyProtection="1">
      <alignment vertical="top"/>
    </xf>
    <xf numFmtId="49" fontId="37" fillId="2" borderId="48" xfId="36" applyBorder="1">
      <alignment horizontal="left" vertical="top" wrapText="1"/>
    </xf>
    <xf numFmtId="0" fontId="0" fillId="2" borderId="48" xfId="27" applyFont="1" applyFill="1" applyBorder="1" applyProtection="1">
      <alignment vertical="top"/>
    </xf>
    <xf numFmtId="4" fontId="4" fillId="2" borderId="51" xfId="27" applyNumberFormat="1" applyFill="1" applyBorder="1" applyProtection="1">
      <alignment vertical="top"/>
      <protection locked="0"/>
    </xf>
    <xf numFmtId="164" fontId="4" fillId="2" borderId="51" xfId="27" applyNumberFormat="1" applyFill="1" applyBorder="1" applyProtection="1">
      <alignment vertical="top"/>
      <protection locked="0"/>
    </xf>
    <xf numFmtId="49" fontId="0" fillId="2" borderId="48" xfId="27" applyNumberFormat="1" applyFont="1" applyFill="1" applyBorder="1" applyProtection="1">
      <alignment vertical="top"/>
    </xf>
    <xf numFmtId="49" fontId="14" fillId="2" borderId="48" xfId="36" applyFont="1" applyBorder="1">
      <alignment horizontal="left" vertical="top" wrapText="1"/>
    </xf>
    <xf numFmtId="0" fontId="38" fillId="2" borderId="48" xfId="27" applyFont="1" applyFill="1" applyBorder="1" applyProtection="1">
      <alignment vertical="top"/>
    </xf>
    <xf numFmtId="4" fontId="38" fillId="2" borderId="51" xfId="27" applyNumberFormat="1" applyFont="1" applyFill="1" applyBorder="1" applyProtection="1">
      <alignment vertical="top"/>
      <protection locked="0"/>
    </xf>
    <xf numFmtId="164" fontId="28" fillId="2" borderId="51" xfId="27" applyNumberFormat="1" applyFont="1" applyFill="1" applyBorder="1" applyProtection="1">
      <alignment vertical="top"/>
      <protection locked="0"/>
    </xf>
    <xf numFmtId="49" fontId="35" fillId="2" borderId="48" xfId="37" applyBorder="1">
      <alignment horizontal="left" vertical="top" wrapText="1"/>
    </xf>
    <xf numFmtId="49" fontId="34" fillId="2" borderId="53" xfId="32" applyBorder="1">
      <alignment horizontal="left" vertical="top" wrapText="1"/>
    </xf>
    <xf numFmtId="0" fontId="4" fillId="2" borderId="53" xfId="27" applyFill="1" applyBorder="1" applyProtection="1">
      <alignment vertical="top"/>
    </xf>
    <xf numFmtId="4" fontId="4" fillId="2" borderId="54" xfId="27" applyNumberFormat="1" applyFill="1" applyBorder="1" applyProtection="1">
      <alignment vertical="top"/>
    </xf>
    <xf numFmtId="0" fontId="4" fillId="2" borderId="54" xfId="27" applyFill="1" applyBorder="1" applyProtection="1">
      <alignment vertical="top"/>
    </xf>
    <xf numFmtId="49" fontId="40" fillId="2" borderId="57" xfId="35" applyFont="1" applyBorder="1" applyAlignment="1">
      <alignment horizontal="left" vertical="top" wrapText="1"/>
    </xf>
    <xf numFmtId="49" fontId="40" fillId="2" borderId="58" xfId="35" applyFont="1" applyBorder="1" applyAlignment="1">
      <alignment horizontal="left" vertical="top" wrapText="1"/>
    </xf>
    <xf numFmtId="2" fontId="36" fillId="2" borderId="58" xfId="35" applyNumberFormat="1" applyBorder="1" applyAlignment="1">
      <alignment horizontal="right" vertical="top" wrapText="1"/>
    </xf>
    <xf numFmtId="0" fontId="4" fillId="2" borderId="59" xfId="27" applyFill="1" applyBorder="1" applyProtection="1">
      <alignment vertical="top"/>
    </xf>
    <xf numFmtId="4" fontId="4" fillId="2" borderId="60" xfId="27" applyNumberFormat="1" applyFill="1" applyBorder="1" applyProtection="1">
      <alignment vertical="top"/>
    </xf>
    <xf numFmtId="0" fontId="4" fillId="2" borderId="60" xfId="27" applyFill="1" applyBorder="1" applyProtection="1">
      <alignment vertical="top"/>
    </xf>
    <xf numFmtId="49" fontId="35" fillId="2" borderId="49" xfId="34" applyBorder="1">
      <alignment horizontal="left" vertical="top" wrapText="1"/>
    </xf>
    <xf numFmtId="49" fontId="4" fillId="2" borderId="49" xfId="27" applyNumberFormat="1" applyFill="1" applyBorder="1" applyProtection="1">
      <alignment vertical="top"/>
    </xf>
    <xf numFmtId="2" fontId="36" fillId="2" borderId="49" xfId="35" applyNumberFormat="1" applyBorder="1" applyAlignment="1">
      <alignment horizontal="right" vertical="top" wrapText="1"/>
    </xf>
    <xf numFmtId="0" fontId="29" fillId="2" borderId="51" xfId="27" applyFont="1" applyFill="1" applyBorder="1" applyProtection="1">
      <alignment vertical="top"/>
    </xf>
    <xf numFmtId="4" fontId="4" fillId="4" borderId="0" xfId="29" applyNumberFormat="1" applyFill="1" applyBorder="1"/>
    <xf numFmtId="4" fontId="29" fillId="2" borderId="33" xfId="27" applyNumberFormat="1" applyFont="1" applyFill="1" applyBorder="1" applyProtection="1">
      <alignment vertical="top"/>
    </xf>
    <xf numFmtId="4" fontId="4" fillId="2" borderId="33" xfId="27" applyNumberFormat="1" applyFill="1" applyBorder="1" applyProtection="1">
      <alignment vertical="top"/>
    </xf>
    <xf numFmtId="4" fontId="4" fillId="2" borderId="35" xfId="27" applyNumberFormat="1" applyFill="1" applyBorder="1" applyProtection="1">
      <alignment vertical="top"/>
    </xf>
    <xf numFmtId="4" fontId="4" fillId="2" borderId="35" xfId="27" applyNumberFormat="1" applyFill="1" applyBorder="1" applyProtection="1">
      <alignment vertical="top"/>
      <protection locked="0"/>
    </xf>
    <xf numFmtId="4" fontId="4" fillId="2" borderId="52" xfId="27" applyNumberFormat="1" applyFill="1" applyBorder="1" applyProtection="1">
      <alignment vertical="top"/>
    </xf>
    <xf numFmtId="4" fontId="29" fillId="2" borderId="39" xfId="27" applyNumberFormat="1" applyFont="1" applyFill="1" applyBorder="1" applyProtection="1">
      <alignment vertical="top"/>
      <protection locked="0"/>
    </xf>
    <xf numFmtId="4" fontId="4" fillId="2" borderId="61" xfId="27" applyNumberFormat="1" applyFill="1" applyBorder="1" applyProtection="1">
      <alignment vertical="top"/>
    </xf>
    <xf numFmtId="4" fontId="4" fillId="2" borderId="52" xfId="27" applyNumberFormat="1" applyFill="1" applyBorder="1" applyProtection="1">
      <alignment vertical="top"/>
      <protection locked="0"/>
    </xf>
    <xf numFmtId="4" fontId="4" fillId="2" borderId="55" xfId="27" applyNumberFormat="1" applyFill="1" applyBorder="1" applyProtection="1">
      <alignment vertical="top"/>
    </xf>
    <xf numFmtId="4" fontId="4" fillId="2" borderId="45" xfId="27" applyNumberFormat="1" applyFill="1" applyBorder="1" applyProtection="1">
      <alignment vertical="top"/>
      <protection locked="0"/>
    </xf>
    <xf numFmtId="4" fontId="4" fillId="2" borderId="45" xfId="27" applyNumberFormat="1" applyFill="1" applyBorder="1" applyProtection="1">
      <alignment vertical="top"/>
    </xf>
    <xf numFmtId="4" fontId="4" fillId="4" borderId="8" xfId="29" applyNumberFormat="1" applyFill="1" applyBorder="1"/>
    <xf numFmtId="4" fontId="29" fillId="4" borderId="5" xfId="27" applyNumberFormat="1" applyFont="1" applyFill="1" applyBorder="1" applyProtection="1">
      <alignment vertical="top"/>
    </xf>
    <xf numFmtId="0" fontId="3" fillId="2" borderId="30" xfId="27" applyFont="1" applyFill="1" applyBorder="1" applyProtection="1">
      <alignment vertical="top"/>
    </xf>
    <xf numFmtId="4" fontId="29" fillId="2" borderId="56" xfId="27" applyNumberFormat="1" applyFont="1" applyFill="1" applyBorder="1" applyProtection="1">
      <alignment vertical="top"/>
      <protection locked="0"/>
    </xf>
    <xf numFmtId="0" fontId="0" fillId="2" borderId="21" xfId="22" applyFont="1" applyFill="1" applyBorder="1" applyProtection="1">
      <alignment vertical="top"/>
    </xf>
    <xf numFmtId="1" fontId="9" fillId="4" borderId="0" xfId="24" applyNumberFormat="1" applyFont="1" applyFill="1" applyBorder="1" applyAlignment="1" applyProtection="1">
      <alignment horizontal="center" vertical="top"/>
    </xf>
    <xf numFmtId="49" fontId="35" fillId="4" borderId="0" xfId="33" applyFont="1" applyFill="1" applyBorder="1" applyAlignment="1" applyProtection="1">
      <alignment horizontal="right" vertical="top" wrapText="1"/>
    </xf>
    <xf numFmtId="49" fontId="37" fillId="2" borderId="0" xfId="36" applyBorder="1">
      <alignment horizontal="left" vertical="top" wrapText="1"/>
    </xf>
    <xf numFmtId="49" fontId="37" fillId="2" borderId="0" xfId="36" applyBorder="1">
      <alignment horizontal="left" vertical="top" wrapText="1"/>
    </xf>
    <xf numFmtId="0" fontId="5" fillId="2" borderId="0" xfId="22" applyFont="1" applyFill="1" applyBorder="1" applyAlignment="1" applyProtection="1">
      <alignment horizontal="center" vertical="top"/>
    </xf>
    <xf numFmtId="0" fontId="5" fillId="0" borderId="0" xfId="0" applyFont="1" applyBorder="1">
      <alignment vertical="top"/>
    </xf>
    <xf numFmtId="49" fontId="5" fillId="2" borderId="62" xfId="22" applyNumberFormat="1" applyFont="1" applyFill="1" applyBorder="1" applyProtection="1">
      <alignment vertical="top"/>
    </xf>
    <xf numFmtId="49" fontId="5" fillId="2" borderId="63" xfId="22" applyNumberFormat="1" applyFont="1" applyFill="1" applyBorder="1" applyProtection="1">
      <alignment vertical="top"/>
    </xf>
    <xf numFmtId="49" fontId="5" fillId="2" borderId="64" xfId="22" applyNumberFormat="1" applyFont="1" applyFill="1" applyBorder="1" applyProtection="1">
      <alignment vertical="top"/>
    </xf>
    <xf numFmtId="49" fontId="5" fillId="4" borderId="65" xfId="22" applyNumberFormat="1" applyFont="1" applyFill="1" applyBorder="1" applyProtection="1">
      <alignment vertical="top"/>
    </xf>
    <xf numFmtId="49" fontId="13" fillId="4" borderId="66" xfId="7" applyFont="1" applyFill="1" applyBorder="1">
      <alignment vertical="top" wrapText="1"/>
    </xf>
    <xf numFmtId="4" fontId="13" fillId="4" borderId="67" xfId="7" applyNumberFormat="1" applyFont="1" applyFill="1" applyBorder="1" applyAlignment="1">
      <alignment horizontal="right" vertical="top" wrapText="1"/>
    </xf>
    <xf numFmtId="0" fontId="5" fillId="2" borderId="68" xfId="22" applyFont="1" applyFill="1" applyBorder="1" applyProtection="1">
      <alignment vertical="top"/>
    </xf>
    <xf numFmtId="4" fontId="5" fillId="2" borderId="69" xfId="22" applyNumberFormat="1" applyFont="1" applyFill="1" applyBorder="1" applyProtection="1">
      <alignment vertical="top"/>
    </xf>
    <xf numFmtId="4" fontId="5" fillId="2" borderId="70" xfId="22" applyNumberFormat="1" applyFont="1" applyFill="1" applyBorder="1" applyProtection="1">
      <alignment vertical="top"/>
    </xf>
    <xf numFmtId="0" fontId="28" fillId="2" borderId="38" xfId="27" applyFont="1" applyFill="1" applyBorder="1" applyProtection="1">
      <alignment vertical="top"/>
    </xf>
    <xf numFmtId="4" fontId="28" fillId="2" borderId="34" xfId="27" applyNumberFormat="1" applyFont="1" applyFill="1" applyBorder="1" applyProtection="1">
      <alignment vertical="top"/>
    </xf>
    <xf numFmtId="4" fontId="28" fillId="2" borderId="35" xfId="27" applyNumberFormat="1" applyFont="1" applyFill="1" applyBorder="1" applyProtection="1">
      <alignment vertical="top"/>
    </xf>
    <xf numFmtId="4" fontId="28" fillId="2" borderId="35" xfId="27" applyNumberFormat="1" applyFont="1" applyFill="1" applyBorder="1" applyProtection="1">
      <alignment vertical="top"/>
      <protection locked="0"/>
    </xf>
    <xf numFmtId="0" fontId="4" fillId="7" borderId="71" xfId="27" applyFill="1" applyBorder="1" applyProtection="1">
      <alignment vertical="top"/>
    </xf>
    <xf numFmtId="4" fontId="4" fillId="7" borderId="72" xfId="27" applyNumberFormat="1" applyFill="1" applyBorder="1" applyProtection="1">
      <alignment vertical="top"/>
    </xf>
    <xf numFmtId="0" fontId="4" fillId="7" borderId="72" xfId="27" applyFill="1" applyBorder="1" applyProtection="1">
      <alignment vertical="top"/>
    </xf>
    <xf numFmtId="4" fontId="4" fillId="7" borderId="56" xfId="27" applyNumberFormat="1" applyFill="1" applyBorder="1" applyProtection="1">
      <alignment vertical="top"/>
    </xf>
    <xf numFmtId="4" fontId="4" fillId="4" borderId="35" xfId="27" applyNumberFormat="1" applyFill="1" applyBorder="1" applyProtection="1">
      <alignment vertical="top"/>
    </xf>
    <xf numFmtId="49" fontId="29" fillId="4" borderId="30" xfId="27" applyNumberFormat="1" applyFont="1" applyFill="1" applyBorder="1" applyProtection="1">
      <alignment vertical="top"/>
    </xf>
    <xf numFmtId="4" fontId="4" fillId="2" borderId="34" xfId="27" applyNumberFormat="1" applyFill="1" applyBorder="1" applyAlignment="1" applyProtection="1"/>
    <xf numFmtId="0" fontId="4" fillId="2" borderId="34" xfId="27" applyFill="1" applyBorder="1" applyAlignment="1" applyProtection="1"/>
    <xf numFmtId="4" fontId="4" fillId="2" borderId="35" xfId="27" applyNumberFormat="1" applyFill="1" applyBorder="1" applyAlignment="1" applyProtection="1">
      <protection locked="0"/>
    </xf>
    <xf numFmtId="4" fontId="29" fillId="0" borderId="3" xfId="29" applyNumberFormat="1" applyFont="1" applyBorder="1"/>
    <xf numFmtId="0" fontId="29" fillId="2" borderId="34" xfId="27" applyFont="1" applyFill="1" applyBorder="1" applyAlignment="1" applyProtection="1">
      <alignment horizontal="right" vertical="top"/>
    </xf>
    <xf numFmtId="4" fontId="5" fillId="2" borderId="7" xfId="22" applyNumberFormat="1" applyFont="1" applyFill="1" applyBorder="1" applyProtection="1">
      <alignment vertical="top"/>
    </xf>
    <xf numFmtId="0" fontId="0" fillId="4" borderId="1" xfId="0" applyFill="1" applyBorder="1">
      <alignment vertical="top"/>
    </xf>
    <xf numFmtId="0" fontId="0" fillId="4" borderId="2" xfId="0" applyFill="1" applyBorder="1">
      <alignment vertical="top"/>
    </xf>
    <xf numFmtId="0" fontId="0" fillId="4" borderId="3" xfId="0" applyFill="1" applyBorder="1">
      <alignment vertical="top"/>
    </xf>
    <xf numFmtId="0" fontId="0" fillId="4" borderId="4" xfId="0" applyFill="1" applyBorder="1">
      <alignment vertical="top"/>
    </xf>
    <xf numFmtId="0" fontId="0" fillId="4" borderId="0" xfId="0" applyFill="1" applyBorder="1">
      <alignment vertical="top"/>
    </xf>
    <xf numFmtId="0" fontId="0" fillId="4" borderId="5" xfId="0" applyFill="1" applyBorder="1">
      <alignment vertical="top"/>
    </xf>
    <xf numFmtId="0" fontId="0" fillId="4" borderId="6" xfId="0" applyFill="1" applyBorder="1">
      <alignment vertical="top"/>
    </xf>
    <xf numFmtId="0" fontId="0" fillId="4" borderId="7" xfId="0" applyFill="1" applyBorder="1">
      <alignment vertical="top"/>
    </xf>
    <xf numFmtId="0" fontId="0" fillId="4" borderId="8" xfId="0" applyFill="1" applyBorder="1">
      <alignment vertical="top"/>
    </xf>
    <xf numFmtId="49" fontId="5" fillId="4" borderId="62" xfId="22" applyNumberFormat="1" applyFont="1" applyFill="1" applyBorder="1" applyProtection="1">
      <alignment vertical="top"/>
    </xf>
    <xf numFmtId="49" fontId="24" fillId="4" borderId="1" xfId="1" applyFont="1" applyFill="1" applyBorder="1">
      <alignment horizontal="left" vertical="top"/>
    </xf>
    <xf numFmtId="49" fontId="5" fillId="4" borderId="2" xfId="22" applyNumberFormat="1" applyFont="1" applyFill="1" applyBorder="1" applyProtection="1">
      <alignment vertical="top"/>
    </xf>
    <xf numFmtId="4" fontId="5" fillId="4" borderId="2" xfId="22" applyNumberFormat="1" applyFont="1" applyFill="1" applyBorder="1" applyProtection="1">
      <alignment vertical="top"/>
    </xf>
    <xf numFmtId="0" fontId="5" fillId="4" borderId="2" xfId="22" applyFont="1" applyFill="1" applyBorder="1" applyProtection="1">
      <alignment vertical="top"/>
    </xf>
    <xf numFmtId="4" fontId="5" fillId="4" borderId="3" xfId="22" applyNumberFormat="1" applyFont="1" applyFill="1" applyBorder="1" applyProtection="1">
      <alignment vertical="top"/>
    </xf>
    <xf numFmtId="49" fontId="5" fillId="4" borderId="63" xfId="22" applyNumberFormat="1" applyFont="1" applyFill="1" applyBorder="1" applyProtection="1">
      <alignment vertical="top"/>
    </xf>
    <xf numFmtId="49" fontId="5" fillId="4" borderId="4" xfId="2" applyFont="1" applyFill="1" applyBorder="1">
      <alignment horizontal="left" vertical="top"/>
    </xf>
    <xf numFmtId="49" fontId="5" fillId="4" borderId="0" xfId="24" applyNumberFormat="1" applyFont="1" applyFill="1" applyBorder="1" applyProtection="1">
      <alignment vertical="top"/>
    </xf>
    <xf numFmtId="4" fontId="5" fillId="4" borderId="0" xfId="24" applyNumberFormat="1" applyFont="1" applyFill="1" applyBorder="1" applyProtection="1">
      <alignment vertical="top"/>
    </xf>
    <xf numFmtId="4" fontId="5" fillId="4" borderId="5" xfId="24" applyNumberFormat="1" applyFont="1" applyFill="1" applyBorder="1" applyProtection="1">
      <alignment vertical="top"/>
    </xf>
    <xf numFmtId="1" fontId="5" fillId="4" borderId="0" xfId="24" applyNumberFormat="1" applyFont="1" applyFill="1" applyBorder="1" applyProtection="1">
      <alignment vertical="top"/>
    </xf>
    <xf numFmtId="0" fontId="5" fillId="4" borderId="0" xfId="24" applyFont="1" applyFill="1" applyBorder="1" applyProtection="1">
      <alignment vertical="top"/>
    </xf>
    <xf numFmtId="49" fontId="5" fillId="4" borderId="64" xfId="22" applyNumberFormat="1" applyFont="1" applyFill="1" applyBorder="1" applyProtection="1">
      <alignment vertical="top"/>
    </xf>
    <xf numFmtId="49" fontId="25" fillId="4" borderId="6" xfId="3" applyFont="1" applyFill="1" applyBorder="1">
      <alignment horizontal="left" vertical="top"/>
    </xf>
    <xf numFmtId="49" fontId="5" fillId="4" borderId="7" xfId="22" applyNumberFormat="1" applyFont="1" applyFill="1" applyBorder="1" applyProtection="1">
      <alignment vertical="top"/>
    </xf>
    <xf numFmtId="4" fontId="5" fillId="4" borderId="7" xfId="22" applyNumberFormat="1" applyFont="1" applyFill="1" applyBorder="1" applyProtection="1">
      <alignment vertical="top"/>
    </xf>
    <xf numFmtId="0" fontId="0" fillId="4" borderId="0" xfId="0" applyFill="1">
      <alignment vertical="top"/>
    </xf>
    <xf numFmtId="4" fontId="0" fillId="4" borderId="0" xfId="0" applyNumberFormat="1" applyFill="1" applyBorder="1">
      <alignment vertical="top"/>
    </xf>
    <xf numFmtId="49" fontId="9" fillId="2" borderId="0" xfId="22" applyNumberFormat="1" applyFont="1" applyFill="1" applyBorder="1" applyProtection="1">
      <alignment vertical="top"/>
    </xf>
    <xf numFmtId="49" fontId="9" fillId="2" borderId="7" xfId="22" applyNumberFormat="1" applyFont="1" applyFill="1" applyBorder="1" applyProtection="1">
      <alignment vertical="top"/>
    </xf>
    <xf numFmtId="0" fontId="5" fillId="2" borderId="7" xfId="22" applyFont="1" applyFill="1" applyBorder="1" applyProtection="1">
      <alignment vertical="top"/>
    </xf>
    <xf numFmtId="4" fontId="9" fillId="2" borderId="5" xfId="22" applyNumberFormat="1" applyFont="1" applyFill="1" applyBorder="1" applyProtection="1">
      <alignment vertical="top"/>
    </xf>
    <xf numFmtId="4" fontId="9" fillId="2" borderId="8" xfId="22" applyNumberFormat="1" applyFont="1" applyFill="1" applyBorder="1" applyProtection="1">
      <alignment vertical="top"/>
    </xf>
    <xf numFmtId="4" fontId="9" fillId="4" borderId="0" xfId="0" applyNumberFormat="1" applyFont="1" applyFill="1" applyBorder="1">
      <alignment vertical="top"/>
    </xf>
    <xf numFmtId="4" fontId="9" fillId="4" borderId="2" xfId="0" applyNumberFormat="1" applyFont="1" applyFill="1" applyBorder="1">
      <alignment vertical="top"/>
    </xf>
    <xf numFmtId="49" fontId="60" fillId="2" borderId="4" xfId="22" applyNumberFormat="1" applyFont="1" applyFill="1" applyBorder="1" applyProtection="1">
      <alignment vertical="top"/>
    </xf>
    <xf numFmtId="49" fontId="60" fillId="2" borderId="1" xfId="22" applyNumberFormat="1" applyFont="1" applyFill="1" applyBorder="1" applyProtection="1">
      <alignment vertical="top"/>
    </xf>
    <xf numFmtId="0" fontId="29" fillId="4" borderId="0" xfId="27" applyFont="1" applyFill="1" applyProtection="1">
      <alignment vertical="top"/>
      <protection locked="0"/>
    </xf>
    <xf numFmtId="0" fontId="4" fillId="4" borderId="0" xfId="29" applyFill="1"/>
    <xf numFmtId="0" fontId="4" fillId="4" borderId="0" xfId="27" applyFill="1">
      <alignment vertical="top"/>
    </xf>
    <xf numFmtId="0" fontId="29" fillId="4" borderId="9" xfId="29" applyFont="1" applyFill="1" applyBorder="1" applyAlignment="1">
      <alignment vertical="center"/>
    </xf>
    <xf numFmtId="0" fontId="29" fillId="4" borderId="0" xfId="29" applyFont="1" applyFill="1"/>
    <xf numFmtId="0" fontId="4" fillId="4" borderId="4" xfId="29" applyFill="1" applyBorder="1"/>
    <xf numFmtId="0" fontId="4" fillId="4" borderId="5" xfId="29" applyFill="1" applyBorder="1"/>
    <xf numFmtId="0" fontId="28" fillId="4" borderId="0" xfId="27" applyFont="1" applyFill="1">
      <alignment vertical="top"/>
    </xf>
    <xf numFmtId="0" fontId="0" fillId="4" borderId="0" xfId="27" applyFont="1" applyFill="1">
      <alignment vertical="top"/>
    </xf>
    <xf numFmtId="0" fontId="0" fillId="4" borderId="4" xfId="22" applyFont="1" applyFill="1" applyBorder="1" applyProtection="1">
      <alignment vertical="top"/>
    </xf>
    <xf numFmtId="0" fontId="9" fillId="4" borderId="0" xfId="22" applyFont="1" applyFill="1" applyBorder="1" applyProtection="1">
      <alignment vertical="top"/>
    </xf>
    <xf numFmtId="4" fontId="4" fillId="4" borderId="0" xfId="29" applyNumberFormat="1" applyFill="1"/>
    <xf numFmtId="4" fontId="2" fillId="2" borderId="35" xfId="27" applyNumberFormat="1" applyFont="1" applyFill="1" applyBorder="1" applyProtection="1">
      <alignment vertical="top"/>
      <protection locked="0"/>
    </xf>
    <xf numFmtId="0" fontId="4" fillId="5" borderId="71" xfId="27" applyFill="1" applyBorder="1" applyProtection="1">
      <alignment vertical="top"/>
    </xf>
    <xf numFmtId="4" fontId="4" fillId="5" borderId="72" xfId="27" applyNumberFormat="1" applyFill="1" applyBorder="1" applyProtection="1">
      <alignment vertical="top"/>
    </xf>
    <xf numFmtId="0" fontId="4" fillId="5" borderId="72" xfId="27" applyFill="1" applyBorder="1" applyProtection="1">
      <alignment vertical="top"/>
    </xf>
    <xf numFmtId="4" fontId="4" fillId="5" borderId="56" xfId="27" applyNumberFormat="1" applyFill="1" applyBorder="1" applyProtection="1">
      <alignment vertical="top"/>
    </xf>
    <xf numFmtId="0" fontId="1" fillId="2" borderId="0" xfId="27" applyFont="1" applyFill="1" applyBorder="1" applyProtection="1">
      <alignment vertical="top"/>
    </xf>
    <xf numFmtId="0" fontId="4" fillId="2" borderId="73" xfId="27" applyFill="1" applyBorder="1" applyProtection="1">
      <alignment vertical="top"/>
    </xf>
    <xf numFmtId="4" fontId="4" fillId="2" borderId="74" xfId="27" applyNumberFormat="1" applyFill="1" applyBorder="1" applyProtection="1">
      <alignment vertical="top"/>
    </xf>
    <xf numFmtId="0" fontId="4" fillId="2" borderId="74" xfId="27" applyFill="1" applyBorder="1" applyProtection="1">
      <alignment vertical="top"/>
    </xf>
    <xf numFmtId="4" fontId="4" fillId="2" borderId="75" xfId="27" applyNumberFormat="1" applyFill="1" applyBorder="1" applyProtection="1">
      <alignment vertical="top"/>
    </xf>
    <xf numFmtId="4" fontId="1" fillId="2" borderId="35" xfId="27" applyNumberFormat="1" applyFont="1" applyFill="1" applyBorder="1" applyProtection="1">
      <alignment vertical="top"/>
    </xf>
    <xf numFmtId="0" fontId="13" fillId="4" borderId="5" xfId="7" applyNumberFormat="1" applyFont="1" applyFill="1" applyBorder="1" applyAlignment="1">
      <alignment horizontal="right" vertical="top" wrapText="1"/>
    </xf>
    <xf numFmtId="4" fontId="5" fillId="4" borderId="69" xfId="22" applyNumberFormat="1" applyFont="1" applyFill="1" applyBorder="1" applyProtection="1">
      <alignment vertical="top"/>
    </xf>
    <xf numFmtId="4" fontId="17" fillId="4" borderId="16" xfId="22" applyNumberFormat="1" applyFont="1" applyFill="1" applyBorder="1" applyProtection="1">
      <alignment vertical="top"/>
    </xf>
    <xf numFmtId="2" fontId="5" fillId="4" borderId="0" xfId="22" applyNumberFormat="1" applyFont="1" applyFill="1" applyProtection="1">
      <alignment vertical="top"/>
    </xf>
    <xf numFmtId="49" fontId="15" fillId="5" borderId="9" xfId="4" applyFont="1" applyFill="1" applyBorder="1" applyAlignment="1" applyProtection="1">
      <alignment horizontal="center" vertical="top" wrapText="1"/>
    </xf>
    <xf numFmtId="49" fontId="15" fillId="5" borderId="10" xfId="4" applyFont="1" applyFill="1" applyBorder="1" applyAlignment="1" applyProtection="1">
      <alignment horizontal="center" vertical="top" wrapText="1"/>
    </xf>
    <xf numFmtId="49" fontId="35" fillId="5" borderId="37" xfId="33" applyFill="1" applyBorder="1">
      <alignment horizontal="left" vertical="top" wrapText="1"/>
    </xf>
    <xf numFmtId="49" fontId="35" fillId="2" borderId="0" xfId="34" applyBorder="1">
      <alignment horizontal="left" vertical="top" wrapText="1"/>
    </xf>
    <xf numFmtId="49" fontId="37" fillId="2" borderId="0" xfId="36" applyBorder="1">
      <alignment horizontal="left" vertical="top" wrapText="1"/>
    </xf>
    <xf numFmtId="49" fontId="15" fillId="3" borderId="0" xfId="4" applyFont="1" applyBorder="1" applyAlignment="1" applyProtection="1">
      <alignment horizontal="right" vertical="top" wrapText="1"/>
    </xf>
    <xf numFmtId="49" fontId="15" fillId="3" borderId="5" xfId="4" applyFont="1" applyBorder="1" applyAlignment="1" applyProtection="1">
      <alignment horizontal="right" vertical="top" wrapText="1"/>
    </xf>
    <xf numFmtId="49" fontId="37" fillId="2" borderId="19" xfId="36" applyBorder="1">
      <alignment horizontal="left" vertical="top" wrapText="1"/>
    </xf>
    <xf numFmtId="49" fontId="15" fillId="3" borderId="0" xfId="8" applyFont="1" applyBorder="1" applyProtection="1">
      <alignment horizontal="left" vertical="top" wrapText="1"/>
    </xf>
    <xf numFmtId="49" fontId="15" fillId="3" borderId="5" xfId="8" applyFont="1" applyBorder="1" applyProtection="1">
      <alignment horizontal="left" vertical="top" wrapText="1"/>
    </xf>
    <xf numFmtId="49" fontId="15" fillId="5" borderId="10" xfId="4" applyFont="1" applyFill="1" applyBorder="1" applyAlignment="1" applyProtection="1">
      <alignment horizontal="left" vertical="top" wrapText="1"/>
    </xf>
    <xf numFmtId="49" fontId="15" fillId="3" borderId="19" xfId="8" applyFont="1" applyBorder="1" applyProtection="1">
      <alignment horizontal="left" vertical="top" wrapText="1"/>
    </xf>
    <xf numFmtId="49" fontId="15" fillId="3" borderId="20" xfId="8" applyFont="1" applyBorder="1" applyProtection="1">
      <alignment horizontal="left" vertical="top" wrapText="1"/>
    </xf>
    <xf numFmtId="49" fontId="14" fillId="4" borderId="0" xfId="6" applyFont="1" applyFill="1" applyBorder="1" applyProtection="1">
      <alignment horizontal="left" vertical="top" wrapText="1"/>
    </xf>
    <xf numFmtId="49" fontId="14" fillId="4" borderId="5" xfId="6" applyFont="1" applyFill="1" applyBorder="1" applyProtection="1">
      <alignment horizontal="left" vertical="top" wrapText="1"/>
    </xf>
    <xf numFmtId="0" fontId="58" fillId="6" borderId="7" xfId="22" applyFont="1" applyFill="1" applyBorder="1" applyAlignment="1" applyProtection="1">
      <alignment horizontal="center" vertical="top"/>
    </xf>
    <xf numFmtId="0" fontId="58" fillId="6" borderId="8" xfId="22" applyFont="1" applyFill="1" applyBorder="1" applyAlignment="1" applyProtection="1">
      <alignment horizontal="center" vertical="top"/>
    </xf>
    <xf numFmtId="49" fontId="15" fillId="5" borderId="9" xfId="4" applyFont="1" applyFill="1" applyBorder="1" applyAlignment="1" applyProtection="1">
      <alignment horizontal="center" vertical="top"/>
    </xf>
    <xf numFmtId="49" fontId="15" fillId="5" borderId="10" xfId="4" applyFont="1" applyFill="1" applyBorder="1" applyAlignment="1" applyProtection="1">
      <alignment horizontal="center" vertical="top"/>
    </xf>
    <xf numFmtId="49" fontId="15" fillId="4" borderId="0" xfId="5" applyFont="1" applyFill="1" applyBorder="1" applyProtection="1">
      <alignment horizontal="left" vertical="top" wrapText="1"/>
    </xf>
    <xf numFmtId="49" fontId="15" fillId="4" borderId="5" xfId="5" applyFont="1" applyFill="1" applyBorder="1" applyProtection="1">
      <alignment horizontal="left" vertical="top" wrapText="1"/>
    </xf>
    <xf numFmtId="49" fontId="14" fillId="4" borderId="19" xfId="6" applyFont="1" applyFill="1" applyBorder="1" applyProtection="1">
      <alignment horizontal="left" vertical="top" wrapText="1"/>
    </xf>
    <xf numFmtId="49" fontId="14" fillId="4" borderId="20" xfId="6" applyFont="1" applyFill="1" applyBorder="1" applyProtection="1">
      <alignment horizontal="left" vertical="top" wrapText="1"/>
    </xf>
    <xf numFmtId="49" fontId="15" fillId="3" borderId="0" xfId="5" applyFont="1" applyBorder="1" applyProtection="1">
      <alignment horizontal="left" vertical="top" wrapText="1"/>
    </xf>
    <xf numFmtId="49" fontId="15" fillId="3" borderId="5" xfId="5" applyFont="1" applyBorder="1" applyProtection="1">
      <alignment horizontal="left" vertical="top" wrapText="1"/>
    </xf>
    <xf numFmtId="49" fontId="14" fillId="3" borderId="0" xfId="6" applyFont="1" applyBorder="1" applyProtection="1">
      <alignment horizontal="left" vertical="top" wrapText="1"/>
    </xf>
    <xf numFmtId="49" fontId="14" fillId="3" borderId="5" xfId="6" applyFont="1" applyBorder="1" applyProtection="1">
      <alignment horizontal="left" vertical="top" wrapText="1"/>
    </xf>
    <xf numFmtId="49" fontId="15" fillId="4" borderId="0" xfId="4" applyFont="1" applyFill="1" applyBorder="1" applyAlignment="1" applyProtection="1">
      <alignment horizontal="right" vertical="top" wrapText="1"/>
    </xf>
    <xf numFmtId="49" fontId="15" fillId="4" borderId="5" xfId="4" applyFont="1" applyFill="1" applyBorder="1" applyAlignment="1" applyProtection="1">
      <alignment horizontal="right" vertical="top" wrapText="1"/>
    </xf>
    <xf numFmtId="49" fontId="14" fillId="3" borderId="19" xfId="6" applyFont="1" applyBorder="1" applyProtection="1">
      <alignment horizontal="left" vertical="top" wrapText="1"/>
    </xf>
    <xf numFmtId="49" fontId="14" fillId="3" borderId="20" xfId="6" applyFont="1" applyBorder="1" applyProtection="1">
      <alignment horizontal="left" vertical="top" wrapText="1"/>
    </xf>
    <xf numFmtId="49" fontId="15" fillId="3" borderId="2" xfId="5" applyFont="1" applyBorder="1" applyProtection="1">
      <alignment horizontal="left" vertical="top" wrapText="1"/>
    </xf>
    <xf numFmtId="49" fontId="15" fillId="3" borderId="3" xfId="5" applyFont="1" applyBorder="1" applyProtection="1">
      <alignment horizontal="left" vertical="top" wrapText="1"/>
    </xf>
    <xf numFmtId="49" fontId="15" fillId="3" borderId="19" xfId="5" applyFont="1" applyBorder="1" applyProtection="1">
      <alignment horizontal="left" vertical="top" wrapText="1"/>
    </xf>
    <xf numFmtId="49" fontId="15" fillId="3" borderId="20" xfId="5" applyFont="1" applyBorder="1" applyProtection="1">
      <alignment horizontal="left" vertical="top" wrapText="1"/>
    </xf>
    <xf numFmtId="49" fontId="9" fillId="2" borderId="10" xfId="22" applyNumberFormat="1" applyFont="1" applyFill="1" applyBorder="1" applyProtection="1">
      <alignment vertical="top"/>
    </xf>
    <xf numFmtId="49" fontId="9" fillId="2" borderId="11" xfId="22" applyNumberFormat="1" applyFont="1" applyFill="1" applyBorder="1" applyProtection="1">
      <alignment vertical="top"/>
    </xf>
    <xf numFmtId="49" fontId="15" fillId="4" borderId="19" xfId="5" applyFont="1" applyFill="1" applyBorder="1" applyProtection="1">
      <alignment horizontal="left" vertical="top" wrapText="1"/>
    </xf>
    <xf numFmtId="49" fontId="15" fillId="4" borderId="20" xfId="5" applyFont="1" applyFill="1" applyBorder="1" applyProtection="1">
      <alignment horizontal="left" vertical="top" wrapText="1"/>
    </xf>
    <xf numFmtId="49" fontId="15" fillId="3" borderId="4" xfId="4" applyFont="1" applyBorder="1" applyAlignment="1" applyProtection="1">
      <alignment horizontal="right" vertical="top" wrapText="1"/>
    </xf>
    <xf numFmtId="49" fontId="15" fillId="5" borderId="11" xfId="4" applyFont="1" applyFill="1" applyBorder="1" applyAlignment="1" applyProtection="1">
      <alignment horizontal="left" vertical="top" wrapText="1"/>
    </xf>
    <xf numFmtId="49" fontId="15" fillId="5" borderId="11" xfId="4" applyFont="1" applyFill="1" applyBorder="1" applyAlignment="1" applyProtection="1">
      <alignment horizontal="center" vertical="top" wrapText="1"/>
    </xf>
    <xf numFmtId="49" fontId="29" fillId="2" borderId="29" xfId="27" applyNumberFormat="1" applyFont="1" applyFill="1" applyBorder="1" applyProtection="1">
      <alignment vertical="top"/>
    </xf>
    <xf numFmtId="49" fontId="34" fillId="2" borderId="0" xfId="32" applyBorder="1">
      <alignment horizontal="left" vertical="top" wrapText="1"/>
    </xf>
    <xf numFmtId="49" fontId="36" fillId="2" borderId="0" xfId="35" applyBorder="1" applyAlignment="1">
      <alignment horizontal="left" vertical="top" wrapText="1"/>
    </xf>
    <xf numFmtId="0" fontId="29" fillId="4" borderId="9" xfId="29" applyFont="1" applyFill="1" applyBorder="1" applyAlignment="1">
      <alignment horizontal="center" vertical="center"/>
    </xf>
    <xf numFmtId="0" fontId="29" fillId="4" borderId="10" xfId="29" applyFont="1" applyFill="1" applyBorder="1" applyAlignment="1">
      <alignment horizontal="center" vertical="center"/>
    </xf>
    <xf numFmtId="0" fontId="29" fillId="4" borderId="11" xfId="29" applyFont="1" applyFill="1" applyBorder="1" applyAlignment="1">
      <alignment horizontal="center" vertical="center"/>
    </xf>
    <xf numFmtId="49" fontId="35" fillId="7" borderId="37" xfId="33" applyFill="1" applyBorder="1">
      <alignment horizontal="left" vertical="top" wrapText="1"/>
    </xf>
    <xf numFmtId="2" fontId="36" fillId="2" borderId="0" xfId="35" applyNumberFormat="1" applyBorder="1" applyAlignment="1">
      <alignment horizontal="left" vertical="top" wrapText="1"/>
    </xf>
    <xf numFmtId="49" fontId="14" fillId="2" borderId="49" xfId="36" applyFont="1" applyBorder="1">
      <alignment horizontal="left" vertical="top" wrapText="1"/>
    </xf>
    <xf numFmtId="49" fontId="13" fillId="2" borderId="0" xfId="35" applyFont="1" applyBorder="1" applyAlignment="1">
      <alignment horizontal="left" vertical="top" wrapText="1"/>
    </xf>
    <xf numFmtId="49" fontId="35" fillId="2" borderId="49" xfId="34" applyBorder="1">
      <alignment horizontal="left" vertical="top" wrapText="1"/>
    </xf>
    <xf numFmtId="49" fontId="35" fillId="2" borderId="0" xfId="37" applyBorder="1">
      <alignment horizontal="left" vertical="top" wrapText="1"/>
    </xf>
    <xf numFmtId="49" fontId="35" fillId="2" borderId="50" xfId="34" applyBorder="1">
      <alignment horizontal="left" vertical="top" wrapText="1"/>
    </xf>
    <xf numFmtId="49" fontId="37" fillId="2" borderId="31" xfId="36" applyBorder="1">
      <alignment horizontal="left" vertical="top" wrapText="1"/>
    </xf>
    <xf numFmtId="49" fontId="37" fillId="2" borderId="49" xfId="36" applyBorder="1">
      <alignment horizontal="left" vertical="top" wrapText="1"/>
    </xf>
    <xf numFmtId="49" fontId="35" fillId="2" borderId="49" xfId="37" applyBorder="1">
      <alignment horizontal="left" vertical="top" wrapText="1"/>
    </xf>
    <xf numFmtId="49" fontId="35" fillId="2" borderId="50" xfId="37" applyBorder="1">
      <alignment horizontal="left" vertical="top" wrapText="1"/>
    </xf>
    <xf numFmtId="49" fontId="37" fillId="2" borderId="50" xfId="36" applyBorder="1">
      <alignment horizontal="left" vertical="top" wrapText="1"/>
    </xf>
    <xf numFmtId="49" fontId="14" fillId="2" borderId="50" xfId="36" applyFont="1" applyBorder="1">
      <alignment horizontal="left" vertical="top" wrapText="1"/>
    </xf>
    <xf numFmtId="49" fontId="39" fillId="2" borderId="0" xfId="27" applyNumberFormat="1" applyFont="1" applyFill="1" applyBorder="1" applyAlignment="1" applyProtection="1">
      <alignment horizontal="left" vertical="top" wrapText="1"/>
    </xf>
    <xf numFmtId="49" fontId="39" fillId="2" borderId="31" xfId="27" applyNumberFormat="1" applyFont="1" applyFill="1" applyBorder="1" applyAlignment="1" applyProtection="1">
      <alignment horizontal="left" vertical="top" wrapText="1"/>
    </xf>
    <xf numFmtId="49" fontId="35" fillId="4" borderId="0" xfId="33" applyFont="1" applyFill="1" applyBorder="1" applyAlignment="1" applyProtection="1">
      <alignment horizontal="right" vertical="top" wrapText="1"/>
    </xf>
    <xf numFmtId="49" fontId="35" fillId="2" borderId="0" xfId="34" applyBorder="1" applyAlignment="1">
      <alignment horizontal="left" vertical="top" wrapText="1"/>
    </xf>
    <xf numFmtId="49" fontId="40" fillId="2" borderId="0" xfId="35" applyFont="1" applyBorder="1" applyAlignment="1">
      <alignment horizontal="left" vertical="top" wrapText="1"/>
    </xf>
    <xf numFmtId="49" fontId="41" fillId="2" borderId="0" xfId="27" applyNumberFormat="1" applyFont="1" applyFill="1" applyBorder="1" applyAlignment="1" applyProtection="1">
      <alignment horizontal="left" vertical="top" wrapText="1"/>
    </xf>
    <xf numFmtId="49" fontId="35" fillId="2" borderId="0" xfId="33" applyFont="1" applyBorder="1" applyAlignment="1" applyProtection="1">
      <alignment horizontal="right" vertical="top" wrapText="1"/>
    </xf>
    <xf numFmtId="49" fontId="35" fillId="2" borderId="31" xfId="34" applyBorder="1" applyAlignment="1">
      <alignment horizontal="left" vertical="top" wrapText="1"/>
    </xf>
    <xf numFmtId="49" fontId="34" fillId="2" borderId="2" xfId="32" applyBorder="1">
      <alignment horizontal="left" vertical="top" wrapText="1"/>
    </xf>
    <xf numFmtId="49" fontId="13" fillId="2" borderId="31" xfId="35" applyFont="1" applyBorder="1" applyAlignment="1">
      <alignment horizontal="left" vertical="top" wrapText="1"/>
    </xf>
    <xf numFmtId="0" fontId="58" fillId="4" borderId="7" xfId="22" applyFont="1" applyFill="1" applyBorder="1" applyAlignment="1" applyProtection="1">
      <alignment horizontal="center" vertical="top"/>
    </xf>
    <xf numFmtId="0" fontId="58" fillId="4" borderId="8" xfId="22" applyFont="1" applyFill="1" applyBorder="1" applyAlignment="1" applyProtection="1">
      <alignment horizontal="center" vertical="top"/>
    </xf>
  </cellXfs>
  <cellStyles count="149">
    <cellStyle name="ArtDescriptif" xfId="38"/>
    <cellStyle name="ArtDescriptif 2" xfId="39"/>
    <cellStyle name="Article note1" xfId="9"/>
    <cellStyle name="Article note2" xfId="10"/>
    <cellStyle name="Article note3" xfId="11"/>
    <cellStyle name="Article note4" xfId="12"/>
    <cellStyle name="Article note5" xfId="13"/>
    <cellStyle name="ArtLibelleCond" xfId="40"/>
    <cellStyle name="ArtLibelleCond 2" xfId="41"/>
    <cellStyle name="ArtNote1" xfId="42"/>
    <cellStyle name="ArtNote1 2" xfId="43"/>
    <cellStyle name="ArtNote2" xfId="44"/>
    <cellStyle name="ArtNote2 2" xfId="45"/>
    <cellStyle name="ArtNote3" xfId="46"/>
    <cellStyle name="ArtNote3 2" xfId="47"/>
    <cellStyle name="ArtNote4" xfId="48"/>
    <cellStyle name="ArtNote4 2" xfId="49"/>
    <cellStyle name="ArtNote5" xfId="50"/>
    <cellStyle name="ArtNote5 2" xfId="51"/>
    <cellStyle name="ArtTitre" xfId="52"/>
    <cellStyle name="ArtTitre 2" xfId="53"/>
    <cellStyle name="CE" xfId="14"/>
    <cellStyle name="CE 2" xfId="32"/>
    <cellStyle name="Chap 1" xfId="4"/>
    <cellStyle name="Chap 1 2" xfId="33"/>
    <cellStyle name="Chap 2" xfId="5"/>
    <cellStyle name="Chap 2 2" xfId="34"/>
    <cellStyle name="Chap 3" xfId="8"/>
    <cellStyle name="Chap 3 2" xfId="37"/>
    <cellStyle name="ChapDescriptif0" xfId="54"/>
    <cellStyle name="ChapDescriptif0 2" xfId="55"/>
    <cellStyle name="ChapDescriptif1" xfId="56"/>
    <cellStyle name="ChapDescriptif1 2" xfId="57"/>
    <cellStyle name="ChapDescriptif2" xfId="58"/>
    <cellStyle name="ChapDescriptif2 2" xfId="59"/>
    <cellStyle name="ChapDescriptif3" xfId="60"/>
    <cellStyle name="ChapDescriptif3 2" xfId="61"/>
    <cellStyle name="ChapDescriptif4" xfId="62"/>
    <cellStyle name="ChapDescriptif4 2" xfId="63"/>
    <cellStyle name="ChapNote0" xfId="64"/>
    <cellStyle name="ChapNote0 2" xfId="65"/>
    <cellStyle name="ChapNote1" xfId="66"/>
    <cellStyle name="ChapNote1 2" xfId="67"/>
    <cellStyle name="ChapNote2" xfId="68"/>
    <cellStyle name="ChapNote2 2" xfId="69"/>
    <cellStyle name="ChapNote3" xfId="70"/>
    <cellStyle name="ChapNote3 2" xfId="71"/>
    <cellStyle name="ChapNote4" xfId="72"/>
    <cellStyle name="ChapNote4 2" xfId="73"/>
    <cellStyle name="ChapRecap0" xfId="74"/>
    <cellStyle name="ChapRecap0 2" xfId="75"/>
    <cellStyle name="ChapRecap1" xfId="76"/>
    <cellStyle name="ChapRecap1 2" xfId="77"/>
    <cellStyle name="ChapRecap2" xfId="78"/>
    <cellStyle name="ChapRecap2 2" xfId="79"/>
    <cellStyle name="ChapRecap3" xfId="80"/>
    <cellStyle name="ChapRecap3 2" xfId="81"/>
    <cellStyle name="ChapRecap4" xfId="82"/>
    <cellStyle name="ChapRecap4 2" xfId="83"/>
    <cellStyle name="ChapTitre0" xfId="84"/>
    <cellStyle name="ChapTitre0 2" xfId="85"/>
    <cellStyle name="ChapTitre1" xfId="86"/>
    <cellStyle name="ChapTitre1 2" xfId="87"/>
    <cellStyle name="ChapTitre2" xfId="88"/>
    <cellStyle name="ChapTitre2 2" xfId="89"/>
    <cellStyle name="ChapTitre3" xfId="90"/>
    <cellStyle name="ChapTitre3 2" xfId="91"/>
    <cellStyle name="ChapTitre4" xfId="92"/>
    <cellStyle name="ChapTitre4 2" xfId="93"/>
    <cellStyle name="Descr Article" xfId="15"/>
    <cellStyle name="DQLocQuantNonLoc" xfId="94"/>
    <cellStyle name="DQLocQuantNonLoc 2" xfId="95"/>
    <cellStyle name="DQLocRefClass" xfId="96"/>
    <cellStyle name="DQLocRefClass 2" xfId="97"/>
    <cellStyle name="DQLocStruct" xfId="98"/>
    <cellStyle name="DQLocStruct 2" xfId="99"/>
    <cellStyle name="DQMinutes" xfId="100"/>
    <cellStyle name="DQMinutes 2" xfId="101"/>
    <cellStyle name="Euro" xfId="138"/>
    <cellStyle name="Excel Built-in Note" xfId="102"/>
    <cellStyle name="Heading" xfId="103"/>
    <cellStyle name="Heading1" xfId="104"/>
    <cellStyle name="Info Entete" xfId="2"/>
    <cellStyle name="Info Entete 2" xfId="30"/>
    <cellStyle name="Info Entete 3" xfId="105"/>
    <cellStyle name="Inter Entete" xfId="16"/>
    <cellStyle name="Inter Entete 2" xfId="106"/>
    <cellStyle name="Inter Entete 3" xfId="107"/>
    <cellStyle name="Loc Litteraire" xfId="17"/>
    <cellStyle name="Loc Structuree" xfId="18"/>
    <cellStyle name="LocLit" xfId="108"/>
    <cellStyle name="LocLit 2" xfId="109"/>
    <cellStyle name="LocRefClass" xfId="110"/>
    <cellStyle name="LocRefClass 2" xfId="111"/>
    <cellStyle name="LocSignetRep" xfId="112"/>
    <cellStyle name="LocSignetRep 2" xfId="113"/>
    <cellStyle name="LocStrRecap0" xfId="114"/>
    <cellStyle name="LocStrRecap0 2" xfId="115"/>
    <cellStyle name="LocStrRecap1" xfId="116"/>
    <cellStyle name="LocStrRecap1 2" xfId="117"/>
    <cellStyle name="LocStrTexte0" xfId="118"/>
    <cellStyle name="LocStrTexte0 2" xfId="119"/>
    <cellStyle name="LocStrTexte1" xfId="120"/>
    <cellStyle name="LocStrTexte1 2" xfId="121"/>
    <cellStyle name="LocStruct" xfId="122"/>
    <cellStyle name="LocStruct 2" xfId="123"/>
    <cellStyle name="LocTitre" xfId="124"/>
    <cellStyle name="LocTitre 2" xfId="125"/>
    <cellStyle name="Lot" xfId="3"/>
    <cellStyle name="Lot 2" xfId="23"/>
    <cellStyle name="Lot 3" xfId="31"/>
    <cellStyle name="Milliers 2" xfId="140"/>
    <cellStyle name="Milliers 2 3 2" xfId="141"/>
    <cellStyle name="Milliers 3" xfId="139"/>
    <cellStyle name="Monétaire 10" xfId="143"/>
    <cellStyle name="Monétaire 2" xfId="142"/>
    <cellStyle name="Monétaire 55" xfId="144"/>
    <cellStyle name="Normal" xfId="0" builtinId="0"/>
    <cellStyle name="Normal 10" xfId="126"/>
    <cellStyle name="Normal 11" xfId="137"/>
    <cellStyle name="Normal 2" xfId="19"/>
    <cellStyle name="Normal 2 2" xfId="24"/>
    <cellStyle name="Normal 2 2 2" xfId="146"/>
    <cellStyle name="Normal 2 3" xfId="27"/>
    <cellStyle name="Normal 2 4" xfId="145"/>
    <cellStyle name="Normal 3" xfId="22"/>
    <cellStyle name="Normal 3 2" xfId="147"/>
    <cellStyle name="Normal 4" xfId="26"/>
    <cellStyle name="Normal 5" xfId="29"/>
    <cellStyle name="Normal 6" xfId="127"/>
    <cellStyle name="Normal 7" xfId="128"/>
    <cellStyle name="Normal 8" xfId="129"/>
    <cellStyle name="Normal 9" xfId="130"/>
    <cellStyle name="Notas 2" xfId="131"/>
    <cellStyle name="Notas 3" xfId="132"/>
    <cellStyle name="Numerotation" xfId="133"/>
    <cellStyle name="Numerotation 2" xfId="134"/>
    <cellStyle name="Pourcentage 2" xfId="148"/>
    <cellStyle name="Qte Structuree" xfId="7"/>
    <cellStyle name="Qte Structuree 2" xfId="35"/>
    <cellStyle name="Result" xfId="135"/>
    <cellStyle name="Result2" xfId="136"/>
    <cellStyle name="Structure" xfId="20"/>
    <cellStyle name="Structure Note" xfId="21"/>
    <cellStyle name="Titre Article" xfId="6"/>
    <cellStyle name="Titre Article 2" xfId="36"/>
    <cellStyle name="Titre Entete" xfId="1"/>
    <cellStyle name="Titre Entete 2" xfId="25"/>
    <cellStyle name="Titre Entete 3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228600</xdr:rowOff>
    </xdr:from>
    <xdr:to>
      <xdr:col>0</xdr:col>
      <xdr:colOff>619126</xdr:colOff>
      <xdr:row>2</xdr:row>
      <xdr:rowOff>83820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228600"/>
          <a:ext cx="571500" cy="274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228600</xdr:rowOff>
    </xdr:from>
    <xdr:to>
      <xdr:col>0</xdr:col>
      <xdr:colOff>619126</xdr:colOff>
      <xdr:row>2</xdr:row>
      <xdr:rowOff>83820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228600"/>
          <a:ext cx="571500" cy="274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228600</xdr:rowOff>
    </xdr:from>
    <xdr:to>
      <xdr:col>0</xdr:col>
      <xdr:colOff>619126</xdr:colOff>
      <xdr:row>2</xdr:row>
      <xdr:rowOff>83820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228600"/>
          <a:ext cx="571500" cy="2743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sDocs\7980%20-%20Yvan%20BEAL\4%20-%20DCE\7980-%20ESTIRAP%20avec%20r&#233;affectation%20lots%20AHA_2011-01-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sDocs\7980%20-%20Yvan%20BEAL\0%20-%20Gestion\7980-%20Tableau%20Transferts%20entre%20lots_2011-01-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sDocs\7980%20-%20Yvan%20BEAL\4%20-%20DCE\7980%20-%20AV%20AHA_2010-12-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sDocs\7980%20-%20Yvan%20BEAL\4%20-%20DCE\303%20-%20VRD\Documents%20pour%20DCE\7980-%20Yvan%20BEAL%20ESTIRAP%20Compa%20GEOVAL_2011-01-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sDocs\7980%20-%20Yvan%20BEAL\4%20-%20DCE\310%20-%20Gros%20Oeuvre\7980%20-%20COMPARATIF%20Quantitatif%20G.O._2011-01-2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eur\Local%20Settings\Temporary%20Internet%20Files\Content.Outlook\LRAOQ1K5\7980%20-%20COMPARATIF%20Quantitatif%20G.O._2011-01-2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utrope\c\Budget%20Achat%20Vente\budgetmodel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sDocs\etudes%20outils\gazeley\ESTIRAP%20GAZELEY%20VERSION%20DE%20TRAVAIL%20007%20temporai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.HYP"/>
      <sheetName val="AFF.DRB"/>
      <sheetName val="AFF.FON"/>
      <sheetName val="AFF.VRD"/>
      <sheetName val="AFF.GO"/>
      <sheetName val="AFF.MCF"/>
      <sheetName val="AFF.COU"/>
      <sheetName val="AFF.METAL + PORTE CF"/>
      <sheetName val="AFF.CHARPENTE"/>
      <sheetName val="AFF.LT"/>
      <sheetName val="AFF.FIN"/>
      <sheetName val="AFF.RECAP"/>
      <sheetName val="AFF.RATIOS"/>
      <sheetName val="BILAN ACHATS"/>
      <sheetName val="calculs"/>
    </sheetNames>
    <sheetDataSet>
      <sheetData sheetId="0">
        <row r="1">
          <cell r="A1" t="str">
            <v>7980-1</v>
          </cell>
        </row>
        <row r="2">
          <cell r="A2" t="str">
            <v>Yvan BEAL - Offre N°7ter</v>
          </cell>
        </row>
        <row r="3">
          <cell r="A3" t="str">
            <v>LEMPDES</v>
          </cell>
        </row>
        <row r="6">
          <cell r="B6" t="str">
            <v>FAISABILITE</v>
          </cell>
        </row>
        <row r="7">
          <cell r="E7">
            <v>56279.86</v>
          </cell>
          <cell r="G7">
            <v>309.23</v>
          </cell>
          <cell r="I7">
            <v>182</v>
          </cell>
        </row>
        <row r="8">
          <cell r="E8" t="str">
            <v>X</v>
          </cell>
        </row>
        <row r="9">
          <cell r="E9">
            <v>20387.45</v>
          </cell>
        </row>
        <row r="10">
          <cell r="E10">
            <v>6636</v>
          </cell>
          <cell r="I10">
            <v>0.4</v>
          </cell>
          <cell r="J10">
            <v>0.05</v>
          </cell>
        </row>
        <row r="11">
          <cell r="E11">
            <v>4372</v>
          </cell>
          <cell r="I11">
            <v>0.35</v>
          </cell>
          <cell r="J11">
            <v>0.05</v>
          </cell>
        </row>
        <row r="12">
          <cell r="E12">
            <v>343</v>
          </cell>
          <cell r="I12">
            <v>0.2</v>
          </cell>
          <cell r="J12">
            <v>0</v>
          </cell>
        </row>
        <row r="13">
          <cell r="E13">
            <v>185</v>
          </cell>
          <cell r="I13">
            <v>0.3</v>
          </cell>
          <cell r="J13">
            <v>0.05</v>
          </cell>
        </row>
        <row r="14">
          <cell r="E14">
            <v>359</v>
          </cell>
          <cell r="I14">
            <v>0.3</v>
          </cell>
          <cell r="J14">
            <v>0.05</v>
          </cell>
        </row>
        <row r="16">
          <cell r="E16">
            <v>23997.41</v>
          </cell>
          <cell r="I16">
            <v>0.3</v>
          </cell>
          <cell r="J16">
            <v>0.05</v>
          </cell>
        </row>
        <row r="17">
          <cell r="H17" t="str">
            <v>X</v>
          </cell>
        </row>
        <row r="18">
          <cell r="E18">
            <v>0.2</v>
          </cell>
        </row>
        <row r="19">
          <cell r="E19">
            <v>3359.7662891386622</v>
          </cell>
          <cell r="I19">
            <v>0.45</v>
          </cell>
          <cell r="J19">
            <v>0</v>
          </cell>
          <cell r="K19">
            <v>0.08</v>
          </cell>
        </row>
        <row r="20">
          <cell r="I20">
            <v>0.35</v>
          </cell>
          <cell r="J20">
            <v>0</v>
          </cell>
          <cell r="K20">
            <v>0</v>
          </cell>
        </row>
        <row r="21">
          <cell r="E21">
            <v>0.14000000000000001</v>
          </cell>
          <cell r="I21">
            <v>0.25</v>
          </cell>
          <cell r="J21">
            <v>0</v>
          </cell>
        </row>
        <row r="22">
          <cell r="E22">
            <v>0.2</v>
          </cell>
          <cell r="I22">
            <v>0.3</v>
          </cell>
          <cell r="J22">
            <v>0</v>
          </cell>
        </row>
        <row r="23">
          <cell r="E23">
            <v>2350</v>
          </cell>
          <cell r="I23">
            <v>0.45</v>
          </cell>
          <cell r="J23">
            <v>0</v>
          </cell>
        </row>
        <row r="24">
          <cell r="E24">
            <v>4500</v>
          </cell>
        </row>
        <row r="25">
          <cell r="E25">
            <v>120</v>
          </cell>
        </row>
        <row r="26">
          <cell r="E26">
            <v>1099</v>
          </cell>
          <cell r="I26">
            <v>0.45</v>
          </cell>
          <cell r="J26">
            <v>0.05</v>
          </cell>
        </row>
        <row r="27">
          <cell r="E27" t="str">
            <v>X</v>
          </cell>
        </row>
        <row r="29">
          <cell r="D29">
            <v>0</v>
          </cell>
          <cell r="J29" t="str">
            <v>X</v>
          </cell>
        </row>
        <row r="30">
          <cell r="D30">
            <v>1</v>
          </cell>
          <cell r="J30" t="str">
            <v>X</v>
          </cell>
        </row>
        <row r="31">
          <cell r="G31" t="str">
            <v>X</v>
          </cell>
          <cell r="J31" t="str">
            <v>X</v>
          </cell>
        </row>
        <row r="33">
          <cell r="C33">
            <v>549</v>
          </cell>
          <cell r="D33">
            <v>0.2</v>
          </cell>
          <cell r="E33">
            <v>0.5</v>
          </cell>
        </row>
        <row r="34">
          <cell r="C34">
            <v>106.1</v>
          </cell>
          <cell r="E34">
            <v>2.2999999999999998</v>
          </cell>
        </row>
        <row r="35">
          <cell r="C35">
            <v>122</v>
          </cell>
          <cell r="D35">
            <v>0.2</v>
          </cell>
          <cell r="E35">
            <v>1.6</v>
          </cell>
        </row>
        <row r="36">
          <cell r="C36">
            <v>236.7</v>
          </cell>
          <cell r="E36">
            <v>2.2999999999999998</v>
          </cell>
          <cell r="F36">
            <v>0.1</v>
          </cell>
          <cell r="G36">
            <v>0.2</v>
          </cell>
          <cell r="H36">
            <v>0.4</v>
          </cell>
          <cell r="I36">
            <v>65</v>
          </cell>
        </row>
        <row r="37">
          <cell r="C37">
            <v>264.75</v>
          </cell>
          <cell r="E37">
            <v>5</v>
          </cell>
          <cell r="F37">
            <v>0.1</v>
          </cell>
          <cell r="G37">
            <v>0.2</v>
          </cell>
          <cell r="H37">
            <v>0.6</v>
          </cell>
          <cell r="I37">
            <v>65</v>
          </cell>
        </row>
        <row r="41">
          <cell r="C41">
            <v>0</v>
          </cell>
          <cell r="D41">
            <v>0.2</v>
          </cell>
          <cell r="E41">
            <v>0</v>
          </cell>
          <cell r="F41">
            <v>0</v>
          </cell>
          <cell r="G41">
            <v>0.5</v>
          </cell>
          <cell r="H41">
            <v>0.8</v>
          </cell>
          <cell r="I41">
            <v>0.8</v>
          </cell>
          <cell r="J41">
            <v>1.4</v>
          </cell>
          <cell r="K41">
            <v>45</v>
          </cell>
        </row>
        <row r="42">
          <cell r="C42">
            <v>6</v>
          </cell>
          <cell r="D42">
            <v>0.2</v>
          </cell>
          <cell r="E42">
            <v>1.6380840909349945</v>
          </cell>
          <cell r="F42">
            <v>1.6380840909349945</v>
          </cell>
          <cell r="G42">
            <v>0.45</v>
          </cell>
          <cell r="H42">
            <v>1</v>
          </cell>
          <cell r="I42">
            <v>1</v>
          </cell>
          <cell r="J42">
            <v>1.4</v>
          </cell>
          <cell r="K42">
            <v>75</v>
          </cell>
        </row>
        <row r="43">
          <cell r="C43">
            <v>0</v>
          </cell>
          <cell r="D43">
            <v>0.2</v>
          </cell>
          <cell r="E43">
            <v>0</v>
          </cell>
          <cell r="F43">
            <v>0</v>
          </cell>
          <cell r="G43">
            <v>0.5</v>
          </cell>
          <cell r="H43">
            <v>0.8</v>
          </cell>
          <cell r="I43">
            <v>0.8</v>
          </cell>
          <cell r="J43">
            <v>0.7</v>
          </cell>
          <cell r="K43">
            <v>45</v>
          </cell>
        </row>
        <row r="44">
          <cell r="C44">
            <v>110</v>
          </cell>
          <cell r="D44">
            <v>0.2</v>
          </cell>
          <cell r="E44">
            <v>1.6380840909349945</v>
          </cell>
          <cell r="F44">
            <v>1.6380840909349945</v>
          </cell>
          <cell r="G44">
            <v>0.45</v>
          </cell>
          <cell r="H44">
            <v>1</v>
          </cell>
          <cell r="I44">
            <v>1</v>
          </cell>
          <cell r="J44">
            <v>0.9</v>
          </cell>
          <cell r="K44">
            <v>75</v>
          </cell>
        </row>
        <row r="45">
          <cell r="B45" t="str">
            <v>FO.POT.BET.MCF ECRAN</v>
          </cell>
          <cell r="C45">
            <v>0</v>
          </cell>
          <cell r="D45">
            <v>0.2</v>
          </cell>
          <cell r="E45">
            <v>2.2000000000000002</v>
          </cell>
          <cell r="F45">
            <v>2.2000000000000002</v>
          </cell>
          <cell r="G45">
            <v>0.45</v>
          </cell>
          <cell r="H45">
            <v>1</v>
          </cell>
          <cell r="I45">
            <v>1</v>
          </cell>
          <cell r="J45">
            <v>0.9</v>
          </cell>
          <cell r="K45">
            <v>75</v>
          </cell>
        </row>
        <row r="46">
          <cell r="B46" t="str">
            <v>FOND.N°1</v>
          </cell>
          <cell r="C46">
            <v>34</v>
          </cell>
          <cell r="D46">
            <v>0.2</v>
          </cell>
          <cell r="E46">
            <v>2.2999999999999998</v>
          </cell>
          <cell r="F46">
            <v>2.2999999999999998</v>
          </cell>
          <cell r="G46">
            <v>0.45</v>
          </cell>
          <cell r="H46">
            <v>0.8</v>
          </cell>
          <cell r="I46">
            <v>0.8</v>
          </cell>
          <cell r="J46">
            <v>0.7</v>
          </cell>
          <cell r="K46">
            <v>45</v>
          </cell>
        </row>
        <row r="47">
          <cell r="B47" t="str">
            <v>FOND.N°2</v>
          </cell>
          <cell r="C47">
            <v>16</v>
          </cell>
          <cell r="D47">
            <v>0.14999999999999997</v>
          </cell>
          <cell r="E47">
            <v>1.5</v>
          </cell>
          <cell r="F47">
            <v>1.5</v>
          </cell>
          <cell r="G47">
            <v>0.45</v>
          </cell>
          <cell r="H47">
            <v>0.8</v>
          </cell>
          <cell r="I47">
            <v>0.8</v>
          </cell>
          <cell r="J47">
            <v>0</v>
          </cell>
          <cell r="K47">
            <v>45</v>
          </cell>
        </row>
        <row r="48">
          <cell r="C48">
            <v>57</v>
          </cell>
          <cell r="D48">
            <v>0.14999999999999997</v>
          </cell>
          <cell r="E48">
            <v>1.5</v>
          </cell>
          <cell r="F48">
            <v>1.5</v>
          </cell>
          <cell r="G48">
            <v>0.45</v>
          </cell>
          <cell r="H48">
            <v>0</v>
          </cell>
          <cell r="I48">
            <v>0</v>
          </cell>
          <cell r="J48">
            <v>0</v>
          </cell>
          <cell r="K48">
            <v>45</v>
          </cell>
        </row>
        <row r="50">
          <cell r="E50">
            <v>-0.4</v>
          </cell>
          <cell r="I50">
            <v>-1</v>
          </cell>
        </row>
        <row r="52">
          <cell r="G52">
            <v>2.8000000000000001E-2</v>
          </cell>
        </row>
        <row r="53">
          <cell r="J53" t="str">
            <v>X</v>
          </cell>
        </row>
        <row r="54">
          <cell r="C54" t="str">
            <v>X</v>
          </cell>
          <cell r="F54">
            <v>189.45</v>
          </cell>
          <cell r="I54">
            <v>106.1</v>
          </cell>
        </row>
        <row r="55">
          <cell r="D55">
            <v>10</v>
          </cell>
          <cell r="F55">
            <v>3.1E-2</v>
          </cell>
        </row>
        <row r="56">
          <cell r="E56">
            <v>591.09999999999991</v>
          </cell>
          <cell r="H56">
            <v>860</v>
          </cell>
        </row>
        <row r="57">
          <cell r="E57">
            <v>302.75</v>
          </cell>
          <cell r="H57">
            <v>0</v>
          </cell>
        </row>
        <row r="58">
          <cell r="E58">
            <v>458</v>
          </cell>
          <cell r="H58">
            <v>65</v>
          </cell>
        </row>
        <row r="59">
          <cell r="E59">
            <v>12.080100000000002</v>
          </cell>
          <cell r="H59">
            <v>339.45</v>
          </cell>
        </row>
        <row r="60">
          <cell r="E60">
            <v>97</v>
          </cell>
          <cell r="I60">
            <v>0</v>
          </cell>
        </row>
        <row r="61">
          <cell r="E61">
            <v>47</v>
          </cell>
          <cell r="H61">
            <v>0.03</v>
          </cell>
        </row>
        <row r="62">
          <cell r="E62">
            <v>12</v>
          </cell>
        </row>
        <row r="64">
          <cell r="E64">
            <v>10</v>
          </cell>
          <cell r="G64" t="str">
            <v>X</v>
          </cell>
          <cell r="H64" t="str">
            <v>X</v>
          </cell>
        </row>
        <row r="65">
          <cell r="E65">
            <v>0</v>
          </cell>
        </row>
        <row r="66">
          <cell r="E66">
            <v>8</v>
          </cell>
        </row>
        <row r="67">
          <cell r="E67">
            <v>12</v>
          </cell>
          <cell r="H67">
            <v>9</v>
          </cell>
        </row>
        <row r="68">
          <cell r="E68">
            <v>83.699999999999989</v>
          </cell>
          <cell r="H68">
            <v>13</v>
          </cell>
          <cell r="J68">
            <v>2</v>
          </cell>
        </row>
        <row r="69">
          <cell r="E69">
            <v>321.79999999999995</v>
          </cell>
          <cell r="H69">
            <v>2</v>
          </cell>
          <cell r="J69">
            <v>2</v>
          </cell>
        </row>
      </sheetData>
      <sheetData sheetId="1">
        <row r="8">
          <cell r="F8">
            <v>330.25</v>
          </cell>
        </row>
        <row r="9">
          <cell r="L9">
            <v>11505.690000000106</v>
          </cell>
          <cell r="M9">
            <v>11599.73999999956</v>
          </cell>
        </row>
        <row r="11">
          <cell r="F11">
            <v>0.22999999999999998</v>
          </cell>
          <cell r="N11">
            <v>0.14000000000000001</v>
          </cell>
        </row>
        <row r="33">
          <cell r="F33">
            <v>0.04</v>
          </cell>
          <cell r="N33">
            <v>0</v>
          </cell>
        </row>
      </sheetData>
      <sheetData sheetId="2">
        <row r="20">
          <cell r="C20">
            <v>6.0010000000000003</v>
          </cell>
        </row>
        <row r="21">
          <cell r="C21">
            <v>110.001</v>
          </cell>
        </row>
        <row r="28">
          <cell r="G28">
            <v>1.6380840909349945</v>
          </cell>
        </row>
        <row r="38">
          <cell r="G38">
            <v>0</v>
          </cell>
        </row>
      </sheetData>
      <sheetData sheetId="3">
        <row r="9">
          <cell r="D9">
            <v>38282.449999999997</v>
          </cell>
          <cell r="J9">
            <v>0</v>
          </cell>
        </row>
        <row r="11">
          <cell r="K11">
            <v>0</v>
          </cell>
        </row>
        <row r="12">
          <cell r="K12">
            <v>49920</v>
          </cell>
        </row>
        <row r="13">
          <cell r="K13">
            <v>0</v>
          </cell>
        </row>
        <row r="15">
          <cell r="K15">
            <v>0</v>
          </cell>
        </row>
        <row r="16">
          <cell r="K16">
            <v>0</v>
          </cell>
        </row>
        <row r="23">
          <cell r="K23">
            <v>0</v>
          </cell>
        </row>
        <row r="24">
          <cell r="K24">
            <v>0</v>
          </cell>
        </row>
        <row r="31">
          <cell r="K31">
            <v>0</v>
          </cell>
        </row>
        <row r="32">
          <cell r="K32">
            <v>0</v>
          </cell>
        </row>
        <row r="44">
          <cell r="K44">
            <v>67468.800000000003</v>
          </cell>
        </row>
        <row r="45">
          <cell r="K45">
            <v>136032.12000000002</v>
          </cell>
        </row>
        <row r="46">
          <cell r="K46">
            <v>22426.195</v>
          </cell>
        </row>
        <row r="53">
          <cell r="K53">
            <v>0</v>
          </cell>
        </row>
        <row r="57">
          <cell r="K57">
            <v>63705.599999999999</v>
          </cell>
        </row>
        <row r="58">
          <cell r="K58">
            <v>0</v>
          </cell>
        </row>
        <row r="60">
          <cell r="K60">
            <v>0</v>
          </cell>
        </row>
        <row r="61">
          <cell r="K61">
            <v>2550</v>
          </cell>
        </row>
        <row r="62">
          <cell r="K62">
            <v>1000</v>
          </cell>
        </row>
        <row r="64">
          <cell r="K64">
            <v>51760.799999999996</v>
          </cell>
        </row>
        <row r="65">
          <cell r="K65">
            <v>30604</v>
          </cell>
        </row>
        <row r="66">
          <cell r="K66">
            <v>379.24999999999994</v>
          </cell>
        </row>
        <row r="67">
          <cell r="K67">
            <v>8975</v>
          </cell>
        </row>
        <row r="68">
          <cell r="K68">
            <v>15092</v>
          </cell>
        </row>
        <row r="69">
          <cell r="K69">
            <v>39950</v>
          </cell>
        </row>
        <row r="70">
          <cell r="K70">
            <v>6750</v>
          </cell>
        </row>
        <row r="177">
          <cell r="K177">
            <v>1010301.4649999919</v>
          </cell>
        </row>
        <row r="190">
          <cell r="K190">
            <v>0</v>
          </cell>
        </row>
        <row r="204">
          <cell r="K204">
            <v>39542.762499999997</v>
          </cell>
        </row>
        <row r="220">
          <cell r="K220">
            <v>58691.66</v>
          </cell>
        </row>
      </sheetData>
      <sheetData sheetId="4"/>
      <sheetData sheetId="5">
        <row r="10">
          <cell r="J10">
            <v>1485.0000000000002</v>
          </cell>
        </row>
      </sheetData>
      <sheetData sheetId="6">
        <row r="10">
          <cell r="J10">
            <v>1485.0000000000002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D55">
            <v>0</v>
          </cell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3250</v>
          </cell>
        </row>
        <row r="65">
          <cell r="K65">
            <v>0</v>
          </cell>
        </row>
        <row r="68">
          <cell r="K68">
            <v>0</v>
          </cell>
        </row>
        <row r="69">
          <cell r="K69">
            <v>0</v>
          </cell>
        </row>
        <row r="73">
          <cell r="K73">
            <v>20994</v>
          </cell>
        </row>
        <row r="76">
          <cell r="K76">
            <v>27160</v>
          </cell>
        </row>
        <row r="77">
          <cell r="K77">
            <v>1450</v>
          </cell>
        </row>
        <row r="78">
          <cell r="G78">
            <v>29</v>
          </cell>
          <cell r="K78">
            <v>1450</v>
          </cell>
        </row>
        <row r="82">
          <cell r="K82">
            <v>2061</v>
          </cell>
        </row>
        <row r="83">
          <cell r="K83">
            <v>18936</v>
          </cell>
        </row>
        <row r="86">
          <cell r="K86">
            <v>19129</v>
          </cell>
        </row>
        <row r="87">
          <cell r="K87">
            <v>18348.705000000002</v>
          </cell>
        </row>
        <row r="88">
          <cell r="K88">
            <v>2800</v>
          </cell>
        </row>
        <row r="89">
          <cell r="K89">
            <v>1800</v>
          </cell>
        </row>
        <row r="90">
          <cell r="K90">
            <v>4089</v>
          </cell>
        </row>
        <row r="91">
          <cell r="K91">
            <v>1800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108">
          <cell r="D108">
            <v>636.59999999999991</v>
          </cell>
        </row>
      </sheetData>
      <sheetData sheetId="7"/>
      <sheetData sheetId="8">
        <row r="101">
          <cell r="J101">
            <v>469546</v>
          </cell>
        </row>
      </sheetData>
      <sheetData sheetId="9">
        <row r="2">
          <cell r="E2">
            <v>0</v>
          </cell>
        </row>
        <row r="101">
          <cell r="J101">
            <v>469546</v>
          </cell>
        </row>
        <row r="108">
          <cell r="J108">
            <v>23090</v>
          </cell>
        </row>
        <row r="127">
          <cell r="F127">
            <v>88</v>
          </cell>
        </row>
        <row r="143">
          <cell r="F143">
            <v>34</v>
          </cell>
        </row>
        <row r="150">
          <cell r="B150">
            <v>0</v>
          </cell>
        </row>
        <row r="151">
          <cell r="B151">
            <v>0</v>
          </cell>
        </row>
        <row r="153">
          <cell r="B153">
            <v>0</v>
          </cell>
        </row>
        <row r="156">
          <cell r="B156">
            <v>0</v>
          </cell>
        </row>
        <row r="157">
          <cell r="B157">
            <v>10</v>
          </cell>
        </row>
        <row r="159">
          <cell r="B159">
            <v>0</v>
          </cell>
        </row>
      </sheetData>
      <sheetData sheetId="10">
        <row r="2">
          <cell r="E2">
            <v>0</v>
          </cell>
        </row>
        <row r="3">
          <cell r="E3">
            <v>0</v>
          </cell>
        </row>
        <row r="5">
          <cell r="E5">
            <v>0</v>
          </cell>
        </row>
        <row r="6">
          <cell r="E6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140">
          <cell r="F140">
            <v>0</v>
          </cell>
        </row>
        <row r="145">
          <cell r="F145">
            <v>0</v>
          </cell>
        </row>
        <row r="150">
          <cell r="F150">
            <v>0</v>
          </cell>
        </row>
        <row r="155">
          <cell r="F155">
            <v>0</v>
          </cell>
        </row>
        <row r="251">
          <cell r="E251">
            <v>0</v>
          </cell>
        </row>
        <row r="297">
          <cell r="F297">
            <v>0</v>
          </cell>
        </row>
        <row r="298">
          <cell r="F298">
            <v>0</v>
          </cell>
        </row>
        <row r="299">
          <cell r="F299">
            <v>0</v>
          </cell>
        </row>
        <row r="300">
          <cell r="F300">
            <v>0</v>
          </cell>
        </row>
        <row r="301">
          <cell r="F301">
            <v>0</v>
          </cell>
        </row>
        <row r="302">
          <cell r="F302">
            <v>0</v>
          </cell>
        </row>
        <row r="303">
          <cell r="F303">
            <v>0</v>
          </cell>
        </row>
        <row r="304">
          <cell r="F304">
            <v>0</v>
          </cell>
        </row>
        <row r="343">
          <cell r="J343">
            <v>467775</v>
          </cell>
        </row>
      </sheetData>
      <sheetData sheetId="11">
        <row r="3">
          <cell r="J3">
            <v>21247.45</v>
          </cell>
        </row>
      </sheetData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FFECTATION"/>
      <sheetName val="Transferts BEAL"/>
      <sheetName val="Avenants"/>
    </sheetNames>
    <sheetDataSet>
      <sheetData sheetId="0">
        <row r="22">
          <cell r="E22">
            <v>2820299</v>
          </cell>
        </row>
        <row r="135">
          <cell r="I135" t="e">
            <v>#REF!</v>
          </cell>
          <cell r="M135">
            <v>18050184.079999998</v>
          </cell>
          <cell r="S135">
            <v>16218455.08</v>
          </cell>
          <cell r="U135">
            <v>0</v>
          </cell>
          <cell r="Y135">
            <v>0</v>
          </cell>
          <cell r="AA135">
            <v>0</v>
          </cell>
          <cell r="AC135">
            <v>0</v>
          </cell>
          <cell r="AE135" t="e">
            <v>#VALUE!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Achat"/>
      <sheetName val="Assur&amp;Contro 2000"/>
      <sheetName val="HonorairesExt"/>
      <sheetName val="Para"/>
      <sheetName val="Traduction"/>
    </sheetNames>
    <sheetDataSet>
      <sheetData sheetId="0" refreshError="1"/>
      <sheetData sheetId="1">
        <row r="2">
          <cell r="U2">
            <v>1</v>
          </cell>
        </row>
        <row r="4">
          <cell r="Q4" t="e">
            <v>#REF!</v>
          </cell>
        </row>
        <row r="12">
          <cell r="W12">
            <v>1.2393990531563759</v>
          </cell>
          <cell r="X12">
            <v>1.2635000000000001</v>
          </cell>
        </row>
        <row r="175">
          <cell r="O175" t="e">
            <v>#REF!</v>
          </cell>
        </row>
      </sheetData>
      <sheetData sheetId="2">
        <row r="4">
          <cell r="A4" t="e">
            <v>#REF!</v>
          </cell>
        </row>
        <row r="5">
          <cell r="F5">
            <v>1.5E-3</v>
          </cell>
        </row>
        <row r="10">
          <cell r="A10" t="e">
            <v>#REF!</v>
          </cell>
          <cell r="C10">
            <v>1.6999999999999999E-3</v>
          </cell>
        </row>
        <row r="24">
          <cell r="F24">
            <v>4.0000000000000001E-3</v>
          </cell>
        </row>
        <row r="31">
          <cell r="A31" t="e">
            <v>#REF!</v>
          </cell>
          <cell r="F31">
            <v>2.3999999999999998E-3</v>
          </cell>
        </row>
        <row r="38">
          <cell r="F38">
            <v>1.0999999999999999E-2</v>
          </cell>
        </row>
        <row r="46">
          <cell r="A46" t="e">
            <v>#REF!</v>
          </cell>
          <cell r="F46">
            <v>0.01</v>
          </cell>
        </row>
        <row r="53">
          <cell r="A53">
            <v>0</v>
          </cell>
          <cell r="F53">
            <v>0</v>
          </cell>
        </row>
        <row r="60">
          <cell r="A60">
            <v>0</v>
          </cell>
        </row>
        <row r="74">
          <cell r="F74">
            <v>4.0000000000000001E-3</v>
          </cell>
        </row>
        <row r="81">
          <cell r="A81" t="e">
            <v>#REF!</v>
          </cell>
          <cell r="F81">
            <v>2.3999999999999998E-3</v>
          </cell>
        </row>
        <row r="88">
          <cell r="A88" t="e">
            <v>#REF!</v>
          </cell>
          <cell r="F88">
            <v>5.0000000000000001E-3</v>
          </cell>
        </row>
        <row r="96">
          <cell r="F96">
            <v>0.01</v>
          </cell>
        </row>
        <row r="103">
          <cell r="A103">
            <v>0</v>
          </cell>
          <cell r="F103">
            <v>0</v>
          </cell>
        </row>
        <row r="110">
          <cell r="A110">
            <v>0</v>
          </cell>
          <cell r="H110">
            <v>0</v>
          </cell>
        </row>
      </sheetData>
      <sheetData sheetId="3">
        <row r="3">
          <cell r="E3" t="str">
            <v>T3</v>
          </cell>
        </row>
        <row r="5">
          <cell r="D5" t="b">
            <v>0</v>
          </cell>
          <cell r="F5" t="b">
            <v>1</v>
          </cell>
          <cell r="H5" t="b">
            <v>1</v>
          </cell>
        </row>
        <row r="26">
          <cell r="H26" t="b">
            <v>1</v>
          </cell>
        </row>
        <row r="33">
          <cell r="H33" t="e">
            <v>#REF!</v>
          </cell>
        </row>
        <row r="35">
          <cell r="H35" t="b">
            <v>0</v>
          </cell>
        </row>
        <row r="62">
          <cell r="H62">
            <v>0</v>
          </cell>
        </row>
      </sheetData>
      <sheetData sheetId="4">
        <row r="2">
          <cell r="B2" t="str">
            <v>7980-01</v>
          </cell>
        </row>
        <row r="3">
          <cell r="B3" t="str">
            <v>YVAN BEAL P2</v>
          </cell>
        </row>
        <row r="4">
          <cell r="B4" t="str">
            <v xml:space="preserve"> PLATEFORME LOGISTIQUE</v>
          </cell>
        </row>
        <row r="5">
          <cell r="B5" t="str">
            <v>LEMPDES</v>
          </cell>
        </row>
        <row r="6">
          <cell r="B6" t="str">
            <v>FRANCE</v>
          </cell>
        </row>
        <row r="9">
          <cell r="B9" t="str">
            <v>SSEI</v>
          </cell>
        </row>
        <row r="10">
          <cell r="B10" t="str">
            <v>Estirap.xls</v>
          </cell>
        </row>
        <row r="12">
          <cell r="B12">
            <v>40451</v>
          </cell>
        </row>
        <row r="14">
          <cell r="B14">
            <v>40458</v>
          </cell>
        </row>
        <row r="16">
          <cell r="B16" t="str">
            <v>Proposition : Prix à 0%</v>
          </cell>
        </row>
        <row r="20">
          <cell r="B20" t="str">
            <v>Euro</v>
          </cell>
          <cell r="C20" t="str">
            <v>EUR</v>
          </cell>
        </row>
        <row r="22">
          <cell r="B22">
            <v>1</v>
          </cell>
        </row>
      </sheetData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.HYP"/>
      <sheetName val="AFF.DRB"/>
      <sheetName val="AFF.FON"/>
      <sheetName val="AFF.VRD"/>
      <sheetName val="AFF.VRD (2)"/>
      <sheetName val="AFF.GO"/>
      <sheetName val="AFF.COU"/>
      <sheetName val="AFF.LT"/>
      <sheetName val="AFF.FIN"/>
      <sheetName val="AFF.RECAP"/>
      <sheetName val="AFF.RATIOS"/>
      <sheetName val="BILAN ACHATS"/>
      <sheetName val="calculs"/>
      <sheetName val="Feuil2"/>
    </sheetNames>
    <sheetDataSet>
      <sheetData sheetId="0">
        <row r="1">
          <cell r="A1" t="str">
            <v>7980-1</v>
          </cell>
        </row>
      </sheetData>
      <sheetData sheetId="1">
        <row r="8">
          <cell r="F8">
            <v>330.25</v>
          </cell>
        </row>
      </sheetData>
      <sheetData sheetId="2">
        <row r="20">
          <cell r="C20">
            <v>6.0010000000000003</v>
          </cell>
        </row>
      </sheetData>
      <sheetData sheetId="3">
        <row r="10">
          <cell r="D10">
            <v>38282.449999999997</v>
          </cell>
        </row>
      </sheetData>
      <sheetData sheetId="4"/>
      <sheetData sheetId="5">
        <row r="17">
          <cell r="K17">
            <v>18301.179656859153</v>
          </cell>
        </row>
        <row r="85">
          <cell r="D85">
            <v>2362.2660000000001</v>
          </cell>
        </row>
        <row r="211">
          <cell r="K211">
            <v>0</v>
          </cell>
        </row>
        <row r="225">
          <cell r="K225">
            <v>560096.77500000002</v>
          </cell>
        </row>
        <row r="234">
          <cell r="K234">
            <v>0</v>
          </cell>
        </row>
      </sheetData>
      <sheetData sheetId="6">
        <row r="10">
          <cell r="J10">
            <v>1350</v>
          </cell>
        </row>
      </sheetData>
      <sheetData sheetId="7">
        <row r="101">
          <cell r="J101">
            <v>469546</v>
          </cell>
        </row>
      </sheetData>
      <sheetData sheetId="8">
        <row r="2">
          <cell r="E2">
            <v>0</v>
          </cell>
        </row>
      </sheetData>
      <sheetData sheetId="9">
        <row r="3">
          <cell r="J3">
            <v>21247.45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.GO"/>
      <sheetName val="AFF.GO (2)"/>
      <sheetName val="YVAN BEAL-Lot 310 GROS-OEUVRE"/>
      <sheetName val="Lot 310 GROS-OEUVRE Bricodeal"/>
    </sheetNames>
    <sheetDataSet>
      <sheetData sheetId="0">
        <row r="17">
          <cell r="K17">
            <v>18301.179656859153</v>
          </cell>
        </row>
        <row r="23">
          <cell r="J23">
            <v>23</v>
          </cell>
        </row>
        <row r="42">
          <cell r="J42">
            <v>110</v>
          </cell>
        </row>
        <row r="44">
          <cell r="F44">
            <v>0</v>
          </cell>
        </row>
        <row r="45">
          <cell r="F45">
            <v>15.644962620230682</v>
          </cell>
        </row>
        <row r="46">
          <cell r="F46">
            <v>0</v>
          </cell>
        </row>
        <row r="47">
          <cell r="F47">
            <v>231.82431470422924</v>
          </cell>
        </row>
        <row r="48">
          <cell r="F48">
            <v>0</v>
          </cell>
        </row>
        <row r="49">
          <cell r="F49">
            <v>96.168999999999983</v>
          </cell>
        </row>
        <row r="50">
          <cell r="F50">
            <v>16.2</v>
          </cell>
        </row>
        <row r="51">
          <cell r="F51">
            <v>57.712499999999999</v>
          </cell>
        </row>
        <row r="52">
          <cell r="F52">
            <v>18.936000000000003</v>
          </cell>
        </row>
        <row r="53">
          <cell r="F53">
            <v>31.77</v>
          </cell>
        </row>
        <row r="54">
          <cell r="J54">
            <v>148</v>
          </cell>
        </row>
        <row r="57">
          <cell r="F57">
            <v>54.900000000000006</v>
          </cell>
        </row>
        <row r="58">
          <cell r="F58">
            <v>39.040000000000006</v>
          </cell>
        </row>
        <row r="59">
          <cell r="J59">
            <v>150</v>
          </cell>
        </row>
        <row r="69">
          <cell r="K69">
            <v>11632.48</v>
          </cell>
        </row>
        <row r="73">
          <cell r="J73">
            <v>24</v>
          </cell>
        </row>
        <row r="88">
          <cell r="J88">
            <v>2.1</v>
          </cell>
        </row>
        <row r="89">
          <cell r="K89">
            <v>12450</v>
          </cell>
        </row>
        <row r="90">
          <cell r="K90">
            <v>29942.55</v>
          </cell>
        </row>
        <row r="91">
          <cell r="K91">
            <v>129924.63</v>
          </cell>
        </row>
        <row r="176">
          <cell r="K176">
            <v>798161.25914654834</v>
          </cell>
        </row>
        <row r="178">
          <cell r="E178">
            <v>3</v>
          </cell>
        </row>
        <row r="190">
          <cell r="E190">
            <v>3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.GO"/>
      <sheetName val="AFF.GO (2)"/>
      <sheetName val="YVAN BEAL-Lot 310 GROS-OEUVRE"/>
      <sheetName val="Lot 310 GROS-OEUVRE Bricodeal"/>
    </sheetNames>
    <sheetDataSet>
      <sheetData sheetId="0">
        <row r="17">
          <cell r="K17">
            <v>18301.179656859153</v>
          </cell>
        </row>
        <row r="23">
          <cell r="J23">
            <v>23</v>
          </cell>
        </row>
        <row r="42">
          <cell r="J42">
            <v>110</v>
          </cell>
        </row>
        <row r="44">
          <cell r="F44">
            <v>0</v>
          </cell>
        </row>
        <row r="45">
          <cell r="F45">
            <v>15.644962620230682</v>
          </cell>
        </row>
        <row r="46">
          <cell r="F46">
            <v>0</v>
          </cell>
        </row>
        <row r="47">
          <cell r="F47">
            <v>231.82431470422924</v>
          </cell>
        </row>
        <row r="48">
          <cell r="F48">
            <v>0</v>
          </cell>
        </row>
        <row r="49">
          <cell r="F49">
            <v>96.168999999999983</v>
          </cell>
        </row>
        <row r="50">
          <cell r="F50">
            <v>16.2</v>
          </cell>
        </row>
        <row r="51">
          <cell r="F51">
            <v>57.712499999999999</v>
          </cell>
        </row>
        <row r="52">
          <cell r="F52">
            <v>18.936000000000003</v>
          </cell>
        </row>
        <row r="53">
          <cell r="F53">
            <v>31.77</v>
          </cell>
        </row>
        <row r="54">
          <cell r="J54">
            <v>148</v>
          </cell>
        </row>
        <row r="57">
          <cell r="F57">
            <v>54.900000000000006</v>
          </cell>
        </row>
        <row r="58">
          <cell r="F58">
            <v>39.040000000000006</v>
          </cell>
        </row>
        <row r="59">
          <cell r="J59">
            <v>150</v>
          </cell>
        </row>
        <row r="69">
          <cell r="K69">
            <v>11632.48</v>
          </cell>
        </row>
        <row r="73">
          <cell r="J73">
            <v>24</v>
          </cell>
        </row>
        <row r="88">
          <cell r="J88">
            <v>2.1</v>
          </cell>
        </row>
        <row r="89">
          <cell r="K89">
            <v>12450</v>
          </cell>
        </row>
        <row r="90">
          <cell r="K90">
            <v>29942.55</v>
          </cell>
        </row>
        <row r="91">
          <cell r="K91">
            <v>129924.63</v>
          </cell>
        </row>
        <row r="176">
          <cell r="K176">
            <v>798161.25914654834</v>
          </cell>
        </row>
        <row r="178">
          <cell r="E178">
            <v>3</v>
          </cell>
        </row>
        <row r="190">
          <cell r="E190">
            <v>3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at"/>
      <sheetName val="Ventesimplifiée"/>
      <sheetName val="Ventedétaillée"/>
      <sheetName val="BilanPromotion"/>
      <sheetName val="EchéancierPaiement"/>
      <sheetName val="Montants Trvx pour gestion aff."/>
      <sheetName val="Assur&amp;Contro 2000"/>
      <sheetName val="HonorairesEx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4">
          <cell r="A4">
            <v>0</v>
          </cell>
        </row>
        <row r="24">
          <cell r="A24">
            <v>14242.105263157895</v>
          </cell>
        </row>
        <row r="38">
          <cell r="A38">
            <v>201000</v>
          </cell>
        </row>
        <row r="60">
          <cell r="H60">
            <v>1.78E-2</v>
          </cell>
        </row>
        <row r="74">
          <cell r="A74">
            <v>14242.105263157895</v>
          </cell>
        </row>
        <row r="96">
          <cell r="A96">
            <v>236842.10526315786</v>
          </cell>
        </row>
      </sheetData>
      <sheetData sheetId="7">
        <row r="13">
          <cell r="H13">
            <v>0</v>
          </cell>
          <cell r="I13">
            <v>0</v>
          </cell>
        </row>
        <row r="33">
          <cell r="I33">
            <v>0</v>
          </cell>
        </row>
        <row r="42">
          <cell r="H42">
            <v>0</v>
          </cell>
          <cell r="I42">
            <v>0</v>
          </cell>
        </row>
        <row r="46">
          <cell r="H46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.GUIDE"/>
      <sheetName val="AFF.HYP"/>
      <sheetName val="AFF.DRB"/>
      <sheetName val="AFF.FON"/>
      <sheetName val="AFF.VRD"/>
      <sheetName val="AFF.GO"/>
      <sheetName val="AFF.COU"/>
      <sheetName val="AFF.LT"/>
      <sheetName val="AFF.FIN"/>
      <sheetName val="AFF.RECAP"/>
      <sheetName val="ECART VENTE"/>
    </sheetNames>
    <sheetDataSet>
      <sheetData sheetId="0"/>
      <sheetData sheetId="1">
        <row r="14">
          <cell r="K14">
            <v>150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4"/>
  <sheetViews>
    <sheetView tabSelected="1" zoomScaleNormal="100" workbookViewId="0">
      <pane xSplit="4" ySplit="5" topLeftCell="E12" activePane="bottomRight" state="frozen"/>
      <selection pane="topRight" activeCell="I1" sqref="I1"/>
      <selection pane="bottomLeft" activeCell="A6" sqref="A6"/>
      <selection pane="bottomRight" activeCell="M19" sqref="M19"/>
    </sheetView>
  </sheetViews>
  <sheetFormatPr baseColWidth="10" defaultColWidth="11.42578125" defaultRowHeight="12.75"/>
  <cols>
    <col min="1" max="1" width="9.7109375" style="36" customWidth="1"/>
    <col min="2" max="2" width="20.7109375" style="36" customWidth="1"/>
    <col min="3" max="3" width="18.7109375" style="36" customWidth="1"/>
    <col min="4" max="4" width="10.7109375" style="37" customWidth="1"/>
    <col min="5" max="5" width="4.7109375" style="23" customWidth="1"/>
    <col min="6" max="7" width="9.140625" style="37" bestFit="1" customWidth="1"/>
    <col min="8" max="8" width="12.28515625" style="37" customWidth="1"/>
    <col min="9" max="9" width="11.42578125" style="23"/>
    <col min="10" max="10" width="12.7109375" style="74" customWidth="1"/>
    <col min="11" max="41" width="11.42578125" style="74"/>
    <col min="42" max="16384" width="11.42578125" style="23"/>
  </cols>
  <sheetData>
    <row r="1" spans="1:41" ht="20.25">
      <c r="A1" s="237"/>
      <c r="B1" s="30" t="s">
        <v>364</v>
      </c>
      <c r="C1" s="31"/>
      <c r="D1" s="32"/>
      <c r="E1" s="40"/>
      <c r="F1" s="32"/>
      <c r="G1" s="32"/>
      <c r="H1" s="41"/>
    </row>
    <row r="2" spans="1:41">
      <c r="A2" s="238"/>
      <c r="B2" s="79" t="s">
        <v>80</v>
      </c>
      <c r="C2" s="80"/>
      <c r="D2" s="231"/>
      <c r="E2" s="71"/>
      <c r="F2" s="71"/>
      <c r="G2" s="71"/>
      <c r="H2" s="50"/>
    </row>
    <row r="3" spans="1:41" ht="12.75" customHeight="1">
      <c r="A3" s="238"/>
      <c r="B3" s="79" t="s">
        <v>81</v>
      </c>
      <c r="C3" s="80"/>
      <c r="D3" s="81"/>
      <c r="E3" s="82"/>
      <c r="F3" s="71"/>
      <c r="G3" s="71"/>
      <c r="H3" s="50"/>
    </row>
    <row r="4" spans="1:41" ht="16.5">
      <c r="A4" s="239"/>
      <c r="B4" s="34" t="s">
        <v>0</v>
      </c>
      <c r="C4" s="19"/>
      <c r="D4" s="33"/>
      <c r="E4" s="341" t="s">
        <v>372</v>
      </c>
      <c r="F4" s="341"/>
      <c r="G4" s="341"/>
      <c r="H4" s="342"/>
    </row>
    <row r="5" spans="1:41" s="10" customFormat="1">
      <c r="A5" s="83"/>
      <c r="B5" s="361"/>
      <c r="C5" s="361"/>
      <c r="D5" s="362"/>
      <c r="E5" s="7" t="s">
        <v>1</v>
      </c>
      <c r="F5" s="8" t="s">
        <v>2</v>
      </c>
      <c r="G5" s="8" t="s">
        <v>3</v>
      </c>
      <c r="H5" s="9" t="s">
        <v>4</v>
      </c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</row>
    <row r="6" spans="1:41" ht="18.75" customHeight="1">
      <c r="A6" s="58" t="s">
        <v>5</v>
      </c>
      <c r="B6" s="336" t="s">
        <v>6</v>
      </c>
      <c r="C6" s="336"/>
      <c r="D6" s="336"/>
      <c r="E6" s="326"/>
      <c r="F6" s="327"/>
      <c r="G6" s="327"/>
      <c r="H6" s="327"/>
    </row>
    <row r="7" spans="1:41" ht="18.75">
      <c r="A7" s="59" t="s">
        <v>7</v>
      </c>
      <c r="B7" s="357" t="s">
        <v>8</v>
      </c>
      <c r="C7" s="357"/>
      <c r="D7" s="358"/>
      <c r="E7" s="15"/>
      <c r="F7" s="6"/>
      <c r="G7" s="6"/>
      <c r="H7" s="12"/>
    </row>
    <row r="8" spans="1:41">
      <c r="A8" s="60" t="s">
        <v>9</v>
      </c>
      <c r="B8" s="351" t="s">
        <v>10</v>
      </c>
      <c r="C8" s="351"/>
      <c r="D8" s="352"/>
      <c r="E8" s="15"/>
      <c r="F8" s="6"/>
      <c r="G8" s="6"/>
      <c r="H8" s="12"/>
    </row>
    <row r="9" spans="1:41">
      <c r="A9" s="51"/>
      <c r="B9" s="4" t="s">
        <v>11</v>
      </c>
      <c r="C9" s="19"/>
      <c r="D9" s="11"/>
      <c r="E9" s="15"/>
      <c r="F9" s="55"/>
      <c r="G9" s="55"/>
      <c r="H9" s="14"/>
    </row>
    <row r="10" spans="1:41">
      <c r="A10" s="51"/>
      <c r="B10" s="2" t="s">
        <v>12</v>
      </c>
      <c r="C10" s="2"/>
      <c r="D10" s="1">
        <v>1316</v>
      </c>
      <c r="E10" s="15"/>
      <c r="F10" s="55"/>
      <c r="G10" s="55"/>
      <c r="H10" s="14"/>
    </row>
    <row r="11" spans="1:41" s="48" customFormat="1">
      <c r="A11" s="51"/>
      <c r="B11" s="2"/>
      <c r="C11" s="2"/>
      <c r="D11" s="1"/>
      <c r="E11" s="15" t="s">
        <v>13</v>
      </c>
      <c r="F11" s="55">
        <v>1316</v>
      </c>
      <c r="G11" s="55">
        <v>23.28</v>
      </c>
      <c r="H11" s="14">
        <f>G11*F11</f>
        <v>30636.480000000003</v>
      </c>
      <c r="I11" s="23"/>
      <c r="J11" s="74"/>
      <c r="K11" s="74"/>
      <c r="L11" s="74"/>
      <c r="M11" s="74"/>
      <c r="N11" s="74"/>
      <c r="O11" s="74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</row>
    <row r="12" spans="1:41" s="48" customFormat="1">
      <c r="A12" s="61" t="s">
        <v>14</v>
      </c>
      <c r="B12" s="355" t="s">
        <v>15</v>
      </c>
      <c r="C12" s="355"/>
      <c r="D12" s="356"/>
      <c r="E12" s="24"/>
      <c r="F12" s="77"/>
      <c r="G12" s="77"/>
      <c r="H12" s="29"/>
      <c r="I12" s="23"/>
      <c r="J12" s="74"/>
      <c r="K12" s="74"/>
      <c r="L12" s="74"/>
      <c r="M12" s="74"/>
      <c r="N12" s="74"/>
      <c r="O12" s="74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</row>
    <row r="13" spans="1:41">
      <c r="A13" s="51"/>
      <c r="B13" s="4" t="s">
        <v>11</v>
      </c>
      <c r="C13" s="19"/>
      <c r="D13" s="11"/>
      <c r="E13" s="15"/>
      <c r="F13" s="55"/>
      <c r="G13" s="55"/>
      <c r="H13" s="14"/>
    </row>
    <row r="14" spans="1:41" ht="18">
      <c r="A14" s="51"/>
      <c r="B14" s="2" t="s">
        <v>60</v>
      </c>
      <c r="C14" s="2" t="s">
        <v>139</v>
      </c>
      <c r="D14" s="1">
        <v>111.64</v>
      </c>
      <c r="E14" s="15"/>
      <c r="F14" s="55"/>
      <c r="G14" s="55"/>
      <c r="H14" s="14"/>
    </row>
    <row r="15" spans="1:41">
      <c r="A15" s="51"/>
      <c r="B15" s="2" t="s">
        <v>63</v>
      </c>
      <c r="C15" s="2"/>
      <c r="D15" s="1">
        <v>9</v>
      </c>
      <c r="E15" s="15"/>
      <c r="F15" s="55"/>
      <c r="G15" s="55"/>
      <c r="H15" s="14"/>
    </row>
    <row r="16" spans="1:41">
      <c r="A16" s="51"/>
      <c r="B16" s="4" t="s">
        <v>92</v>
      </c>
      <c r="C16" s="2"/>
      <c r="D16" s="1"/>
      <c r="E16" s="15"/>
      <c r="F16" s="55"/>
      <c r="G16" s="55"/>
      <c r="H16" s="14"/>
    </row>
    <row r="17" spans="1:41">
      <c r="A17" s="51"/>
      <c r="B17" s="2" t="s">
        <v>60</v>
      </c>
      <c r="C17" s="2"/>
      <c r="D17" s="78">
        <v>74</v>
      </c>
      <c r="E17" s="15"/>
      <c r="F17" s="55"/>
      <c r="G17" s="55"/>
      <c r="H17" s="14"/>
    </row>
    <row r="18" spans="1:41" s="48" customFormat="1">
      <c r="A18" s="51"/>
      <c r="B18" s="2"/>
      <c r="C18" s="2"/>
      <c r="D18" s="1"/>
      <c r="E18" s="15" t="s">
        <v>13</v>
      </c>
      <c r="F18" s="55">
        <v>194.64</v>
      </c>
      <c r="G18" s="55">
        <v>23.28</v>
      </c>
      <c r="H18" s="14">
        <f>G18*F18</f>
        <v>4531.2191999999995</v>
      </c>
      <c r="I18" s="23"/>
      <c r="J18" s="74"/>
      <c r="K18" s="74"/>
      <c r="L18" s="74"/>
      <c r="M18" s="74"/>
      <c r="N18" s="74"/>
      <c r="O18" s="74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</row>
    <row r="19" spans="1:41" s="48" customFormat="1" ht="18.75">
      <c r="A19" s="62" t="s">
        <v>18</v>
      </c>
      <c r="B19" s="359" t="s">
        <v>19</v>
      </c>
      <c r="C19" s="359"/>
      <c r="D19" s="360"/>
      <c r="E19" s="24"/>
      <c r="F19" s="77"/>
      <c r="G19" s="77"/>
      <c r="H19" s="29"/>
      <c r="I19" s="23"/>
      <c r="J19" s="74"/>
      <c r="K19" s="74"/>
      <c r="L19" s="74"/>
      <c r="M19" s="74"/>
      <c r="N19" s="74"/>
      <c r="O19" s="74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</row>
    <row r="20" spans="1:41" s="48" customFormat="1" ht="18.75" customHeight="1">
      <c r="A20" s="63" t="s">
        <v>20</v>
      </c>
      <c r="B20" s="334" t="s">
        <v>21</v>
      </c>
      <c r="C20" s="334"/>
      <c r="D20" s="335"/>
      <c r="E20" s="15"/>
      <c r="F20" s="43"/>
      <c r="G20" s="43"/>
      <c r="H20" s="12"/>
      <c r="I20" s="23"/>
      <c r="J20" s="74"/>
      <c r="K20" s="74"/>
      <c r="L20" s="74"/>
      <c r="M20" s="74"/>
      <c r="N20" s="74"/>
      <c r="O20" s="74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</row>
    <row r="21" spans="1:41" s="48" customFormat="1">
      <c r="A21" s="60" t="s">
        <v>22</v>
      </c>
      <c r="B21" s="351" t="s">
        <v>23</v>
      </c>
      <c r="C21" s="351"/>
      <c r="D21" s="352"/>
      <c r="E21" s="15"/>
      <c r="F21" s="55"/>
      <c r="G21" s="55"/>
      <c r="H21" s="14"/>
      <c r="I21" s="23"/>
      <c r="J21" s="74"/>
      <c r="K21" s="74"/>
      <c r="L21" s="74"/>
      <c r="M21" s="74"/>
      <c r="N21" s="74"/>
      <c r="O21" s="74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</row>
    <row r="22" spans="1:41">
      <c r="A22" s="51"/>
      <c r="B22" s="4" t="s">
        <v>11</v>
      </c>
      <c r="C22" s="19"/>
      <c r="D22" s="11"/>
      <c r="E22" s="15"/>
      <c r="F22" s="55"/>
      <c r="G22" s="55"/>
      <c r="H22" s="14"/>
    </row>
    <row r="23" spans="1:41">
      <c r="A23" s="51"/>
      <c r="B23" s="2" t="s">
        <v>12</v>
      </c>
      <c r="C23" s="2"/>
      <c r="D23" s="1">
        <v>150</v>
      </c>
      <c r="E23" s="15"/>
      <c r="F23" s="55"/>
      <c r="G23" s="55"/>
      <c r="H23" s="14"/>
    </row>
    <row r="24" spans="1:41" ht="18">
      <c r="A24" s="51"/>
      <c r="B24" s="2" t="s">
        <v>60</v>
      </c>
      <c r="C24" s="2" t="s">
        <v>139</v>
      </c>
      <c r="D24" s="1">
        <v>11.45</v>
      </c>
      <c r="E24" s="15"/>
      <c r="F24" s="55"/>
      <c r="G24" s="55"/>
      <c r="H24" s="14"/>
    </row>
    <row r="25" spans="1:41">
      <c r="A25" s="51"/>
      <c r="B25" s="4" t="s">
        <v>92</v>
      </c>
      <c r="C25" s="2"/>
      <c r="D25" s="1"/>
      <c r="E25" s="15"/>
      <c r="F25" s="55"/>
      <c r="G25" s="55"/>
      <c r="H25" s="14"/>
    </row>
    <row r="26" spans="1:41">
      <c r="A26" s="51"/>
      <c r="B26" s="2" t="s">
        <v>60</v>
      </c>
      <c r="C26" s="2"/>
      <c r="D26" s="1">
        <v>7.4</v>
      </c>
      <c r="E26" s="15"/>
      <c r="F26" s="55"/>
      <c r="G26" s="55"/>
      <c r="H26" s="14"/>
    </row>
    <row r="27" spans="1:41" s="48" customFormat="1">
      <c r="A27" s="51"/>
      <c r="B27" s="2"/>
      <c r="C27" s="2"/>
      <c r="D27" s="1"/>
      <c r="E27" s="15" t="s">
        <v>13</v>
      </c>
      <c r="F27" s="43">
        <v>168.85</v>
      </c>
      <c r="G27" s="43">
        <v>159.68</v>
      </c>
      <c r="H27" s="14">
        <f>G27*F27</f>
        <v>26961.968000000001</v>
      </c>
      <c r="I27" s="23"/>
      <c r="J27" s="74"/>
      <c r="K27" s="74"/>
      <c r="L27" s="74"/>
      <c r="M27" s="74"/>
      <c r="N27" s="74"/>
      <c r="O27" s="74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</row>
    <row r="28" spans="1:41" s="48" customFormat="1" ht="18.75" customHeight="1">
      <c r="A28" s="64" t="s">
        <v>65</v>
      </c>
      <c r="B28" s="337" t="s">
        <v>64</v>
      </c>
      <c r="C28" s="337"/>
      <c r="D28" s="338"/>
      <c r="E28" s="24"/>
      <c r="F28" s="77"/>
      <c r="G28" s="77"/>
      <c r="H28" s="29"/>
      <c r="I28" s="23"/>
      <c r="J28" s="74"/>
      <c r="K28" s="74"/>
      <c r="L28" s="74"/>
      <c r="M28" s="74"/>
      <c r="N28" s="74"/>
      <c r="O28" s="74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</row>
    <row r="29" spans="1:41" s="48" customFormat="1">
      <c r="A29" s="60" t="s">
        <v>66</v>
      </c>
      <c r="B29" s="351" t="s">
        <v>24</v>
      </c>
      <c r="C29" s="351"/>
      <c r="D29" s="352"/>
      <c r="E29" s="15"/>
      <c r="F29" s="43"/>
      <c r="G29" s="43"/>
      <c r="H29" s="12"/>
      <c r="I29" s="23"/>
      <c r="J29" s="74"/>
      <c r="K29" s="74"/>
      <c r="L29" s="74"/>
      <c r="M29" s="74"/>
      <c r="N29" s="74"/>
      <c r="O29" s="74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</row>
    <row r="30" spans="1:41">
      <c r="A30" s="51"/>
      <c r="B30" s="4" t="s">
        <v>11</v>
      </c>
      <c r="C30" s="19"/>
      <c r="D30" s="11"/>
      <c r="E30" s="15"/>
      <c r="F30" s="55"/>
      <c r="G30" s="55"/>
      <c r="H30" s="14"/>
    </row>
    <row r="31" spans="1:41">
      <c r="A31" s="51"/>
      <c r="B31" s="2" t="s">
        <v>12</v>
      </c>
      <c r="C31" s="2"/>
      <c r="D31" s="1">
        <v>613</v>
      </c>
      <c r="E31" s="15"/>
      <c r="F31" s="55"/>
      <c r="G31" s="55"/>
      <c r="H31" s="14"/>
    </row>
    <row r="32" spans="1:41" ht="18">
      <c r="A32" s="51"/>
      <c r="B32" s="2" t="s">
        <v>60</v>
      </c>
      <c r="C32" s="2" t="s">
        <v>139</v>
      </c>
      <c r="D32" s="1">
        <v>34.340000000000003</v>
      </c>
      <c r="E32" s="15"/>
      <c r="F32" s="55"/>
      <c r="G32" s="55"/>
      <c r="H32" s="14"/>
    </row>
    <row r="33" spans="1:41">
      <c r="A33" s="51"/>
      <c r="B33" s="4" t="s">
        <v>92</v>
      </c>
      <c r="C33" s="2"/>
      <c r="D33" s="1"/>
      <c r="E33" s="15"/>
      <c r="F33" s="55"/>
      <c r="G33" s="55"/>
      <c r="H33" s="14"/>
    </row>
    <row r="34" spans="1:41">
      <c r="A34" s="51"/>
      <c r="B34" s="2" t="s">
        <v>60</v>
      </c>
      <c r="C34" s="2"/>
      <c r="D34" s="1">
        <v>22.2</v>
      </c>
      <c r="E34" s="15"/>
      <c r="F34" s="55"/>
      <c r="G34" s="55"/>
      <c r="H34" s="14"/>
    </row>
    <row r="35" spans="1:41" s="48" customFormat="1">
      <c r="A35" s="51"/>
      <c r="B35" s="2"/>
      <c r="C35" s="2"/>
      <c r="D35" s="1"/>
      <c r="E35" s="15" t="s">
        <v>13</v>
      </c>
      <c r="F35" s="55">
        <v>669.54000000000008</v>
      </c>
      <c r="G35" s="55">
        <v>172.47</v>
      </c>
      <c r="H35" s="14">
        <f>G35*F35</f>
        <v>115475.56380000002</v>
      </c>
      <c r="I35" s="23"/>
      <c r="J35" s="74"/>
      <c r="K35" s="74"/>
      <c r="L35" s="74"/>
      <c r="M35" s="74"/>
      <c r="N35" s="74"/>
      <c r="O35" s="74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</row>
    <row r="36" spans="1:41" s="48" customFormat="1" ht="18.75">
      <c r="A36" s="64" t="s">
        <v>25</v>
      </c>
      <c r="B36" s="337" t="s">
        <v>31</v>
      </c>
      <c r="C36" s="337"/>
      <c r="D36" s="338"/>
      <c r="E36" s="24"/>
      <c r="F36" s="77"/>
      <c r="G36" s="77"/>
      <c r="H36" s="29"/>
      <c r="I36" s="23"/>
      <c r="J36" s="74"/>
      <c r="K36" s="74"/>
      <c r="L36" s="74"/>
      <c r="M36" s="74"/>
      <c r="N36" s="74"/>
      <c r="O36" s="74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</row>
    <row r="37" spans="1:41" s="48" customFormat="1">
      <c r="A37" s="60" t="s">
        <v>27</v>
      </c>
      <c r="B37" s="351" t="s">
        <v>33</v>
      </c>
      <c r="C37" s="351"/>
      <c r="D37" s="352"/>
      <c r="E37" s="15"/>
      <c r="F37" s="43"/>
      <c r="G37" s="43"/>
      <c r="H37" s="12"/>
      <c r="I37" s="23"/>
      <c r="J37" s="74"/>
      <c r="K37" s="74"/>
      <c r="L37" s="74"/>
      <c r="M37" s="74"/>
      <c r="N37" s="74"/>
      <c r="O37" s="74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</row>
    <row r="38" spans="1:41">
      <c r="A38" s="51"/>
      <c r="B38" s="4" t="s">
        <v>11</v>
      </c>
      <c r="C38" s="19"/>
      <c r="D38" s="11"/>
      <c r="E38" s="15"/>
      <c r="F38" s="55"/>
      <c r="G38" s="55"/>
      <c r="H38" s="14"/>
    </row>
    <row r="39" spans="1:41">
      <c r="A39" s="51"/>
      <c r="B39" s="2" t="s">
        <v>12</v>
      </c>
      <c r="C39" s="2"/>
      <c r="D39" s="78">
        <v>24646</v>
      </c>
      <c r="E39" s="15"/>
      <c r="F39" s="55"/>
      <c r="G39" s="55"/>
      <c r="H39" s="14"/>
    </row>
    <row r="40" spans="1:41" ht="18">
      <c r="A40" s="51"/>
      <c r="B40" s="2" t="s">
        <v>60</v>
      </c>
      <c r="C40" s="2" t="s">
        <v>139</v>
      </c>
      <c r="D40" s="1">
        <f>34.34*80</f>
        <v>2747.2000000000003</v>
      </c>
      <c r="E40" s="15"/>
      <c r="F40" s="55"/>
      <c r="G40" s="55"/>
      <c r="H40" s="14"/>
    </row>
    <row r="41" spans="1:41">
      <c r="A41" s="51"/>
      <c r="B41" s="4" t="s">
        <v>92</v>
      </c>
      <c r="C41" s="2"/>
      <c r="D41" s="1"/>
      <c r="E41" s="15"/>
      <c r="F41" s="55"/>
      <c r="G41" s="55"/>
      <c r="H41" s="14"/>
    </row>
    <row r="42" spans="1:41">
      <c r="A42" s="51"/>
      <c r="B42" s="2" t="s">
        <v>60</v>
      </c>
      <c r="C42" s="2"/>
      <c r="D42" s="1">
        <v>1776</v>
      </c>
      <c r="E42" s="15"/>
      <c r="F42" s="55"/>
      <c r="G42" s="55"/>
      <c r="H42" s="14"/>
    </row>
    <row r="43" spans="1:41">
      <c r="A43" s="51"/>
      <c r="B43" s="2"/>
      <c r="C43" s="19"/>
      <c r="D43" s="1"/>
      <c r="E43" s="15" t="s">
        <v>34</v>
      </c>
      <c r="F43" s="55">
        <v>27393.200000000001</v>
      </c>
      <c r="G43" s="55">
        <v>1.97</v>
      </c>
      <c r="H43" s="14">
        <f>G43*F43</f>
        <v>53964.603999999999</v>
      </c>
    </row>
    <row r="44" spans="1:41" s="48" customFormat="1" ht="18.75">
      <c r="A44" s="64" t="s">
        <v>30</v>
      </c>
      <c r="B44" s="337" t="s">
        <v>26</v>
      </c>
      <c r="C44" s="337"/>
      <c r="D44" s="338"/>
      <c r="E44" s="24"/>
      <c r="F44" s="77"/>
      <c r="G44" s="77"/>
      <c r="H44" s="29"/>
      <c r="I44" s="23"/>
      <c r="J44" s="74"/>
      <c r="K44" s="74"/>
      <c r="L44" s="74"/>
      <c r="M44" s="74"/>
      <c r="N44" s="74"/>
      <c r="O44" s="74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</row>
    <row r="45" spans="1:41" s="48" customFormat="1">
      <c r="A45" s="60" t="s">
        <v>32</v>
      </c>
      <c r="B45" s="351" t="s">
        <v>28</v>
      </c>
      <c r="C45" s="351"/>
      <c r="D45" s="352"/>
      <c r="E45" s="15"/>
      <c r="F45" s="43"/>
      <c r="G45" s="43"/>
      <c r="H45" s="12"/>
      <c r="I45" s="23"/>
      <c r="J45" s="74"/>
      <c r="K45" s="74"/>
      <c r="L45" s="74"/>
      <c r="M45" s="74"/>
      <c r="N45" s="74"/>
      <c r="O45" s="74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</row>
    <row r="46" spans="1:41">
      <c r="A46" s="23"/>
      <c r="B46" s="4" t="s">
        <v>11</v>
      </c>
      <c r="C46" s="19"/>
      <c r="D46" s="11"/>
      <c r="E46" s="15"/>
      <c r="F46" s="55"/>
      <c r="G46" s="55"/>
      <c r="H46" s="14"/>
    </row>
    <row r="47" spans="1:41">
      <c r="A47" s="23"/>
      <c r="B47" s="2" t="s">
        <v>12</v>
      </c>
      <c r="C47" s="2"/>
      <c r="D47" s="1">
        <v>524.65</v>
      </c>
      <c r="E47" s="15"/>
      <c r="F47" s="55"/>
      <c r="G47" s="55"/>
      <c r="H47" s="14"/>
    </row>
    <row r="48" spans="1:41">
      <c r="A48" s="23"/>
      <c r="B48" s="2"/>
      <c r="C48" s="2"/>
      <c r="D48" s="1"/>
      <c r="E48" s="15"/>
      <c r="F48" s="55"/>
      <c r="G48" s="55"/>
      <c r="H48" s="14"/>
    </row>
    <row r="49" spans="1:41">
      <c r="A49" s="23"/>
      <c r="B49" s="2"/>
      <c r="C49" s="2"/>
      <c r="D49" s="1"/>
      <c r="E49" s="15"/>
      <c r="F49" s="55"/>
      <c r="G49" s="55"/>
      <c r="H49" s="14"/>
    </row>
    <row r="50" spans="1:41" s="48" customFormat="1">
      <c r="A50" s="51"/>
      <c r="B50" s="2"/>
      <c r="C50" s="19"/>
      <c r="D50" s="1"/>
      <c r="E50" s="15" t="s">
        <v>29</v>
      </c>
      <c r="F50" s="55">
        <v>524.65</v>
      </c>
      <c r="G50" s="55">
        <v>41.98</v>
      </c>
      <c r="H50" s="14">
        <f>G50*F50</f>
        <v>22024.806999999997</v>
      </c>
      <c r="I50" s="23"/>
      <c r="J50" s="74"/>
      <c r="K50" s="74"/>
      <c r="L50" s="74"/>
      <c r="M50" s="74"/>
      <c r="N50" s="74"/>
      <c r="O50" s="74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</row>
    <row r="51" spans="1:41" ht="18.75">
      <c r="A51" s="64" t="s">
        <v>35</v>
      </c>
      <c r="B51" s="337" t="s">
        <v>36</v>
      </c>
      <c r="C51" s="337"/>
      <c r="D51" s="338"/>
      <c r="E51" s="24"/>
      <c r="F51" s="77"/>
      <c r="G51" s="77"/>
      <c r="H51" s="29"/>
    </row>
    <row r="52" spans="1:41" ht="24.75" customHeight="1">
      <c r="A52" s="60" t="s">
        <v>37</v>
      </c>
      <c r="B52" s="339" t="s">
        <v>59</v>
      </c>
      <c r="C52" s="339"/>
      <c r="D52" s="340"/>
      <c r="E52" s="15"/>
      <c r="F52" s="43"/>
      <c r="G52" s="43"/>
      <c r="H52" s="12"/>
    </row>
    <row r="53" spans="1:41" s="49" customFormat="1">
      <c r="A53" s="65"/>
      <c r="B53" s="4" t="s">
        <v>11</v>
      </c>
      <c r="C53" s="19"/>
      <c r="D53" s="89"/>
      <c r="E53" s="42"/>
      <c r="F53" s="43"/>
      <c r="G53" s="43"/>
      <c r="H53" s="4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</row>
    <row r="54" spans="1:41" s="49" customFormat="1">
      <c r="A54" s="65"/>
      <c r="B54" s="2" t="s">
        <v>12</v>
      </c>
      <c r="C54" s="19"/>
      <c r="D54" s="35">
        <v>104</v>
      </c>
      <c r="E54" s="42"/>
      <c r="F54" s="43"/>
      <c r="G54" s="43"/>
      <c r="H54" s="4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</row>
    <row r="55" spans="1:41" s="49" customFormat="1">
      <c r="A55" s="65"/>
      <c r="B55" s="2"/>
      <c r="C55" s="2"/>
      <c r="D55" s="56"/>
      <c r="E55" s="42" t="s">
        <v>16</v>
      </c>
      <c r="F55" s="55">
        <v>104</v>
      </c>
      <c r="G55" s="55">
        <v>68.91</v>
      </c>
      <c r="H55" s="14">
        <f>G55*F55</f>
        <v>7166.6399999999994</v>
      </c>
      <c r="J55" s="7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</row>
    <row r="56" spans="1:41" ht="28.5" customHeight="1">
      <c r="A56" s="61" t="s">
        <v>38</v>
      </c>
      <c r="B56" s="347" t="s">
        <v>141</v>
      </c>
      <c r="C56" s="347"/>
      <c r="D56" s="348"/>
      <c r="E56" s="230"/>
      <c r="F56" s="77"/>
      <c r="G56" s="77"/>
      <c r="H56" s="29"/>
    </row>
    <row r="57" spans="1:41" ht="13.5" customHeight="1">
      <c r="A57" s="51"/>
      <c r="B57" s="4" t="s">
        <v>11</v>
      </c>
      <c r="C57" s="19"/>
      <c r="D57" s="11"/>
      <c r="E57" s="15"/>
      <c r="F57" s="55"/>
      <c r="G57" s="55"/>
      <c r="H57" s="14"/>
    </row>
    <row r="58" spans="1:41" ht="13.5" customHeight="1">
      <c r="A58" s="51"/>
      <c r="B58" s="2" t="s">
        <v>12</v>
      </c>
      <c r="C58" s="2" t="s">
        <v>140</v>
      </c>
      <c r="D58" s="1">
        <v>48</v>
      </c>
      <c r="E58" s="15"/>
      <c r="F58" s="55"/>
      <c r="G58" s="55"/>
      <c r="H58" s="14"/>
    </row>
    <row r="59" spans="1:41">
      <c r="A59" s="51"/>
      <c r="B59" s="2"/>
      <c r="C59" s="2"/>
      <c r="D59" s="35"/>
      <c r="E59" s="91" t="s">
        <v>16</v>
      </c>
      <c r="F59" s="43">
        <v>12</v>
      </c>
      <c r="G59" s="43">
        <v>56.27</v>
      </c>
      <c r="H59" s="12">
        <f>G59*F59</f>
        <v>675.24</v>
      </c>
    </row>
    <row r="60" spans="1:41" s="48" customFormat="1" ht="18.75">
      <c r="A60" s="62" t="s">
        <v>83</v>
      </c>
      <c r="B60" s="359" t="s">
        <v>142</v>
      </c>
      <c r="C60" s="359"/>
      <c r="D60" s="360"/>
      <c r="E60" s="24"/>
      <c r="F60" s="77"/>
      <c r="G60" s="77"/>
      <c r="H60" s="29"/>
      <c r="I60" s="23"/>
      <c r="J60" s="74"/>
      <c r="K60" s="74"/>
      <c r="L60" s="74"/>
      <c r="M60" s="74"/>
      <c r="N60" s="74"/>
      <c r="O60" s="74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</row>
    <row r="61" spans="1:41" s="48" customFormat="1" ht="18.75" customHeight="1">
      <c r="A61" s="63" t="s">
        <v>84</v>
      </c>
      <c r="B61" s="334" t="s">
        <v>85</v>
      </c>
      <c r="C61" s="334"/>
      <c r="D61" s="335"/>
      <c r="E61" s="15"/>
      <c r="F61" s="43"/>
      <c r="G61" s="43"/>
      <c r="H61" s="12"/>
      <c r="I61" s="23"/>
      <c r="J61" s="74"/>
      <c r="K61" s="74"/>
      <c r="L61" s="74"/>
      <c r="M61" s="74"/>
      <c r="N61" s="74"/>
      <c r="O61" s="74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</row>
    <row r="62" spans="1:41" s="48" customFormat="1">
      <c r="A62" s="60" t="s">
        <v>86</v>
      </c>
      <c r="B62" s="351" t="s">
        <v>64</v>
      </c>
      <c r="C62" s="351"/>
      <c r="D62" s="352"/>
      <c r="E62" s="15"/>
      <c r="F62" s="55"/>
      <c r="G62" s="55"/>
      <c r="H62" s="14"/>
      <c r="I62" s="23"/>
      <c r="J62" s="74"/>
      <c r="K62" s="74"/>
      <c r="L62" s="74"/>
      <c r="M62" s="74"/>
      <c r="N62" s="74"/>
      <c r="O62" s="74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</row>
    <row r="63" spans="1:41">
      <c r="A63" s="51"/>
      <c r="B63" s="4" t="s">
        <v>11</v>
      </c>
      <c r="C63" s="19"/>
      <c r="D63" s="11"/>
      <c r="E63" s="15"/>
      <c r="F63" s="55"/>
      <c r="G63" s="55"/>
      <c r="H63" s="14"/>
    </row>
    <row r="64" spans="1:41">
      <c r="A64" s="51"/>
      <c r="B64" s="2" t="s">
        <v>143</v>
      </c>
      <c r="C64" s="23"/>
      <c r="D64" s="1">
        <v>48.45</v>
      </c>
      <c r="E64" s="15"/>
      <c r="F64" s="55"/>
      <c r="G64" s="55"/>
      <c r="H64" s="14"/>
    </row>
    <row r="65" spans="1:41" s="48" customFormat="1">
      <c r="A65" s="51"/>
      <c r="B65" s="23"/>
      <c r="C65" s="2"/>
      <c r="D65" s="1"/>
      <c r="E65" s="15" t="s">
        <v>13</v>
      </c>
      <c r="F65" s="43">
        <v>48.45</v>
      </c>
      <c r="G65" s="43">
        <v>206.71</v>
      </c>
      <c r="H65" s="14">
        <f>G65*F65</f>
        <v>10015.0995</v>
      </c>
      <c r="I65" s="23"/>
      <c r="J65" s="74"/>
      <c r="K65" s="74"/>
      <c r="L65" s="74"/>
      <c r="M65" s="74"/>
      <c r="N65" s="74"/>
      <c r="O65" s="74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</row>
    <row r="66" spans="1:41" s="48" customFormat="1" ht="18.75" customHeight="1">
      <c r="A66" s="64" t="s">
        <v>89</v>
      </c>
      <c r="B66" s="337" t="s">
        <v>26</v>
      </c>
      <c r="C66" s="337"/>
      <c r="D66" s="338"/>
      <c r="E66" s="24"/>
      <c r="F66" s="77"/>
      <c r="G66" s="77"/>
      <c r="H66" s="29"/>
      <c r="I66" s="23"/>
      <c r="J66" s="74"/>
      <c r="K66" s="74"/>
      <c r="L66" s="74"/>
      <c r="M66" s="74"/>
      <c r="N66" s="74"/>
      <c r="O66" s="74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</row>
    <row r="67" spans="1:41" s="48" customFormat="1" ht="24" customHeight="1">
      <c r="A67" s="60" t="s">
        <v>90</v>
      </c>
      <c r="B67" s="351" t="s">
        <v>138</v>
      </c>
      <c r="C67" s="351"/>
      <c r="D67" s="352"/>
      <c r="E67" s="15"/>
      <c r="F67" s="55"/>
      <c r="G67" s="55"/>
      <c r="H67" s="14"/>
      <c r="I67" s="23"/>
      <c r="J67" s="74"/>
      <c r="K67" s="74"/>
      <c r="L67" s="74"/>
      <c r="M67" s="74"/>
      <c r="N67" s="74"/>
      <c r="O67" s="74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</row>
    <row r="68" spans="1:41">
      <c r="A68" s="51"/>
      <c r="B68" s="4" t="s">
        <v>11</v>
      </c>
      <c r="C68" s="19"/>
      <c r="D68" s="11"/>
      <c r="E68" s="15"/>
      <c r="F68" s="13"/>
      <c r="G68" s="13"/>
      <c r="H68" s="14"/>
    </row>
    <row r="69" spans="1:41">
      <c r="A69" s="51"/>
      <c r="B69" s="2" t="s">
        <v>143</v>
      </c>
      <c r="C69" s="23"/>
      <c r="D69" s="78">
        <v>387.61</v>
      </c>
      <c r="E69" s="15"/>
      <c r="F69" s="13"/>
      <c r="G69" s="13"/>
      <c r="H69" s="14"/>
    </row>
    <row r="70" spans="1:41" s="48" customFormat="1">
      <c r="A70" s="51"/>
      <c r="B70" s="23"/>
      <c r="C70" s="2"/>
      <c r="D70" s="1"/>
      <c r="E70" s="15" t="s">
        <v>29</v>
      </c>
      <c r="F70" s="6">
        <v>387.61</v>
      </c>
      <c r="G70" s="6">
        <v>38.08</v>
      </c>
      <c r="H70" s="14">
        <f>G70*F70</f>
        <v>14760.1888</v>
      </c>
      <c r="I70" s="23"/>
      <c r="J70" s="74"/>
      <c r="K70" s="74"/>
      <c r="L70" s="74"/>
      <c r="M70" s="74"/>
      <c r="N70" s="74"/>
      <c r="O70" s="74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</row>
    <row r="71" spans="1:41" s="48" customFormat="1" ht="18.75" customHeight="1">
      <c r="A71" s="64" t="s">
        <v>145</v>
      </c>
      <c r="B71" s="337" t="s">
        <v>31</v>
      </c>
      <c r="C71" s="337"/>
      <c r="D71" s="338"/>
      <c r="E71" s="24"/>
      <c r="F71" s="28"/>
      <c r="G71" s="28"/>
      <c r="H71" s="29"/>
      <c r="I71" s="23"/>
      <c r="J71" s="74"/>
      <c r="K71" s="74"/>
      <c r="L71" s="74"/>
      <c r="M71" s="74"/>
      <c r="N71" s="74"/>
      <c r="O71" s="74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</row>
    <row r="72" spans="1:41" s="48" customFormat="1">
      <c r="A72" s="60" t="s">
        <v>146</v>
      </c>
      <c r="B72" s="351" t="s">
        <v>87</v>
      </c>
      <c r="C72" s="351"/>
      <c r="D72" s="352"/>
      <c r="E72" s="15"/>
      <c r="F72" s="13"/>
      <c r="G72" s="13"/>
      <c r="H72" s="14"/>
      <c r="I72" s="23"/>
      <c r="J72" s="74"/>
      <c r="K72" s="74"/>
      <c r="L72" s="74"/>
      <c r="M72" s="74"/>
      <c r="N72" s="74"/>
      <c r="O72" s="74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</row>
    <row r="73" spans="1:41">
      <c r="A73" s="51"/>
      <c r="B73" s="4" t="s">
        <v>11</v>
      </c>
      <c r="C73" s="19"/>
      <c r="D73" s="11"/>
      <c r="E73" s="15"/>
      <c r="F73" s="13"/>
      <c r="G73" s="13"/>
      <c r="H73" s="14"/>
    </row>
    <row r="74" spans="1:41">
      <c r="A74" s="51"/>
      <c r="B74" s="2" t="s">
        <v>143</v>
      </c>
      <c r="C74" s="23"/>
      <c r="D74" s="1">
        <v>4360.6124999999993</v>
      </c>
      <c r="E74" s="15"/>
      <c r="F74" s="13"/>
      <c r="G74" s="13"/>
      <c r="H74" s="14"/>
    </row>
    <row r="75" spans="1:41" s="48" customFormat="1">
      <c r="A75" s="51"/>
      <c r="B75" s="23"/>
      <c r="C75" s="2"/>
      <c r="D75" s="1"/>
      <c r="E75" s="15" t="s">
        <v>88</v>
      </c>
      <c r="F75" s="6">
        <v>4360.6124999999993</v>
      </c>
      <c r="G75" s="6">
        <v>2.2200000000000002</v>
      </c>
      <c r="H75" s="14">
        <f>G75*F75</f>
        <v>9680.5597499999985</v>
      </c>
      <c r="I75" s="23"/>
      <c r="J75" s="74"/>
      <c r="K75" s="74"/>
      <c r="L75" s="74"/>
      <c r="M75" s="74"/>
      <c r="N75" s="74"/>
      <c r="O75" s="74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</row>
    <row r="76" spans="1:41" s="48" customFormat="1" ht="27" customHeight="1">
      <c r="A76" s="61" t="s">
        <v>147</v>
      </c>
      <c r="B76" s="355" t="s">
        <v>163</v>
      </c>
      <c r="C76" s="355"/>
      <c r="D76" s="356"/>
      <c r="E76" s="24"/>
      <c r="F76" s="72"/>
      <c r="G76" s="72"/>
      <c r="H76" s="73"/>
      <c r="I76" s="23"/>
      <c r="J76" s="74"/>
      <c r="K76" s="74"/>
      <c r="L76" s="74"/>
      <c r="M76" s="74"/>
      <c r="N76" s="74"/>
      <c r="O76" s="74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</row>
    <row r="77" spans="1:41">
      <c r="A77" s="51"/>
      <c r="B77" s="4" t="s">
        <v>11</v>
      </c>
      <c r="C77" s="19"/>
      <c r="D77" s="11"/>
      <c r="E77" s="15"/>
      <c r="F77" s="13"/>
      <c r="G77" s="13"/>
      <c r="H77" s="14"/>
    </row>
    <row r="78" spans="1:41">
      <c r="A78" s="51"/>
      <c r="B78" s="2" t="s">
        <v>91</v>
      </c>
      <c r="C78" s="74"/>
      <c r="D78" s="78">
        <v>47</v>
      </c>
      <c r="E78" s="42"/>
      <c r="F78" s="55"/>
      <c r="G78" s="13"/>
      <c r="H78" s="14"/>
    </row>
    <row r="79" spans="1:41" s="48" customFormat="1">
      <c r="A79" s="51"/>
      <c r="B79" s="74"/>
      <c r="C79" s="2"/>
      <c r="D79" s="78"/>
      <c r="E79" s="42" t="s">
        <v>49</v>
      </c>
      <c r="F79" s="43">
        <v>47</v>
      </c>
      <c r="G79" s="43">
        <v>172.59</v>
      </c>
      <c r="H79" s="14">
        <f>G79*F79</f>
        <v>8111.7300000000005</v>
      </c>
      <c r="I79" s="23"/>
      <c r="J79" s="74"/>
      <c r="K79" s="74"/>
      <c r="L79" s="74"/>
      <c r="M79" s="74"/>
      <c r="N79" s="74"/>
      <c r="O79" s="74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</row>
    <row r="80" spans="1:41">
      <c r="A80" s="51"/>
      <c r="B80" s="19"/>
      <c r="C80" s="19"/>
      <c r="D80" s="11"/>
      <c r="E80" s="15"/>
      <c r="F80" s="6"/>
      <c r="G80" s="6"/>
      <c r="H80" s="12"/>
    </row>
    <row r="81" spans="1:41" s="10" customFormat="1" ht="18.75">
      <c r="A81" s="54"/>
      <c r="B81" s="331" t="s">
        <v>39</v>
      </c>
      <c r="C81" s="331"/>
      <c r="D81" s="332"/>
      <c r="E81" s="16"/>
      <c r="F81" s="17"/>
      <c r="G81" s="17"/>
      <c r="H81" s="18">
        <f>SUM(H7:H80)</f>
        <v>304004.10005000001</v>
      </c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</row>
    <row r="82" spans="1:41">
      <c r="A82" s="51"/>
      <c r="B82" s="19"/>
      <c r="C82" s="19"/>
      <c r="D82" s="11"/>
      <c r="E82" s="15"/>
      <c r="F82" s="6"/>
      <c r="G82" s="6"/>
      <c r="H82" s="12"/>
    </row>
    <row r="83" spans="1:41" ht="18.75" customHeight="1">
      <c r="A83" s="58" t="s">
        <v>40</v>
      </c>
      <c r="B83" s="336" t="s">
        <v>41</v>
      </c>
      <c r="C83" s="336"/>
      <c r="D83" s="366"/>
      <c r="E83" s="326"/>
      <c r="F83" s="327"/>
      <c r="G83" s="327"/>
      <c r="H83" s="327"/>
    </row>
    <row r="84" spans="1:41" ht="18.75">
      <c r="A84" s="66" t="s">
        <v>94</v>
      </c>
      <c r="B84" s="357" t="s">
        <v>42</v>
      </c>
      <c r="C84" s="357"/>
      <c r="D84" s="358"/>
      <c r="E84" s="15"/>
      <c r="F84" s="6"/>
      <c r="G84" s="6"/>
      <c r="H84" s="12"/>
    </row>
    <row r="85" spans="1:41" ht="18.75">
      <c r="A85" s="67" t="s">
        <v>95</v>
      </c>
      <c r="B85" s="334" t="s">
        <v>149</v>
      </c>
      <c r="C85" s="334"/>
      <c r="D85" s="335"/>
      <c r="E85" s="15"/>
      <c r="F85" s="6"/>
      <c r="G85" s="6"/>
      <c r="H85" s="12"/>
    </row>
    <row r="86" spans="1:41" ht="12.75" customHeight="1">
      <c r="A86" s="65" t="s">
        <v>96</v>
      </c>
      <c r="B86" s="351" t="s">
        <v>135</v>
      </c>
      <c r="C86" s="351"/>
      <c r="D86" s="352"/>
      <c r="E86" s="15"/>
      <c r="F86" s="6"/>
      <c r="G86" s="6"/>
      <c r="H86" s="12"/>
    </row>
    <row r="87" spans="1:41" ht="12.75" customHeight="1">
      <c r="A87" s="65"/>
      <c r="B87" s="4" t="s">
        <v>92</v>
      </c>
      <c r="C87" s="87"/>
      <c r="D87" s="87"/>
      <c r="E87" s="15"/>
      <c r="F87" s="6"/>
      <c r="G87" s="6"/>
      <c r="H87" s="12"/>
    </row>
    <row r="88" spans="1:41" ht="12.75" customHeight="1">
      <c r="A88" s="65"/>
      <c r="B88" s="3" t="s">
        <v>133</v>
      </c>
      <c r="C88" s="3" t="s">
        <v>93</v>
      </c>
      <c r="D88" s="76">
        <v>80.5</v>
      </c>
      <c r="E88" s="15"/>
      <c r="F88" s="6"/>
      <c r="G88" s="6"/>
      <c r="H88" s="12"/>
    </row>
    <row r="89" spans="1:41" ht="12.75" customHeight="1">
      <c r="A89" s="65"/>
      <c r="B89" s="3" t="s">
        <v>136</v>
      </c>
      <c r="C89" s="3" t="s">
        <v>93</v>
      </c>
      <c r="D89" s="76">
        <v>36</v>
      </c>
      <c r="E89" s="15"/>
      <c r="F89" s="6"/>
      <c r="G89" s="43"/>
      <c r="H89" s="12"/>
    </row>
    <row r="90" spans="1:41" ht="12.75" customHeight="1">
      <c r="A90" s="65"/>
      <c r="B90" s="3" t="s">
        <v>144</v>
      </c>
      <c r="C90" s="3" t="s">
        <v>93</v>
      </c>
      <c r="D90" s="76">
        <v>65.5</v>
      </c>
      <c r="E90" s="15"/>
      <c r="F90" s="6"/>
      <c r="G90" s="43"/>
      <c r="H90" s="12"/>
    </row>
    <row r="91" spans="1:41">
      <c r="A91" s="68"/>
      <c r="B91" s="2"/>
      <c r="C91" s="19"/>
      <c r="D91" s="1"/>
      <c r="E91" s="15" t="s">
        <v>29</v>
      </c>
      <c r="F91" s="13">
        <v>182</v>
      </c>
      <c r="G91" s="55">
        <v>134.35</v>
      </c>
      <c r="H91" s="84">
        <f>G91*F91</f>
        <v>24451.7</v>
      </c>
    </row>
    <row r="92" spans="1:41" ht="12.75" customHeight="1">
      <c r="A92" s="86" t="s">
        <v>179</v>
      </c>
      <c r="B92" s="355" t="s">
        <v>180</v>
      </c>
      <c r="C92" s="355"/>
      <c r="D92" s="356"/>
      <c r="E92" s="24"/>
      <c r="F92" s="28"/>
      <c r="G92" s="77"/>
      <c r="H92" s="29"/>
    </row>
    <row r="93" spans="1:41" ht="12.75" customHeight="1">
      <c r="A93" s="65"/>
      <c r="B93" s="4" t="s">
        <v>92</v>
      </c>
      <c r="C93" s="87"/>
      <c r="D93" s="87"/>
      <c r="E93" s="15"/>
      <c r="F93" s="6"/>
      <c r="G93" s="43"/>
      <c r="H93" s="12"/>
    </row>
    <row r="94" spans="1:41" ht="12.75" customHeight="1">
      <c r="A94" s="65"/>
      <c r="B94" s="3" t="s">
        <v>134</v>
      </c>
      <c r="C94" s="3" t="s">
        <v>93</v>
      </c>
      <c r="D94" s="76">
        <v>250</v>
      </c>
      <c r="E94" s="15"/>
      <c r="F94" s="6"/>
      <c r="G94" s="43"/>
      <c r="H94" s="12"/>
    </row>
    <row r="95" spans="1:41">
      <c r="A95" s="68"/>
      <c r="B95" s="2"/>
      <c r="C95" s="19"/>
      <c r="D95" s="1"/>
      <c r="E95" s="15" t="s">
        <v>29</v>
      </c>
      <c r="F95" s="13">
        <v>250</v>
      </c>
      <c r="G95" s="55">
        <v>140.08000000000001</v>
      </c>
      <c r="H95" s="84">
        <f>G95*F95</f>
        <v>35020</v>
      </c>
    </row>
    <row r="96" spans="1:41">
      <c r="A96" s="51"/>
      <c r="B96" s="19"/>
      <c r="C96" s="19"/>
      <c r="D96" s="11"/>
      <c r="E96" s="15"/>
      <c r="F96" s="6"/>
      <c r="G96" s="6"/>
      <c r="H96" s="12"/>
    </row>
    <row r="97" spans="1:41" s="10" customFormat="1" ht="18.75">
      <c r="A97" s="54"/>
      <c r="B97" s="331" t="s">
        <v>43</v>
      </c>
      <c r="C97" s="331"/>
      <c r="D97" s="332"/>
      <c r="E97" s="16"/>
      <c r="F97" s="17"/>
      <c r="G97" s="17"/>
      <c r="H97" s="18">
        <f>SUM(H84:H96)</f>
        <v>59471.7</v>
      </c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</row>
    <row r="98" spans="1:41">
      <c r="A98" s="51"/>
      <c r="B98" s="19"/>
      <c r="C98" s="19"/>
      <c r="D98" s="11"/>
      <c r="E98" s="15"/>
      <c r="F98" s="6"/>
      <c r="G98" s="6"/>
      <c r="H98" s="12"/>
    </row>
    <row r="99" spans="1:41" ht="18.75">
      <c r="A99" s="58" t="s">
        <v>44</v>
      </c>
      <c r="B99" s="336" t="s">
        <v>45</v>
      </c>
      <c r="C99" s="336"/>
      <c r="D99" s="336"/>
      <c r="E99" s="326"/>
      <c r="F99" s="327"/>
      <c r="G99" s="327"/>
      <c r="H99" s="327"/>
    </row>
    <row r="100" spans="1:41" ht="37.5" customHeight="1">
      <c r="A100" s="66" t="s">
        <v>46</v>
      </c>
      <c r="B100" s="345" t="s">
        <v>47</v>
      </c>
      <c r="C100" s="345"/>
      <c r="D100" s="346"/>
      <c r="E100" s="15"/>
      <c r="F100" s="6"/>
      <c r="G100" s="6"/>
      <c r="H100" s="12"/>
    </row>
    <row r="101" spans="1:41" s="48" customFormat="1">
      <c r="A101" s="65" t="s">
        <v>97</v>
      </c>
      <c r="B101" s="339" t="s">
        <v>99</v>
      </c>
      <c r="C101" s="339"/>
      <c r="D101" s="340"/>
      <c r="E101" s="15"/>
      <c r="F101" s="6"/>
      <c r="G101" s="6"/>
      <c r="H101" s="12"/>
      <c r="I101" s="23"/>
      <c r="J101" s="74"/>
      <c r="K101" s="74"/>
      <c r="L101" s="74"/>
      <c r="M101" s="74"/>
      <c r="N101" s="74"/>
      <c r="O101" s="74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</row>
    <row r="102" spans="1:41" s="48" customFormat="1">
      <c r="A102" s="68"/>
      <c r="B102" s="25" t="s">
        <v>48</v>
      </c>
      <c r="C102" s="20"/>
      <c r="D102" s="21"/>
      <c r="E102" s="15"/>
      <c r="F102" s="6"/>
      <c r="G102" s="6"/>
      <c r="H102" s="12"/>
      <c r="I102" s="23"/>
      <c r="J102" s="74"/>
      <c r="K102" s="74"/>
      <c r="L102" s="235"/>
      <c r="M102" s="235"/>
      <c r="N102" s="74"/>
      <c r="O102" s="74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</row>
    <row r="103" spans="1:41" s="48" customFormat="1">
      <c r="A103" s="68"/>
      <c r="B103" s="3" t="s">
        <v>133</v>
      </c>
      <c r="C103" s="3" t="s">
        <v>17</v>
      </c>
      <c r="D103" s="26">
        <f>(6+13.4)*2*6-(1.6*2.1)-1-1</f>
        <v>227.43999999999997</v>
      </c>
      <c r="E103" s="15"/>
      <c r="F103" s="6"/>
      <c r="G103" s="6"/>
      <c r="H103" s="12"/>
      <c r="I103" s="23"/>
      <c r="J103" s="74"/>
      <c r="K103" s="74"/>
      <c r="L103" s="235"/>
      <c r="M103" s="235"/>
      <c r="N103" s="74"/>
      <c r="O103" s="74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</row>
    <row r="104" spans="1:41" s="48" customFormat="1">
      <c r="A104" s="68"/>
      <c r="B104" s="3" t="s">
        <v>137</v>
      </c>
      <c r="C104" s="20"/>
      <c r="D104" s="26">
        <f>(10.9*2+6*2)*6-(2*2.1)-(1.5*2.5)*2</f>
        <v>191.1</v>
      </c>
      <c r="E104" s="15"/>
      <c r="F104" s="13"/>
      <c r="G104" s="55"/>
      <c r="H104" s="14"/>
      <c r="I104" s="23"/>
      <c r="J104" s="74"/>
      <c r="K104" s="74"/>
      <c r="L104" s="235"/>
      <c r="M104" s="235"/>
      <c r="N104" s="74"/>
      <c r="O104" s="74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</row>
    <row r="105" spans="1:41" s="48" customFormat="1">
      <c r="A105" s="68"/>
      <c r="B105" s="3" t="s">
        <v>136</v>
      </c>
      <c r="C105" s="20"/>
      <c r="D105" s="26">
        <f>(6+6+6)*6-(1.6*2.1)-(0.5*0.5)*2</f>
        <v>104.14</v>
      </c>
      <c r="E105" s="91"/>
      <c r="F105" s="13"/>
      <c r="G105" s="55"/>
      <c r="H105" s="14"/>
      <c r="I105" s="23"/>
      <c r="J105" s="74"/>
      <c r="K105" s="74"/>
      <c r="L105" s="235"/>
      <c r="M105" s="235"/>
      <c r="N105" s="74"/>
      <c r="O105" s="74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</row>
    <row r="106" spans="1:41" s="48" customFormat="1">
      <c r="A106" s="68"/>
      <c r="B106" s="3"/>
      <c r="C106" s="20"/>
      <c r="D106" s="26"/>
      <c r="E106" s="91" t="s">
        <v>54</v>
      </c>
      <c r="F106" s="13">
        <v>522.67999999999995</v>
      </c>
      <c r="G106" s="55">
        <v>80.05</v>
      </c>
      <c r="H106" s="14">
        <f>G106*F106</f>
        <v>41840.533999999992</v>
      </c>
      <c r="I106" s="23"/>
      <c r="J106" s="74"/>
      <c r="K106" s="74"/>
      <c r="L106" s="235"/>
      <c r="M106" s="235"/>
      <c r="N106" s="74"/>
      <c r="O106" s="74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</row>
    <row r="107" spans="1:41" s="48" customFormat="1">
      <c r="A107" s="86" t="s">
        <v>184</v>
      </c>
      <c r="B107" s="347" t="s">
        <v>99</v>
      </c>
      <c r="C107" s="347"/>
      <c r="D107" s="348"/>
      <c r="E107" s="24"/>
      <c r="F107" s="28"/>
      <c r="G107" s="28"/>
      <c r="H107" s="29"/>
      <c r="I107" s="23"/>
      <c r="J107" s="74"/>
      <c r="K107" s="74"/>
      <c r="L107" s="74"/>
      <c r="M107" s="74"/>
      <c r="N107" s="74"/>
      <c r="O107" s="74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</row>
    <row r="108" spans="1:41" s="48" customFormat="1">
      <c r="A108" s="68"/>
      <c r="B108" s="3" t="s">
        <v>98</v>
      </c>
      <c r="C108" s="3" t="s">
        <v>17</v>
      </c>
      <c r="D108" s="26">
        <f>(20+12.5)*2*7.3-(3*3.5)-(1*2.1)</f>
        <v>461.9</v>
      </c>
      <c r="E108" s="15"/>
      <c r="F108" s="13"/>
      <c r="G108" s="13"/>
      <c r="H108" s="14"/>
      <c r="I108" s="23"/>
      <c r="J108" s="74"/>
      <c r="K108" s="74"/>
      <c r="L108" s="235"/>
      <c r="M108" s="235"/>
      <c r="N108" s="74"/>
      <c r="O108" s="74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</row>
    <row r="109" spans="1:41" s="48" customFormat="1">
      <c r="A109" s="240"/>
      <c r="B109" s="241"/>
      <c r="C109" s="241"/>
      <c r="D109" s="242"/>
      <c r="E109" s="243" t="s">
        <v>29</v>
      </c>
      <c r="F109" s="244">
        <v>461.9</v>
      </c>
      <c r="G109" s="323">
        <v>89.93</v>
      </c>
      <c r="H109" s="245">
        <f>G109*F109</f>
        <v>41538.667000000001</v>
      </c>
      <c r="I109" s="23"/>
      <c r="J109" s="74"/>
      <c r="K109" s="74"/>
      <c r="L109" s="235"/>
      <c r="M109" s="235"/>
      <c r="N109" s="74"/>
      <c r="O109" s="74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</row>
    <row r="110" spans="1:41" s="48" customFormat="1">
      <c r="A110" s="86" t="s">
        <v>187</v>
      </c>
      <c r="B110" s="347" t="s">
        <v>189</v>
      </c>
      <c r="C110" s="347"/>
      <c r="D110" s="348"/>
      <c r="E110" s="24"/>
      <c r="F110" s="28"/>
      <c r="G110" s="28"/>
      <c r="H110" s="29"/>
      <c r="I110" s="23"/>
      <c r="J110" s="74"/>
      <c r="K110" s="74"/>
      <c r="L110" s="74"/>
      <c r="M110" s="74"/>
      <c r="N110" s="74"/>
      <c r="O110" s="74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</row>
    <row r="111" spans="1:41" s="48" customFormat="1">
      <c r="A111" s="68"/>
      <c r="B111" s="25" t="s">
        <v>11</v>
      </c>
      <c r="C111" s="20"/>
      <c r="D111" s="21"/>
      <c r="E111" s="15"/>
      <c r="F111" s="6"/>
      <c r="G111" s="6"/>
      <c r="H111" s="12"/>
      <c r="I111" s="23"/>
      <c r="J111" s="74"/>
      <c r="K111" s="74"/>
      <c r="L111" s="235"/>
      <c r="M111" s="235"/>
      <c r="N111" s="74"/>
      <c r="O111" s="74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93"/>
      <c r="AN111" s="93"/>
      <c r="AO111" s="93"/>
    </row>
    <row r="112" spans="1:41" s="48" customFormat="1">
      <c r="A112" s="68"/>
      <c r="B112" s="3" t="s">
        <v>185</v>
      </c>
      <c r="C112" s="3" t="s">
        <v>186</v>
      </c>
      <c r="D112" s="26">
        <v>1</v>
      </c>
      <c r="E112" s="15" t="s">
        <v>56</v>
      </c>
      <c r="F112" s="6">
        <v>1</v>
      </c>
      <c r="G112" s="6">
        <v>5819.26</v>
      </c>
      <c r="H112" s="12">
        <f>G112*F112</f>
        <v>5819.26</v>
      </c>
      <c r="I112" s="23"/>
      <c r="J112" s="74"/>
      <c r="K112" s="74"/>
      <c r="L112" s="235"/>
      <c r="M112" s="235"/>
      <c r="N112" s="74"/>
      <c r="O112" s="74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</row>
    <row r="113" spans="1:41" s="48" customFormat="1">
      <c r="A113" s="86" t="s">
        <v>391</v>
      </c>
      <c r="B113" s="347" t="s">
        <v>190</v>
      </c>
      <c r="C113" s="347"/>
      <c r="D113" s="348"/>
      <c r="E113" s="24"/>
      <c r="F113" s="28"/>
      <c r="G113" s="28"/>
      <c r="H113" s="29"/>
      <c r="I113" s="23"/>
      <c r="J113" s="74"/>
      <c r="K113" s="74"/>
      <c r="L113" s="74"/>
      <c r="M113" s="74"/>
      <c r="N113" s="74"/>
      <c r="O113" s="74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</row>
    <row r="114" spans="1:41" s="48" customFormat="1">
      <c r="A114" s="68"/>
      <c r="B114" s="25" t="s">
        <v>11</v>
      </c>
      <c r="C114" s="20"/>
      <c r="D114" s="21"/>
      <c r="E114" s="15"/>
      <c r="F114" s="6"/>
      <c r="G114" s="6"/>
      <c r="H114" s="12"/>
      <c r="I114" s="23"/>
      <c r="J114" s="74"/>
      <c r="K114" s="74"/>
      <c r="L114" s="235"/>
      <c r="M114" s="235"/>
      <c r="N114" s="74"/>
      <c r="O114" s="74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</row>
    <row r="115" spans="1:41" s="48" customFormat="1">
      <c r="A115" s="68"/>
      <c r="B115" s="3" t="s">
        <v>185</v>
      </c>
      <c r="C115" s="3" t="s">
        <v>188</v>
      </c>
      <c r="D115" s="26">
        <v>1</v>
      </c>
      <c r="E115" s="15" t="s">
        <v>56</v>
      </c>
      <c r="F115" s="6">
        <v>1</v>
      </c>
      <c r="G115" s="6">
        <v>925.5</v>
      </c>
      <c r="H115" s="12">
        <f>G115*F115</f>
        <v>925.5</v>
      </c>
      <c r="I115" s="23"/>
      <c r="J115" s="74"/>
      <c r="K115" s="74"/>
      <c r="L115" s="235"/>
      <c r="M115" s="235"/>
      <c r="N115" s="74"/>
      <c r="O115" s="74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  <c r="AM115" s="93"/>
      <c r="AN115" s="93"/>
      <c r="AO115" s="93"/>
    </row>
    <row r="116" spans="1:41">
      <c r="A116" s="68"/>
      <c r="B116" s="20"/>
      <c r="C116" s="20"/>
      <c r="D116" s="21"/>
      <c r="E116" s="15"/>
      <c r="F116" s="6"/>
      <c r="G116" s="6"/>
      <c r="H116" s="12"/>
      <c r="L116" s="235"/>
      <c r="M116" s="235"/>
    </row>
    <row r="117" spans="1:41" s="10" customFormat="1" ht="18.75">
      <c r="A117" s="85"/>
      <c r="B117" s="353" t="s">
        <v>50</v>
      </c>
      <c r="C117" s="353"/>
      <c r="D117" s="354"/>
      <c r="E117" s="16"/>
      <c r="F117" s="17"/>
      <c r="G117" s="17"/>
      <c r="H117" s="18">
        <f>SUM(H105:H116)</f>
        <v>90123.960999999996</v>
      </c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</row>
    <row r="118" spans="1:41">
      <c r="A118" s="68"/>
      <c r="B118" s="20"/>
      <c r="C118" s="20"/>
      <c r="D118" s="21"/>
      <c r="E118" s="15"/>
      <c r="F118" s="6"/>
      <c r="G118" s="6"/>
      <c r="H118" s="12"/>
    </row>
    <row r="119" spans="1:41" s="48" customFormat="1" ht="18.75">
      <c r="A119" s="58" t="s">
        <v>51</v>
      </c>
      <c r="B119" s="336" t="s">
        <v>100</v>
      </c>
      <c r="C119" s="336"/>
      <c r="D119" s="336"/>
      <c r="E119" s="343"/>
      <c r="F119" s="344"/>
      <c r="G119" s="344"/>
      <c r="H119" s="344"/>
      <c r="I119" s="49"/>
      <c r="J119" s="74"/>
      <c r="K119" s="74"/>
      <c r="L119" s="74"/>
      <c r="M119" s="74"/>
      <c r="N119" s="74"/>
      <c r="O119" s="74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  <c r="AM119" s="93"/>
      <c r="AN119" s="93"/>
      <c r="AO119" s="93"/>
    </row>
    <row r="120" spans="1:41" s="48" customFormat="1" ht="18.75">
      <c r="A120" s="69" t="s">
        <v>52</v>
      </c>
      <c r="B120" s="349" t="s">
        <v>101</v>
      </c>
      <c r="C120" s="349"/>
      <c r="D120" s="350"/>
      <c r="E120" s="15"/>
      <c r="F120" s="6"/>
      <c r="G120" s="6"/>
      <c r="H120" s="12"/>
      <c r="I120" s="49"/>
      <c r="J120" s="74"/>
      <c r="K120" s="74"/>
      <c r="L120" s="74"/>
      <c r="M120" s="74"/>
      <c r="N120" s="74"/>
      <c r="O120" s="74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93"/>
      <c r="AM120" s="93"/>
      <c r="AN120" s="93"/>
      <c r="AO120" s="93"/>
    </row>
    <row r="121" spans="1:41" s="48" customFormat="1">
      <c r="A121" s="60" t="s">
        <v>53</v>
      </c>
      <c r="B121" s="351" t="s">
        <v>197</v>
      </c>
      <c r="C121" s="351"/>
      <c r="D121" s="352"/>
      <c r="E121" s="15"/>
      <c r="F121" s="6"/>
      <c r="G121" s="6"/>
      <c r="H121" s="12"/>
      <c r="I121" s="49"/>
      <c r="J121" s="74"/>
      <c r="K121" s="74"/>
      <c r="L121" s="74"/>
      <c r="M121" s="74"/>
      <c r="N121" s="74"/>
      <c r="O121" s="74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  <c r="AM121" s="93"/>
      <c r="AN121" s="93"/>
      <c r="AO121" s="93"/>
    </row>
    <row r="122" spans="1:41" s="48" customFormat="1">
      <c r="A122" s="68"/>
      <c r="B122" s="25" t="s">
        <v>48</v>
      </c>
      <c r="C122" s="20"/>
      <c r="D122" s="21"/>
      <c r="E122" s="15"/>
      <c r="F122" s="6"/>
      <c r="G122" s="6"/>
      <c r="H122" s="12"/>
      <c r="I122" s="23"/>
      <c r="J122" s="74"/>
      <c r="K122" s="74"/>
      <c r="L122" s="74"/>
      <c r="M122" s="74"/>
      <c r="N122" s="74"/>
      <c r="O122" s="74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3"/>
      <c r="AM122" s="93"/>
      <c r="AN122" s="93"/>
      <c r="AO122" s="93"/>
    </row>
    <row r="123" spans="1:41" s="48" customFormat="1">
      <c r="A123" s="68"/>
      <c r="B123" s="3" t="s">
        <v>133</v>
      </c>
      <c r="C123" s="3" t="s">
        <v>17</v>
      </c>
      <c r="D123" s="26">
        <f>(6+13.4)*2*4.7-(1.6*2.1)-1-1</f>
        <v>176.99999999999997</v>
      </c>
      <c r="E123" s="15"/>
      <c r="F123" s="6"/>
      <c r="G123" s="6"/>
      <c r="H123" s="12"/>
      <c r="I123" s="78"/>
      <c r="J123" s="74"/>
      <c r="K123" s="74"/>
      <c r="L123" s="74"/>
      <c r="M123" s="74"/>
      <c r="N123" s="74"/>
      <c r="O123" s="74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93"/>
      <c r="AO123" s="93"/>
    </row>
    <row r="124" spans="1:41" s="48" customFormat="1">
      <c r="A124" s="68"/>
      <c r="B124" s="3" t="s">
        <v>137</v>
      </c>
      <c r="C124" s="20"/>
      <c r="D124" s="26">
        <f>(10.9*2+6*2)*4.7-(2*2.1)-(1.5*2.5)*2</f>
        <v>147.16</v>
      </c>
      <c r="E124" s="15"/>
      <c r="F124" s="13"/>
      <c r="G124" s="13"/>
      <c r="H124" s="14"/>
      <c r="I124" s="78"/>
      <c r="J124" s="74"/>
      <c r="K124" s="74"/>
      <c r="L124" s="74"/>
      <c r="M124" s="74"/>
      <c r="N124" s="74"/>
      <c r="O124" s="74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</row>
    <row r="125" spans="1:41" s="48" customFormat="1">
      <c r="A125" s="68"/>
      <c r="B125" s="3" t="s">
        <v>136</v>
      </c>
      <c r="C125" s="20"/>
      <c r="D125" s="26">
        <f>(6+6+6)*4.7-(1.6*2.1)-(0.5*0.5)*2</f>
        <v>80.740000000000009</v>
      </c>
      <c r="E125" s="15"/>
      <c r="F125" s="13"/>
      <c r="G125" s="13"/>
      <c r="H125" s="14"/>
      <c r="I125" s="78"/>
      <c r="J125" s="74"/>
      <c r="K125" s="74"/>
      <c r="L125" s="74"/>
      <c r="M125" s="74"/>
      <c r="N125" s="74"/>
      <c r="O125" s="74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</row>
    <row r="126" spans="1:41" s="48" customFormat="1">
      <c r="A126" s="51"/>
      <c r="B126" s="3" t="s">
        <v>98</v>
      </c>
      <c r="C126" s="19"/>
      <c r="D126" s="26">
        <f>(20+12.5)*2*6-(3*3.5)-(1*2.1)</f>
        <v>377.4</v>
      </c>
      <c r="E126" s="15"/>
      <c r="F126" s="6"/>
      <c r="G126" s="52"/>
      <c r="H126" s="12"/>
      <c r="I126" s="78"/>
      <c r="J126" s="74"/>
      <c r="K126" s="74"/>
      <c r="L126" s="74"/>
      <c r="M126" s="74"/>
      <c r="N126" s="74"/>
      <c r="O126" s="74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</row>
    <row r="127" spans="1:41" s="48" customFormat="1">
      <c r="A127" s="51"/>
      <c r="B127" s="2"/>
      <c r="C127" s="2" t="s">
        <v>17</v>
      </c>
      <c r="D127" s="5"/>
      <c r="E127" s="15" t="s">
        <v>54</v>
      </c>
      <c r="F127" s="6">
        <v>782.3</v>
      </c>
      <c r="G127" s="6">
        <v>23.79</v>
      </c>
      <c r="H127" s="14">
        <f>G127*F127</f>
        <v>18610.916999999998</v>
      </c>
      <c r="I127" s="49"/>
      <c r="J127" s="74"/>
      <c r="K127" s="74"/>
      <c r="L127" s="74"/>
      <c r="M127" s="74"/>
      <c r="N127" s="74"/>
      <c r="O127" s="74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</row>
    <row r="128" spans="1:41">
      <c r="A128" s="68"/>
      <c r="B128" s="20"/>
      <c r="C128" s="20"/>
      <c r="D128" s="21"/>
      <c r="E128" s="15"/>
      <c r="F128" s="6"/>
      <c r="G128" s="6"/>
      <c r="H128" s="12"/>
    </row>
    <row r="129" spans="1:41" s="10" customFormat="1" ht="18.75">
      <c r="A129" s="85"/>
      <c r="B129" s="353" t="s">
        <v>102</v>
      </c>
      <c r="C129" s="353"/>
      <c r="D129" s="354"/>
      <c r="E129" s="16"/>
      <c r="F129" s="17"/>
      <c r="G129" s="17"/>
      <c r="H129" s="18">
        <f>H127</f>
        <v>18610.916999999998</v>
      </c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</row>
    <row r="130" spans="1:41">
      <c r="A130" s="68"/>
      <c r="B130" s="20"/>
      <c r="C130" s="20"/>
      <c r="D130" s="21"/>
      <c r="E130" s="15"/>
      <c r="F130" s="6"/>
      <c r="G130" s="6"/>
      <c r="H130" s="12"/>
    </row>
    <row r="131" spans="1:41" s="48" customFormat="1" ht="41.25" customHeight="1">
      <c r="A131" s="58" t="s">
        <v>67</v>
      </c>
      <c r="B131" s="336" t="s">
        <v>55</v>
      </c>
      <c r="C131" s="336"/>
      <c r="D131" s="336"/>
      <c r="E131" s="343"/>
      <c r="F131" s="344"/>
      <c r="G131" s="344"/>
      <c r="H131" s="344"/>
      <c r="I131" s="49"/>
      <c r="J131" s="74"/>
      <c r="K131" s="74"/>
      <c r="L131" s="74"/>
      <c r="M131" s="74"/>
      <c r="N131" s="74"/>
      <c r="O131" s="74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</row>
    <row r="132" spans="1:41" s="48" customFormat="1" ht="18.75">
      <c r="A132" s="69" t="s">
        <v>68</v>
      </c>
      <c r="B132" s="349" t="s">
        <v>112</v>
      </c>
      <c r="C132" s="349"/>
      <c r="D132" s="350"/>
      <c r="E132" s="15"/>
      <c r="F132" s="6"/>
      <c r="G132" s="6"/>
      <c r="H132" s="12"/>
      <c r="I132" s="49"/>
      <c r="J132" s="74"/>
      <c r="K132" s="74"/>
      <c r="L132" s="74"/>
      <c r="M132" s="74"/>
      <c r="N132" s="74"/>
      <c r="O132" s="74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</row>
    <row r="133" spans="1:41" s="48" customFormat="1" ht="24" customHeight="1">
      <c r="A133" s="60" t="s">
        <v>69</v>
      </c>
      <c r="B133" s="351" t="s">
        <v>150</v>
      </c>
      <c r="C133" s="351"/>
      <c r="D133" s="352"/>
      <c r="E133" s="15"/>
      <c r="F133" s="6"/>
      <c r="G133" s="6"/>
      <c r="H133" s="12"/>
      <c r="I133" s="49"/>
      <c r="J133" s="74"/>
      <c r="K133" s="74"/>
      <c r="L133" s="74"/>
      <c r="M133" s="74"/>
      <c r="N133" s="74"/>
      <c r="O133" s="74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</row>
    <row r="134" spans="1:41" s="48" customFormat="1">
      <c r="A134" s="51"/>
      <c r="B134" s="4" t="s">
        <v>48</v>
      </c>
      <c r="C134" s="19"/>
      <c r="D134" s="11"/>
      <c r="E134" s="15"/>
      <c r="F134" s="6"/>
      <c r="G134" s="52"/>
      <c r="H134" s="12"/>
      <c r="I134" s="49"/>
      <c r="J134" s="74"/>
      <c r="K134" s="74"/>
      <c r="L134" s="74"/>
      <c r="M134" s="74"/>
      <c r="N134" s="74"/>
      <c r="O134" s="74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/>
      <c r="AM134" s="93"/>
      <c r="AN134" s="93"/>
      <c r="AO134" s="93"/>
    </row>
    <row r="135" spans="1:41" s="48" customFormat="1">
      <c r="A135" s="51"/>
      <c r="B135" s="3" t="s">
        <v>136</v>
      </c>
      <c r="C135" s="2" t="s">
        <v>17</v>
      </c>
      <c r="D135" s="5">
        <v>2</v>
      </c>
      <c r="E135" s="15" t="s">
        <v>1</v>
      </c>
      <c r="F135" s="6">
        <v>2</v>
      </c>
      <c r="G135" s="6">
        <v>190.6</v>
      </c>
      <c r="H135" s="14">
        <f>G135*F135</f>
        <v>381.2</v>
      </c>
      <c r="I135" s="49"/>
      <c r="J135" s="236"/>
      <c r="K135" s="74"/>
      <c r="L135" s="74"/>
      <c r="M135" s="74"/>
      <c r="N135" s="74"/>
      <c r="O135" s="74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93"/>
    </row>
    <row r="136" spans="1:41" s="48" customFormat="1" ht="18.75">
      <c r="A136" s="62" t="s">
        <v>76</v>
      </c>
      <c r="B136" s="359" t="s">
        <v>103</v>
      </c>
      <c r="C136" s="359"/>
      <c r="D136" s="360"/>
      <c r="E136" s="24"/>
      <c r="F136" s="28"/>
      <c r="G136" s="28"/>
      <c r="H136" s="29"/>
      <c r="I136" s="49"/>
      <c r="J136" s="74"/>
      <c r="K136" s="74"/>
      <c r="L136" s="74"/>
      <c r="M136" s="74"/>
      <c r="N136" s="74"/>
      <c r="O136" s="74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93"/>
    </row>
    <row r="137" spans="1:41" s="48" customFormat="1">
      <c r="A137" s="60" t="s">
        <v>77</v>
      </c>
      <c r="B137" s="351" t="s">
        <v>104</v>
      </c>
      <c r="C137" s="351"/>
      <c r="D137" s="352"/>
      <c r="E137" s="15"/>
      <c r="F137" s="6"/>
      <c r="G137" s="6"/>
      <c r="H137" s="12"/>
      <c r="I137" s="49"/>
      <c r="J137" s="74"/>
      <c r="K137" s="74"/>
      <c r="L137" s="74"/>
      <c r="M137" s="74"/>
      <c r="N137" s="74"/>
      <c r="O137" s="74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  <c r="AL137" s="93"/>
      <c r="AM137" s="93"/>
      <c r="AN137" s="93"/>
      <c r="AO137" s="93"/>
    </row>
    <row r="138" spans="1:41" s="48" customFormat="1">
      <c r="A138" s="51"/>
      <c r="B138" s="4" t="s">
        <v>48</v>
      </c>
      <c r="C138" s="19"/>
      <c r="D138" s="11"/>
      <c r="E138" s="15"/>
      <c r="F138" s="6"/>
      <c r="G138" s="52"/>
      <c r="H138" s="12"/>
      <c r="I138" s="49"/>
      <c r="J138" s="74"/>
      <c r="K138" s="74"/>
      <c r="L138" s="74"/>
      <c r="M138" s="74"/>
      <c r="N138" s="74"/>
      <c r="O138" s="74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  <c r="AM138" s="93"/>
      <c r="AN138" s="93"/>
      <c r="AO138" s="93"/>
    </row>
    <row r="139" spans="1:41" s="48" customFormat="1">
      <c r="A139" s="51"/>
      <c r="B139" s="2" t="s">
        <v>105</v>
      </c>
      <c r="C139" s="2" t="s">
        <v>17</v>
      </c>
      <c r="D139" s="5">
        <v>1</v>
      </c>
      <c r="E139" s="15" t="s">
        <v>56</v>
      </c>
      <c r="F139" s="6">
        <v>1</v>
      </c>
      <c r="G139" s="6">
        <v>1973.64</v>
      </c>
      <c r="H139" s="14">
        <f>G139*F139</f>
        <v>1973.64</v>
      </c>
      <c r="I139" s="49"/>
      <c r="J139" s="74"/>
      <c r="K139" s="74"/>
      <c r="L139" s="74"/>
      <c r="M139" s="74"/>
      <c r="N139" s="74"/>
      <c r="O139" s="74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</row>
    <row r="140" spans="1:41" s="48" customFormat="1" ht="24.75" customHeight="1">
      <c r="A140" s="61" t="s">
        <v>107</v>
      </c>
      <c r="B140" s="355" t="s">
        <v>106</v>
      </c>
      <c r="C140" s="355"/>
      <c r="D140" s="356"/>
      <c r="E140" s="24"/>
      <c r="F140" s="28"/>
      <c r="G140" s="28"/>
      <c r="H140" s="29"/>
      <c r="I140" s="49"/>
      <c r="J140" s="74"/>
      <c r="K140" s="74"/>
      <c r="L140" s="74"/>
      <c r="M140" s="74"/>
      <c r="N140" s="74"/>
      <c r="O140" s="74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93"/>
      <c r="AM140" s="93"/>
      <c r="AN140" s="93"/>
      <c r="AO140" s="93"/>
    </row>
    <row r="141" spans="1:41" s="48" customFormat="1">
      <c r="A141" s="51"/>
      <c r="B141" s="4" t="s">
        <v>48</v>
      </c>
      <c r="C141" s="19"/>
      <c r="D141" s="11"/>
      <c r="E141" s="15"/>
      <c r="F141" s="6"/>
      <c r="G141" s="52"/>
      <c r="H141" s="12"/>
      <c r="I141" s="49"/>
      <c r="J141" s="74"/>
      <c r="K141" s="74"/>
      <c r="L141" s="74"/>
      <c r="M141" s="74"/>
      <c r="N141" s="74"/>
      <c r="O141" s="74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/>
      <c r="AM141" s="93"/>
      <c r="AN141" s="93"/>
      <c r="AO141" s="93"/>
    </row>
    <row r="142" spans="1:41" s="48" customFormat="1">
      <c r="A142" s="51"/>
      <c r="B142" s="2" t="s">
        <v>105</v>
      </c>
      <c r="C142" s="2" t="s">
        <v>17</v>
      </c>
      <c r="D142" s="5">
        <v>1</v>
      </c>
      <c r="E142" s="91" t="s">
        <v>49</v>
      </c>
      <c r="F142" s="6">
        <v>3.5</v>
      </c>
      <c r="G142" s="6">
        <v>440.36</v>
      </c>
      <c r="H142" s="14">
        <f>G142*F142</f>
        <v>1541.26</v>
      </c>
      <c r="I142" s="49"/>
      <c r="J142" s="74"/>
      <c r="K142" s="74"/>
      <c r="L142" s="74"/>
      <c r="M142" s="74"/>
      <c r="N142" s="74"/>
      <c r="O142" s="74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L142" s="93"/>
      <c r="AM142" s="93"/>
      <c r="AN142" s="93"/>
      <c r="AO142" s="93"/>
    </row>
    <row r="143" spans="1:41" s="48" customFormat="1">
      <c r="A143" s="61" t="s">
        <v>108</v>
      </c>
      <c r="B143" s="355" t="s">
        <v>160</v>
      </c>
      <c r="C143" s="355"/>
      <c r="D143" s="356"/>
      <c r="E143" s="24"/>
      <c r="F143" s="28"/>
      <c r="G143" s="28"/>
      <c r="H143" s="29"/>
      <c r="I143" s="49"/>
      <c r="J143" s="74"/>
      <c r="K143" s="74"/>
      <c r="L143" s="74"/>
      <c r="M143" s="74"/>
      <c r="N143" s="74"/>
      <c r="O143" s="74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</row>
    <row r="144" spans="1:41" s="48" customFormat="1">
      <c r="A144" s="51"/>
      <c r="B144" s="4" t="s">
        <v>48</v>
      </c>
      <c r="C144" s="19"/>
      <c r="D144" s="11"/>
      <c r="E144" s="15"/>
      <c r="F144" s="6"/>
      <c r="G144" s="52"/>
      <c r="H144" s="12"/>
      <c r="I144" s="49"/>
      <c r="J144" s="74"/>
      <c r="K144" s="74"/>
      <c r="L144" s="74"/>
      <c r="M144" s="74"/>
      <c r="N144" s="74"/>
      <c r="O144" s="74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</row>
    <row r="145" spans="1:41" s="48" customFormat="1">
      <c r="A145" s="51"/>
      <c r="B145" s="2" t="s">
        <v>105</v>
      </c>
      <c r="C145" s="2" t="s">
        <v>17</v>
      </c>
      <c r="D145" s="5">
        <v>2</v>
      </c>
      <c r="E145" s="15" t="s">
        <v>1</v>
      </c>
      <c r="F145" s="6">
        <v>2</v>
      </c>
      <c r="G145" s="6">
        <v>702.85</v>
      </c>
      <c r="H145" s="14">
        <f>G145*F145</f>
        <v>1405.7</v>
      </c>
      <c r="I145" s="49"/>
      <c r="J145" s="74"/>
      <c r="K145" s="74"/>
      <c r="L145" s="74"/>
      <c r="M145" s="74"/>
      <c r="N145" s="74"/>
      <c r="O145" s="74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93"/>
      <c r="AM145" s="93"/>
      <c r="AN145" s="93"/>
      <c r="AO145" s="93"/>
    </row>
    <row r="146" spans="1:41" s="48" customFormat="1" ht="26.25" customHeight="1">
      <c r="A146" s="61" t="s">
        <v>152</v>
      </c>
      <c r="B146" s="355" t="s">
        <v>161</v>
      </c>
      <c r="C146" s="355"/>
      <c r="D146" s="356"/>
      <c r="E146" s="24"/>
      <c r="F146" s="28"/>
      <c r="G146" s="28"/>
      <c r="H146" s="29"/>
      <c r="I146" s="49"/>
      <c r="J146" s="74"/>
      <c r="K146" s="74"/>
      <c r="L146" s="74"/>
      <c r="M146" s="74"/>
      <c r="N146" s="74"/>
      <c r="O146" s="74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93"/>
      <c r="AM146" s="93"/>
      <c r="AN146" s="93"/>
      <c r="AO146" s="93"/>
    </row>
    <row r="147" spans="1:41" s="48" customFormat="1">
      <c r="A147" s="51"/>
      <c r="B147" s="4" t="s">
        <v>48</v>
      </c>
      <c r="C147" s="19"/>
      <c r="D147" s="11"/>
      <c r="E147" s="15"/>
      <c r="F147" s="6"/>
      <c r="G147" s="52"/>
      <c r="H147" s="12"/>
      <c r="I147" s="49"/>
      <c r="J147" s="74"/>
      <c r="K147" s="74"/>
      <c r="L147" s="74"/>
      <c r="M147" s="74"/>
      <c r="N147" s="74"/>
      <c r="O147" s="74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</row>
    <row r="148" spans="1:41" s="48" customFormat="1">
      <c r="A148" s="51"/>
      <c r="B148" s="2" t="s">
        <v>105</v>
      </c>
      <c r="C148" s="2" t="s">
        <v>17</v>
      </c>
      <c r="D148" s="5">
        <v>8</v>
      </c>
      <c r="E148" s="15" t="s">
        <v>49</v>
      </c>
      <c r="F148" s="6">
        <v>8</v>
      </c>
      <c r="G148" s="6">
        <v>33.090000000000003</v>
      </c>
      <c r="H148" s="14">
        <f>G148*F148</f>
        <v>264.72000000000003</v>
      </c>
      <c r="I148" s="49"/>
      <c r="J148" s="74"/>
      <c r="K148" s="74"/>
      <c r="L148" s="74"/>
      <c r="M148" s="74"/>
      <c r="N148" s="74"/>
      <c r="O148" s="74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</row>
    <row r="149" spans="1:41" s="48" customFormat="1">
      <c r="A149" s="61" t="s">
        <v>153</v>
      </c>
      <c r="B149" s="355" t="s">
        <v>162</v>
      </c>
      <c r="C149" s="355"/>
      <c r="D149" s="356"/>
      <c r="E149" s="24"/>
      <c r="F149" s="28"/>
      <c r="G149" s="28"/>
      <c r="H149" s="29"/>
      <c r="I149" s="49"/>
      <c r="J149" s="74"/>
      <c r="K149" s="74"/>
      <c r="L149" s="74"/>
      <c r="M149" s="74"/>
      <c r="N149" s="74"/>
      <c r="O149" s="74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  <c r="AM149" s="93"/>
      <c r="AN149" s="93"/>
      <c r="AO149" s="93"/>
    </row>
    <row r="150" spans="1:41" s="48" customFormat="1">
      <c r="A150" s="51"/>
      <c r="B150" s="4" t="s">
        <v>48</v>
      </c>
      <c r="C150" s="19"/>
      <c r="D150" s="11"/>
      <c r="E150" s="15"/>
      <c r="F150" s="6"/>
      <c r="G150" s="52"/>
      <c r="H150" s="12"/>
      <c r="I150" s="49"/>
      <c r="J150" s="74"/>
      <c r="K150" s="74"/>
      <c r="L150" s="74"/>
      <c r="M150" s="74"/>
      <c r="N150" s="74"/>
      <c r="O150" s="74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</row>
    <row r="151" spans="1:41" s="48" customFormat="1">
      <c r="A151" s="51"/>
      <c r="B151" s="2" t="s">
        <v>105</v>
      </c>
      <c r="C151" s="2" t="s">
        <v>17</v>
      </c>
      <c r="D151" s="5">
        <v>4</v>
      </c>
      <c r="E151" s="15" t="s">
        <v>49</v>
      </c>
      <c r="F151" s="6">
        <v>4</v>
      </c>
      <c r="G151" s="6">
        <v>23.79</v>
      </c>
      <c r="H151" s="14">
        <f>G151*F151</f>
        <v>95.16</v>
      </c>
      <c r="I151" s="49"/>
      <c r="J151" s="74"/>
      <c r="K151" s="74"/>
      <c r="L151" s="74"/>
      <c r="M151" s="74"/>
      <c r="N151" s="74"/>
      <c r="O151" s="74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  <c r="AM151" s="93"/>
      <c r="AN151" s="93"/>
      <c r="AO151" s="93"/>
    </row>
    <row r="152" spans="1:41" s="48" customFormat="1" ht="18.75">
      <c r="A152" s="62" t="s">
        <v>70</v>
      </c>
      <c r="B152" s="359" t="s">
        <v>109</v>
      </c>
      <c r="C152" s="359"/>
      <c r="D152" s="360"/>
      <c r="E152" s="24"/>
      <c r="F152" s="28"/>
      <c r="G152" s="28"/>
      <c r="H152" s="29"/>
      <c r="I152" s="49"/>
      <c r="J152" s="74"/>
      <c r="K152" s="74"/>
      <c r="L152" s="74"/>
      <c r="M152" s="74"/>
      <c r="N152" s="74"/>
      <c r="O152" s="74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93"/>
      <c r="AM152" s="93"/>
      <c r="AN152" s="93"/>
      <c r="AO152" s="93"/>
    </row>
    <row r="153" spans="1:41" s="48" customFormat="1">
      <c r="A153" s="60" t="s">
        <v>71</v>
      </c>
      <c r="B153" s="351" t="s">
        <v>111</v>
      </c>
      <c r="C153" s="351"/>
      <c r="D153" s="352"/>
      <c r="E153" s="15"/>
      <c r="F153" s="6"/>
      <c r="G153" s="6"/>
      <c r="H153" s="12"/>
      <c r="I153" s="49"/>
      <c r="J153" s="74"/>
      <c r="K153" s="74"/>
      <c r="L153" s="74"/>
      <c r="M153" s="74"/>
      <c r="N153" s="74"/>
      <c r="O153" s="74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</row>
    <row r="154" spans="1:41" s="48" customFormat="1">
      <c r="A154" s="51"/>
      <c r="B154" s="4" t="s">
        <v>48</v>
      </c>
      <c r="C154" s="19"/>
      <c r="D154" s="11"/>
      <c r="E154" s="15"/>
      <c r="F154" s="6"/>
      <c r="G154" s="52"/>
      <c r="H154" s="12"/>
      <c r="I154" s="49"/>
      <c r="J154" s="74"/>
      <c r="K154" s="74"/>
      <c r="L154" s="74"/>
      <c r="M154" s="74"/>
      <c r="N154" s="74"/>
      <c r="O154" s="74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  <c r="AM154" s="93"/>
      <c r="AN154" s="93"/>
      <c r="AO154" s="93"/>
    </row>
    <row r="155" spans="1:41" s="48" customFormat="1">
      <c r="A155" s="51"/>
      <c r="B155" s="2" t="s">
        <v>110</v>
      </c>
      <c r="C155" s="2" t="s">
        <v>17</v>
      </c>
      <c r="D155" s="5">
        <v>1</v>
      </c>
      <c r="E155" s="15" t="s">
        <v>1</v>
      </c>
      <c r="F155" s="6">
        <v>1</v>
      </c>
      <c r="G155" s="6">
        <v>756.91</v>
      </c>
      <c r="H155" s="14">
        <f>G155*F155</f>
        <v>756.91</v>
      </c>
      <c r="I155" s="49"/>
      <c r="J155" s="74"/>
      <c r="K155" s="74"/>
      <c r="L155" s="74"/>
      <c r="M155" s="74"/>
      <c r="N155" s="74"/>
      <c r="O155" s="74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</row>
    <row r="156" spans="1:41" s="48" customFormat="1" ht="18.75">
      <c r="A156" s="62" t="s">
        <v>72</v>
      </c>
      <c r="B156" s="359" t="s">
        <v>159</v>
      </c>
      <c r="C156" s="359"/>
      <c r="D156" s="360"/>
      <c r="E156" s="24"/>
      <c r="F156" s="28"/>
      <c r="G156" s="28"/>
      <c r="H156" s="29"/>
      <c r="I156" s="49"/>
      <c r="J156" s="74"/>
      <c r="K156" s="74"/>
      <c r="L156" s="74"/>
      <c r="M156" s="74"/>
      <c r="N156" s="74"/>
      <c r="O156" s="74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  <c r="AL156" s="93"/>
      <c r="AM156" s="93"/>
      <c r="AN156" s="93"/>
      <c r="AO156" s="93"/>
    </row>
    <row r="157" spans="1:41" s="48" customFormat="1">
      <c r="A157" s="60" t="s">
        <v>73</v>
      </c>
      <c r="B157" s="351" t="s">
        <v>154</v>
      </c>
      <c r="C157" s="351"/>
      <c r="D157" s="352"/>
      <c r="E157" s="15"/>
      <c r="F157" s="6"/>
      <c r="G157" s="6"/>
      <c r="H157" s="12"/>
      <c r="I157" s="49"/>
      <c r="J157" s="74"/>
      <c r="K157" s="74"/>
      <c r="L157" s="74"/>
      <c r="M157" s="74"/>
      <c r="N157" s="74"/>
      <c r="O157" s="74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93"/>
      <c r="AM157" s="93"/>
      <c r="AN157" s="93"/>
      <c r="AO157" s="93"/>
    </row>
    <row r="158" spans="1:41" s="48" customFormat="1">
      <c r="A158" s="51"/>
      <c r="B158" s="4" t="s">
        <v>48</v>
      </c>
      <c r="C158" s="19"/>
      <c r="D158" s="11"/>
      <c r="E158" s="15"/>
      <c r="F158" s="6"/>
      <c r="G158" s="324"/>
      <c r="H158" s="12"/>
      <c r="I158" s="49"/>
      <c r="J158" s="74"/>
      <c r="K158" s="74"/>
      <c r="L158" s="74"/>
      <c r="M158" s="74"/>
      <c r="N158" s="74"/>
      <c r="O158" s="74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  <c r="AL158" s="93"/>
      <c r="AM158" s="93"/>
      <c r="AN158" s="93"/>
      <c r="AO158" s="93"/>
    </row>
    <row r="159" spans="1:41" s="48" customFormat="1">
      <c r="A159" s="51"/>
      <c r="B159" s="2" t="s">
        <v>98</v>
      </c>
      <c r="C159" s="2" t="s">
        <v>17</v>
      </c>
      <c r="D159" s="5">
        <v>4</v>
      </c>
      <c r="E159" s="15" t="s">
        <v>1</v>
      </c>
      <c r="F159" s="6">
        <v>4</v>
      </c>
      <c r="G159" s="43">
        <v>1888.77</v>
      </c>
      <c r="H159" s="14">
        <f>G159*F159</f>
        <v>7555.08</v>
      </c>
      <c r="I159" s="49"/>
      <c r="J159" s="74"/>
      <c r="K159" s="74"/>
      <c r="L159" s="74"/>
      <c r="M159" s="74"/>
      <c r="N159" s="74"/>
      <c r="O159" s="74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/>
      <c r="AM159" s="93"/>
      <c r="AN159" s="93"/>
      <c r="AO159" s="93"/>
    </row>
    <row r="160" spans="1:41" s="48" customFormat="1" ht="12.75" customHeight="1">
      <c r="A160" s="61" t="s">
        <v>156</v>
      </c>
      <c r="B160" s="355" t="s">
        <v>155</v>
      </c>
      <c r="C160" s="355"/>
      <c r="D160" s="356"/>
      <c r="E160" s="24"/>
      <c r="F160" s="28"/>
      <c r="G160" s="77"/>
      <c r="H160" s="29"/>
      <c r="I160" s="49"/>
      <c r="J160" s="74"/>
      <c r="K160" s="74"/>
      <c r="L160" s="74"/>
      <c r="M160" s="74"/>
      <c r="N160" s="74"/>
      <c r="O160" s="74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  <c r="AM160" s="93"/>
      <c r="AN160" s="93"/>
      <c r="AO160" s="93"/>
    </row>
    <row r="161" spans="1:41" s="48" customFormat="1">
      <c r="A161" s="51"/>
      <c r="B161" s="4" t="s">
        <v>48</v>
      </c>
      <c r="C161" s="19"/>
      <c r="D161" s="11"/>
      <c r="E161" s="15"/>
      <c r="F161" s="6"/>
      <c r="G161" s="324"/>
      <c r="H161" s="12"/>
      <c r="I161" s="49"/>
      <c r="J161" s="74"/>
      <c r="K161" s="74"/>
      <c r="L161" s="74"/>
      <c r="M161" s="74"/>
      <c r="N161" s="74"/>
      <c r="O161" s="74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</row>
    <row r="162" spans="1:41" s="48" customFormat="1">
      <c r="A162" s="51"/>
      <c r="B162" s="2" t="s">
        <v>98</v>
      </c>
      <c r="C162" s="2" t="s">
        <v>17</v>
      </c>
      <c r="D162" s="5">
        <v>3</v>
      </c>
      <c r="E162" s="15" t="s">
        <v>1</v>
      </c>
      <c r="F162" s="6">
        <v>3</v>
      </c>
      <c r="G162" s="43">
        <v>1115.56</v>
      </c>
      <c r="H162" s="14">
        <f>G162*F162</f>
        <v>3346.68</v>
      </c>
      <c r="I162" s="49"/>
      <c r="J162" s="74"/>
      <c r="K162" s="74"/>
      <c r="L162" s="74"/>
      <c r="M162" s="74"/>
      <c r="N162" s="74"/>
      <c r="O162" s="74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  <c r="AL162" s="93"/>
      <c r="AM162" s="93"/>
      <c r="AN162" s="93"/>
      <c r="AO162" s="93"/>
    </row>
    <row r="163" spans="1:41" s="48" customFormat="1" ht="18.75">
      <c r="A163" s="62" t="s">
        <v>157</v>
      </c>
      <c r="B163" s="359" t="s">
        <v>113</v>
      </c>
      <c r="C163" s="359"/>
      <c r="D163" s="360"/>
      <c r="E163" s="24"/>
      <c r="F163" s="28"/>
      <c r="G163" s="28"/>
      <c r="H163" s="29"/>
      <c r="I163" s="23"/>
      <c r="J163" s="74"/>
      <c r="K163" s="74"/>
      <c r="L163" s="74"/>
      <c r="M163" s="74"/>
      <c r="N163" s="74"/>
      <c r="O163" s="74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</row>
    <row r="164" spans="1:41" s="48" customFormat="1" ht="27" customHeight="1">
      <c r="A164" s="60" t="s">
        <v>158</v>
      </c>
      <c r="B164" s="351" t="s">
        <v>114</v>
      </c>
      <c r="C164" s="351"/>
      <c r="D164" s="352"/>
      <c r="E164" s="15"/>
      <c r="F164" s="6"/>
      <c r="G164" s="53"/>
      <c r="H164" s="12"/>
      <c r="I164" s="23"/>
      <c r="J164" s="74"/>
      <c r="K164" s="74"/>
      <c r="L164" s="74"/>
      <c r="M164" s="74"/>
      <c r="N164" s="74"/>
      <c r="O164" s="74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</row>
    <row r="165" spans="1:41" s="48" customFormat="1">
      <c r="A165" s="60"/>
      <c r="B165" s="25" t="s">
        <v>11</v>
      </c>
      <c r="C165" s="87"/>
      <c r="D165" s="88"/>
      <c r="E165" s="15"/>
      <c r="F165" s="6"/>
      <c r="G165" s="53"/>
      <c r="H165" s="12"/>
      <c r="I165" s="23"/>
      <c r="J165" s="74"/>
      <c r="K165" s="74"/>
      <c r="L165" s="74"/>
      <c r="M165" s="74"/>
      <c r="N165" s="74"/>
      <c r="O165" s="74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93"/>
      <c r="AO165" s="93"/>
    </row>
    <row r="166" spans="1:41" s="48" customFormat="1">
      <c r="A166" s="51"/>
      <c r="B166" s="2" t="s">
        <v>115</v>
      </c>
      <c r="C166" s="2" t="s">
        <v>116</v>
      </c>
      <c r="D166" s="5">
        <f>(4.8*2+1.1*6)*1</f>
        <v>16.2</v>
      </c>
      <c r="E166" s="15" t="s">
        <v>54</v>
      </c>
      <c r="F166" s="6">
        <v>16.2</v>
      </c>
      <c r="G166" s="6">
        <v>197.1</v>
      </c>
      <c r="H166" s="14">
        <f>G166*F166</f>
        <v>3193.02</v>
      </c>
      <c r="I166" s="23"/>
      <c r="J166" s="74"/>
      <c r="K166" s="74"/>
      <c r="L166" s="74"/>
      <c r="M166" s="74"/>
      <c r="N166" s="74"/>
      <c r="O166" s="74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</row>
    <row r="167" spans="1:41">
      <c r="A167" s="51"/>
      <c r="B167" s="2"/>
      <c r="C167" s="2"/>
      <c r="D167" s="5"/>
      <c r="E167" s="15"/>
      <c r="F167" s="6"/>
      <c r="G167" s="6"/>
      <c r="H167" s="44"/>
    </row>
    <row r="168" spans="1:41" s="10" customFormat="1" ht="33" customHeight="1">
      <c r="A168" s="365" t="s">
        <v>57</v>
      </c>
      <c r="B168" s="331"/>
      <c r="C168" s="331"/>
      <c r="D168" s="332"/>
      <c r="E168" s="16"/>
      <c r="F168" s="17"/>
      <c r="G168" s="17"/>
      <c r="H168" s="22">
        <f>SUM(H132:H167)</f>
        <v>20513.37</v>
      </c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</row>
    <row r="169" spans="1:41">
      <c r="A169" s="51"/>
      <c r="B169" s="19"/>
      <c r="C169" s="19"/>
      <c r="D169" s="11"/>
      <c r="E169" s="15"/>
      <c r="F169" s="6"/>
      <c r="G169" s="6"/>
      <c r="H169" s="12"/>
    </row>
    <row r="170" spans="1:41" ht="18.75" customHeight="1">
      <c r="A170" s="58" t="s">
        <v>61</v>
      </c>
      <c r="B170" s="336" t="s">
        <v>117</v>
      </c>
      <c r="C170" s="336"/>
      <c r="D170" s="336"/>
      <c r="E170" s="326"/>
      <c r="F170" s="327"/>
      <c r="G170" s="327"/>
      <c r="H170" s="327"/>
    </row>
    <row r="171" spans="1:41" ht="18.75" customHeight="1">
      <c r="A171" s="69" t="s">
        <v>62</v>
      </c>
      <c r="B171" s="345" t="s">
        <v>118</v>
      </c>
      <c r="C171" s="345"/>
      <c r="D171" s="346"/>
      <c r="E171" s="15"/>
      <c r="F171" s="6"/>
      <c r="G171" s="6"/>
      <c r="H171" s="12"/>
    </row>
    <row r="172" spans="1:41" ht="18.75">
      <c r="A172" s="67" t="s">
        <v>119</v>
      </c>
      <c r="B172" s="334" t="s">
        <v>148</v>
      </c>
      <c r="C172" s="334"/>
      <c r="D172" s="335"/>
      <c r="E172" s="15"/>
      <c r="F172" s="6"/>
      <c r="G172" s="6"/>
      <c r="H172" s="12"/>
    </row>
    <row r="173" spans="1:41">
      <c r="A173" s="60" t="s">
        <v>120</v>
      </c>
      <c r="B173" s="339" t="s">
        <v>132</v>
      </c>
      <c r="C173" s="339"/>
      <c r="D173" s="340"/>
      <c r="E173" s="15"/>
      <c r="F173" s="6"/>
      <c r="G173" s="6"/>
      <c r="H173" s="12"/>
    </row>
    <row r="174" spans="1:41">
      <c r="A174" s="68"/>
      <c r="B174" s="25" t="s">
        <v>11</v>
      </c>
      <c r="C174" s="20"/>
      <c r="D174" s="21"/>
      <c r="E174" s="15"/>
      <c r="F174" s="6"/>
      <c r="G174" s="6"/>
      <c r="H174" s="12"/>
      <c r="I174" s="49"/>
    </row>
    <row r="175" spans="1:41">
      <c r="A175" s="68"/>
      <c r="B175" s="3" t="s">
        <v>58</v>
      </c>
      <c r="C175" s="3" t="s">
        <v>121</v>
      </c>
      <c r="D175" s="26">
        <v>3</v>
      </c>
      <c r="E175" s="15" t="s">
        <v>1</v>
      </c>
      <c r="F175" s="6">
        <v>3</v>
      </c>
      <c r="G175" s="6">
        <v>283.83999999999997</v>
      </c>
      <c r="H175" s="14">
        <f>G175*F175</f>
        <v>851.52</v>
      </c>
      <c r="I175" s="49"/>
    </row>
    <row r="176" spans="1:41" ht="24.75" customHeight="1">
      <c r="A176" s="61" t="s">
        <v>122</v>
      </c>
      <c r="B176" s="347" t="s">
        <v>151</v>
      </c>
      <c r="C176" s="347"/>
      <c r="D176" s="348"/>
      <c r="E176" s="24"/>
      <c r="F176" s="28"/>
      <c r="G176" s="28"/>
      <c r="H176" s="29"/>
    </row>
    <row r="177" spans="1:9">
      <c r="A177" s="68"/>
      <c r="B177" s="25" t="s">
        <v>11</v>
      </c>
      <c r="C177" s="20"/>
      <c r="D177" s="21"/>
      <c r="E177" s="15"/>
      <c r="F177" s="6"/>
      <c r="G177" s="6"/>
      <c r="H177" s="12"/>
      <c r="I177" s="49"/>
    </row>
    <row r="178" spans="1:9">
      <c r="A178" s="68"/>
      <c r="B178" s="3" t="s">
        <v>58</v>
      </c>
      <c r="C178" s="3" t="s">
        <v>121</v>
      </c>
      <c r="D178" s="26">
        <f>2*50</f>
        <v>100</v>
      </c>
      <c r="E178" s="15" t="s">
        <v>49</v>
      </c>
      <c r="F178" s="6">
        <v>100</v>
      </c>
      <c r="G178" s="6">
        <v>18.38</v>
      </c>
      <c r="H178" s="14">
        <f>G178*F178</f>
        <v>1838</v>
      </c>
      <c r="I178" s="49"/>
    </row>
    <row r="179" spans="1:9" ht="18.75">
      <c r="A179" s="75" t="s">
        <v>123</v>
      </c>
      <c r="B179" s="337" t="s">
        <v>36</v>
      </c>
      <c r="C179" s="337"/>
      <c r="D179" s="338"/>
      <c r="E179" s="24"/>
      <c r="F179" s="28"/>
      <c r="G179" s="28"/>
      <c r="H179" s="29"/>
    </row>
    <row r="180" spans="1:9">
      <c r="A180" s="60" t="s">
        <v>124</v>
      </c>
      <c r="B180" s="339" t="s">
        <v>198</v>
      </c>
      <c r="C180" s="339"/>
      <c r="D180" s="340"/>
      <c r="E180" s="15"/>
      <c r="F180" s="6"/>
      <c r="G180" s="6"/>
      <c r="H180" s="12"/>
    </row>
    <row r="181" spans="1:9">
      <c r="A181" s="68"/>
      <c r="B181" s="25" t="s">
        <v>11</v>
      </c>
      <c r="C181" s="20"/>
      <c r="D181" s="21"/>
      <c r="E181" s="15"/>
      <c r="F181" s="6"/>
      <c r="G181" s="6"/>
      <c r="H181" s="12"/>
      <c r="I181" s="49"/>
    </row>
    <row r="182" spans="1:9" ht="18">
      <c r="A182" s="68"/>
      <c r="B182" s="3" t="s">
        <v>58</v>
      </c>
      <c r="C182" s="3" t="s">
        <v>125</v>
      </c>
      <c r="D182" s="26">
        <v>1</v>
      </c>
      <c r="E182" s="15" t="s">
        <v>56</v>
      </c>
      <c r="F182" s="6">
        <v>1</v>
      </c>
      <c r="G182" s="6">
        <v>4368.51</v>
      </c>
      <c r="H182" s="14">
        <f>G182*F182</f>
        <v>4368.51</v>
      </c>
      <c r="I182" s="49"/>
    </row>
    <row r="183" spans="1:9">
      <c r="A183" s="61" t="s">
        <v>181</v>
      </c>
      <c r="B183" s="347" t="s">
        <v>182</v>
      </c>
      <c r="C183" s="347"/>
      <c r="D183" s="348"/>
      <c r="E183" s="24"/>
      <c r="F183" s="28"/>
      <c r="G183" s="28"/>
      <c r="H183" s="29"/>
    </row>
    <row r="184" spans="1:9">
      <c r="A184" s="68"/>
      <c r="B184" s="25" t="s">
        <v>11</v>
      </c>
      <c r="C184" s="20"/>
      <c r="D184" s="21"/>
      <c r="E184" s="15"/>
      <c r="F184" s="6"/>
      <c r="G184" s="6"/>
      <c r="H184" s="12"/>
      <c r="I184" s="49"/>
    </row>
    <row r="185" spans="1:9" ht="18">
      <c r="A185" s="68"/>
      <c r="B185" s="3" t="s">
        <v>58</v>
      </c>
      <c r="C185" s="3" t="s">
        <v>125</v>
      </c>
      <c r="D185" s="26">
        <v>1</v>
      </c>
      <c r="E185" s="15" t="s">
        <v>1</v>
      </c>
      <c r="F185" s="6">
        <v>1</v>
      </c>
      <c r="G185" s="6">
        <v>3903.11</v>
      </c>
      <c r="H185" s="14" t="s">
        <v>183</v>
      </c>
      <c r="I185" s="49"/>
    </row>
    <row r="186" spans="1:9" ht="18.75">
      <c r="A186" s="75" t="s">
        <v>164</v>
      </c>
      <c r="B186" s="337" t="s">
        <v>165</v>
      </c>
      <c r="C186" s="337"/>
      <c r="D186" s="338"/>
      <c r="E186" s="24"/>
      <c r="F186" s="28"/>
      <c r="G186" s="28"/>
      <c r="H186" s="29"/>
    </row>
    <row r="187" spans="1:9">
      <c r="A187" s="60" t="s">
        <v>192</v>
      </c>
      <c r="B187" s="339" t="s">
        <v>166</v>
      </c>
      <c r="C187" s="339"/>
      <c r="D187" s="340"/>
      <c r="E187" s="15"/>
      <c r="F187" s="6"/>
      <c r="G187" s="6"/>
      <c r="H187" s="12"/>
    </row>
    <row r="188" spans="1:9">
      <c r="A188" s="68"/>
      <c r="B188" s="25" t="s">
        <v>11</v>
      </c>
      <c r="C188" s="20"/>
      <c r="D188" s="21"/>
      <c r="E188" s="15"/>
      <c r="F188" s="6"/>
      <c r="G188" s="6"/>
      <c r="H188" s="12"/>
      <c r="I188" s="49"/>
    </row>
    <row r="189" spans="1:9">
      <c r="A189" s="68"/>
      <c r="B189" s="3" t="s">
        <v>58</v>
      </c>
      <c r="C189" s="3" t="s">
        <v>91</v>
      </c>
      <c r="D189" s="26">
        <v>1</v>
      </c>
      <c r="E189" s="15" t="s">
        <v>56</v>
      </c>
      <c r="F189" s="6">
        <v>1</v>
      </c>
      <c r="G189" s="6">
        <v>361.08</v>
      </c>
      <c r="H189" s="14">
        <f>G189*F189</f>
        <v>361.08</v>
      </c>
      <c r="I189" s="49"/>
    </row>
    <row r="190" spans="1:9" ht="18.75">
      <c r="A190" s="75" t="s">
        <v>191</v>
      </c>
      <c r="B190" s="337" t="s">
        <v>194</v>
      </c>
      <c r="C190" s="337"/>
      <c r="D190" s="338"/>
      <c r="E190" s="24"/>
      <c r="F190" s="28"/>
      <c r="G190" s="28"/>
      <c r="H190" s="29"/>
    </row>
    <row r="191" spans="1:9" ht="27.75" customHeight="1">
      <c r="A191" s="60" t="s">
        <v>193</v>
      </c>
      <c r="B191" s="339" t="s">
        <v>196</v>
      </c>
      <c r="C191" s="339"/>
      <c r="D191" s="340"/>
      <c r="E191" s="15"/>
      <c r="F191" s="6"/>
      <c r="G191" s="6"/>
      <c r="H191" s="12"/>
    </row>
    <row r="192" spans="1:9">
      <c r="A192" s="68"/>
      <c r="B192" s="25" t="s">
        <v>11</v>
      </c>
      <c r="C192" s="20"/>
      <c r="D192" s="21"/>
      <c r="E192" s="15"/>
      <c r="F192" s="6"/>
      <c r="G192" s="6"/>
      <c r="H192" s="12"/>
      <c r="I192" s="49"/>
    </row>
    <row r="193" spans="1:41">
      <c r="A193" s="68"/>
      <c r="B193" s="3" t="s">
        <v>195</v>
      </c>
      <c r="C193" s="3"/>
      <c r="D193" s="26">
        <v>850</v>
      </c>
      <c r="E193" s="15" t="s">
        <v>49</v>
      </c>
      <c r="F193" s="6">
        <v>850</v>
      </c>
      <c r="G193" s="325">
        <v>38.93</v>
      </c>
      <c r="H193" s="14">
        <f>G193*F193</f>
        <v>33090.5</v>
      </c>
      <c r="I193" s="49"/>
    </row>
    <row r="194" spans="1:41">
      <c r="A194" s="68"/>
      <c r="B194" s="20"/>
      <c r="C194" s="20"/>
      <c r="D194" s="21"/>
      <c r="E194" s="15"/>
      <c r="F194" s="6"/>
      <c r="G194" s="6"/>
      <c r="H194" s="12"/>
      <c r="I194" s="49"/>
    </row>
    <row r="195" spans="1:41" s="10" customFormat="1" ht="18.75">
      <c r="A195" s="54"/>
      <c r="B195" s="331" t="s">
        <v>126</v>
      </c>
      <c r="C195" s="331"/>
      <c r="D195" s="332"/>
      <c r="E195" s="16"/>
      <c r="F195" s="17"/>
      <c r="G195" s="17"/>
      <c r="H195" s="22">
        <f>SUM(H171:H194)</f>
        <v>40509.61</v>
      </c>
      <c r="I195" s="27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2"/>
      <c r="AO195" s="92"/>
    </row>
    <row r="196" spans="1:41" s="48" customFormat="1">
      <c r="A196" s="70"/>
      <c r="B196" s="38"/>
      <c r="C196" s="38"/>
      <c r="D196" s="39"/>
      <c r="E196" s="45"/>
      <c r="F196" s="46"/>
      <c r="G196" s="46"/>
      <c r="H196" s="47"/>
      <c r="I196" s="23"/>
      <c r="J196" s="74"/>
      <c r="K196" s="74"/>
      <c r="L196" s="74"/>
      <c r="M196" s="74"/>
      <c r="N196" s="74"/>
      <c r="O196" s="74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  <c r="AM196" s="93"/>
      <c r="AN196" s="93"/>
      <c r="AO196" s="93"/>
    </row>
    <row r="197" spans="1:41" ht="18.75" customHeight="1">
      <c r="A197" s="58" t="s">
        <v>74</v>
      </c>
      <c r="B197" s="336" t="s">
        <v>127</v>
      </c>
      <c r="C197" s="336"/>
      <c r="D197" s="336"/>
      <c r="E197" s="326"/>
      <c r="F197" s="327"/>
      <c r="G197" s="327"/>
      <c r="H197" s="327"/>
    </row>
    <row r="198" spans="1:41" ht="18.75" customHeight="1">
      <c r="A198" s="69" t="s">
        <v>75</v>
      </c>
      <c r="B198" s="345" t="s">
        <v>128</v>
      </c>
      <c r="C198" s="345"/>
      <c r="D198" s="346"/>
      <c r="E198" s="15"/>
      <c r="F198" s="6"/>
      <c r="G198" s="6"/>
      <c r="H198" s="12"/>
    </row>
    <row r="199" spans="1:41" ht="18.75">
      <c r="A199" s="67" t="s">
        <v>78</v>
      </c>
      <c r="B199" s="334" t="s">
        <v>129</v>
      </c>
      <c r="C199" s="334"/>
      <c r="D199" s="335"/>
      <c r="E199" s="15"/>
      <c r="F199" s="6"/>
      <c r="G199" s="6"/>
      <c r="H199" s="12"/>
    </row>
    <row r="200" spans="1:41" ht="27.75" customHeight="1">
      <c r="A200" s="60" t="s">
        <v>79</v>
      </c>
      <c r="B200" s="339" t="s">
        <v>178</v>
      </c>
      <c r="C200" s="339"/>
      <c r="D200" s="340"/>
      <c r="E200" s="15"/>
      <c r="F200" s="6"/>
      <c r="G200" s="6"/>
      <c r="H200" s="12"/>
    </row>
    <row r="201" spans="1:41">
      <c r="A201" s="68"/>
      <c r="B201" s="25" t="s">
        <v>11</v>
      </c>
      <c r="C201" s="25"/>
      <c r="D201" s="57"/>
      <c r="E201" s="15"/>
      <c r="F201" s="6"/>
      <c r="G201" s="6"/>
      <c r="H201" s="12"/>
      <c r="I201" s="49"/>
    </row>
    <row r="202" spans="1:41">
      <c r="A202" s="68"/>
      <c r="B202" s="3" t="s">
        <v>130</v>
      </c>
      <c r="C202" s="25"/>
      <c r="D202" s="26">
        <f>(29.57+24.11)*2+(20+7)*2+(24+83+25+24+12.7+19.6+12.7+39)+(86+32)*2+(6+86)*2+(35+19.6)*2+19.6+(86+24)*2+(24*4+111*2)-(26*2.4)-(6*3)-(2*3.2)-(10*4)-(36*1)-(3*4.5)</f>
        <v>1311.86</v>
      </c>
      <c r="E202" s="15" t="s">
        <v>49</v>
      </c>
      <c r="F202" s="6">
        <v>1311.86</v>
      </c>
      <c r="G202" s="6">
        <v>45.24</v>
      </c>
      <c r="H202" s="12">
        <f>G202*F202</f>
        <v>59348.546399999999</v>
      </c>
      <c r="I202" s="49"/>
    </row>
    <row r="203" spans="1:41">
      <c r="A203" s="61" t="s">
        <v>167</v>
      </c>
      <c r="B203" s="347" t="s">
        <v>168</v>
      </c>
      <c r="C203" s="347"/>
      <c r="D203" s="348"/>
      <c r="E203" s="24"/>
      <c r="F203" s="28"/>
      <c r="G203" s="28"/>
      <c r="H203" s="29"/>
    </row>
    <row r="204" spans="1:41">
      <c r="A204" s="68"/>
      <c r="B204" s="25" t="s">
        <v>11</v>
      </c>
      <c r="C204" s="25"/>
      <c r="D204" s="57"/>
      <c r="E204" s="15"/>
      <c r="F204" s="6"/>
      <c r="G204" s="6"/>
      <c r="H204" s="12"/>
      <c r="I204" s="49"/>
    </row>
    <row r="205" spans="1:41">
      <c r="A205" s="68"/>
      <c r="B205" s="3" t="s">
        <v>130</v>
      </c>
      <c r="C205" s="25"/>
      <c r="D205" s="26">
        <f>(29.57+24.11)*2+(20+7)*2+(24+83+25+24+12.7+19.6+12.7+39)+(86+32)*2+(6+86)*2+(35+19.6)*2+19.6+(86+24)*2+(24*4+111*2)-(26*2.4)-(6*3)-(2*3.2)-(10*4)-(36*1)-(3*4.5)</f>
        <v>1311.86</v>
      </c>
      <c r="E205" s="15" t="s">
        <v>49</v>
      </c>
      <c r="F205" s="6">
        <v>1311.86</v>
      </c>
      <c r="G205" s="6">
        <v>26.06</v>
      </c>
      <c r="H205" s="12">
        <f>G205*F205</f>
        <v>34187.071599999996</v>
      </c>
      <c r="I205" s="49"/>
    </row>
    <row r="206" spans="1:41" ht="36" customHeight="1">
      <c r="A206" s="62" t="s">
        <v>169</v>
      </c>
      <c r="B206" s="363" t="s">
        <v>173</v>
      </c>
      <c r="C206" s="363"/>
      <c r="D206" s="364"/>
      <c r="E206" s="24"/>
      <c r="F206" s="28"/>
      <c r="G206" s="28"/>
      <c r="H206" s="29"/>
    </row>
    <row r="207" spans="1:41" ht="18.75">
      <c r="A207" s="67" t="s">
        <v>170</v>
      </c>
      <c r="B207" s="334" t="s">
        <v>175</v>
      </c>
      <c r="C207" s="334"/>
      <c r="D207" s="335"/>
      <c r="E207" s="15"/>
      <c r="F207" s="6"/>
      <c r="G207" s="6"/>
      <c r="H207" s="12"/>
    </row>
    <row r="208" spans="1:41">
      <c r="A208" s="60" t="s">
        <v>171</v>
      </c>
      <c r="B208" s="339" t="s">
        <v>174</v>
      </c>
      <c r="C208" s="339"/>
      <c r="D208" s="340"/>
      <c r="E208" s="15"/>
      <c r="F208" s="6"/>
      <c r="G208" s="6"/>
      <c r="H208" s="12"/>
    </row>
    <row r="209" spans="1:41">
      <c r="A209" s="68"/>
      <c r="B209" s="25" t="s">
        <v>11</v>
      </c>
      <c r="C209" s="25"/>
      <c r="D209" s="57"/>
      <c r="E209" s="15"/>
      <c r="F209" s="6"/>
      <c r="G209" s="6"/>
      <c r="H209" s="12"/>
      <c r="I209" s="49"/>
    </row>
    <row r="210" spans="1:41">
      <c r="A210" s="68"/>
      <c r="B210" s="3" t="s">
        <v>177</v>
      </c>
      <c r="C210" s="25"/>
      <c r="D210" s="26">
        <v>58</v>
      </c>
      <c r="E210" s="15" t="s">
        <v>1</v>
      </c>
      <c r="F210" s="6">
        <v>58</v>
      </c>
      <c r="G210" s="6">
        <v>351.16</v>
      </c>
      <c r="H210" s="12">
        <f>G210*F210</f>
        <v>20367.280000000002</v>
      </c>
      <c r="I210" s="49"/>
    </row>
    <row r="211" spans="1:41">
      <c r="A211" s="61" t="s">
        <v>172</v>
      </c>
      <c r="B211" s="347" t="s">
        <v>176</v>
      </c>
      <c r="C211" s="347"/>
      <c r="D211" s="348"/>
      <c r="E211" s="24"/>
      <c r="F211" s="28"/>
      <c r="G211" s="28"/>
      <c r="H211" s="29"/>
    </row>
    <row r="212" spans="1:41">
      <c r="A212" s="68"/>
      <c r="B212" s="25" t="s">
        <v>11</v>
      </c>
      <c r="C212" s="25"/>
      <c r="D212" s="57"/>
      <c r="E212" s="15"/>
      <c r="F212" s="6"/>
      <c r="G212" s="6"/>
      <c r="H212" s="12"/>
      <c r="I212" s="49"/>
    </row>
    <row r="213" spans="1:41">
      <c r="A213" s="68"/>
      <c r="B213" s="3" t="s">
        <v>177</v>
      </c>
      <c r="C213" s="25"/>
      <c r="D213" s="26">
        <v>4</v>
      </c>
      <c r="E213" s="15" t="s">
        <v>1</v>
      </c>
      <c r="F213" s="6">
        <v>4</v>
      </c>
      <c r="G213" s="6">
        <v>540.58000000000004</v>
      </c>
      <c r="H213" s="12">
        <f>G213*F213</f>
        <v>2162.3200000000002</v>
      </c>
      <c r="I213" s="49"/>
    </row>
    <row r="214" spans="1:41">
      <c r="A214" s="68"/>
      <c r="B214" s="20"/>
      <c r="C214" s="20"/>
      <c r="D214" s="21"/>
      <c r="E214" s="15"/>
      <c r="F214" s="6"/>
      <c r="G214" s="6"/>
      <c r="H214" s="12"/>
      <c r="I214" s="49"/>
    </row>
    <row r="215" spans="1:41" s="10" customFormat="1" ht="18.75">
      <c r="A215" s="54"/>
      <c r="B215" s="331" t="s">
        <v>131</v>
      </c>
      <c r="C215" s="331"/>
      <c r="D215" s="332"/>
      <c r="E215" s="16"/>
      <c r="F215" s="17"/>
      <c r="G215" s="17"/>
      <c r="H215" s="22">
        <f>SUM(H198:H214)</f>
        <v>116065.21799999999</v>
      </c>
      <c r="I215" s="27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2"/>
      <c r="AO215" s="92"/>
    </row>
    <row r="216" spans="1:41" s="48" customFormat="1">
      <c r="A216" s="70"/>
      <c r="B216" s="38"/>
      <c r="C216" s="38"/>
      <c r="D216" s="39"/>
      <c r="E216" s="45"/>
      <c r="F216" s="46"/>
      <c r="G216" s="46"/>
      <c r="H216" s="47"/>
      <c r="I216" s="23"/>
      <c r="J216" s="74"/>
      <c r="K216" s="74"/>
      <c r="L216" s="74"/>
      <c r="M216" s="74"/>
      <c r="N216" s="74"/>
      <c r="O216" s="74"/>
      <c r="P216" s="93"/>
      <c r="Q216" s="93"/>
      <c r="R216" s="93"/>
      <c r="S216" s="93"/>
      <c r="T216" s="93"/>
      <c r="U216" s="95"/>
      <c r="V216" s="95"/>
      <c r="W216" s="95"/>
      <c r="X216" s="95"/>
      <c r="Y216" s="95"/>
      <c r="Z216" s="95"/>
      <c r="AA216" s="95"/>
      <c r="AB216" s="95"/>
      <c r="AC216" s="95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</row>
    <row r="217" spans="1:41" s="101" customFormat="1" ht="18.75">
      <c r="A217" s="58" t="s">
        <v>366</v>
      </c>
      <c r="B217" s="328" t="s">
        <v>329</v>
      </c>
      <c r="C217" s="328"/>
      <c r="D217" s="328"/>
      <c r="E217" s="312"/>
      <c r="F217" s="313"/>
      <c r="G217" s="314"/>
      <c r="H217" s="315"/>
      <c r="I217" s="301"/>
      <c r="J217" s="300"/>
      <c r="K217" s="300"/>
      <c r="L217" s="300"/>
      <c r="M217" s="300"/>
      <c r="N217" s="300"/>
      <c r="O217" s="300"/>
      <c r="P217" s="300"/>
      <c r="Q217" s="300"/>
      <c r="R217" s="300"/>
      <c r="S217" s="300"/>
      <c r="T217" s="300"/>
      <c r="U217" s="300"/>
      <c r="V217" s="300"/>
      <c r="W217" s="300"/>
      <c r="X217" s="300"/>
      <c r="Y217" s="300"/>
      <c r="Z217" s="300"/>
      <c r="AA217" s="300"/>
      <c r="AB217" s="300"/>
      <c r="AC217" s="300"/>
      <c r="AD217" s="300"/>
      <c r="AE217" s="300"/>
      <c r="AF217" s="300"/>
      <c r="AG217" s="300"/>
    </row>
    <row r="218" spans="1:41" s="101" customFormat="1" ht="18.75">
      <c r="A218" s="67" t="s">
        <v>368</v>
      </c>
      <c r="B218" s="329" t="s">
        <v>330</v>
      </c>
      <c r="C218" s="329"/>
      <c r="D218" s="329"/>
      <c r="E218" s="114"/>
      <c r="F218" s="115"/>
      <c r="G218" s="116"/>
      <c r="H218" s="217"/>
      <c r="I218" s="301"/>
      <c r="J218" s="300"/>
      <c r="K218" s="300"/>
      <c r="L218" s="300"/>
      <c r="M218" s="300"/>
      <c r="N218" s="300"/>
      <c r="O218" s="300"/>
      <c r="P218" s="300"/>
      <c r="Q218" s="300"/>
      <c r="R218" s="300"/>
      <c r="S218" s="300"/>
      <c r="T218" s="300"/>
      <c r="U218" s="300"/>
      <c r="V218" s="300"/>
      <c r="W218" s="300"/>
      <c r="X218" s="300"/>
      <c r="Y218" s="300"/>
      <c r="Z218" s="300"/>
      <c r="AA218" s="300"/>
      <c r="AB218" s="300"/>
      <c r="AC218" s="300"/>
      <c r="AD218" s="300"/>
      <c r="AE218" s="300"/>
      <c r="AF218" s="300"/>
      <c r="AG218" s="300"/>
    </row>
    <row r="219" spans="1:41" s="101" customFormat="1" ht="18.75">
      <c r="A219" s="67" t="s">
        <v>392</v>
      </c>
      <c r="B219" s="334" t="s">
        <v>393</v>
      </c>
      <c r="C219" s="334"/>
      <c r="D219" s="335"/>
      <c r="E219" s="114"/>
      <c r="F219" s="115"/>
      <c r="G219" s="116"/>
      <c r="H219" s="217"/>
      <c r="I219" s="301"/>
      <c r="J219" s="300"/>
      <c r="K219" s="300"/>
      <c r="L219" s="300"/>
      <c r="M219" s="300"/>
      <c r="N219" s="300"/>
      <c r="O219" s="300"/>
      <c r="P219" s="300"/>
      <c r="Q219" s="300"/>
      <c r="R219" s="300"/>
      <c r="S219" s="300"/>
      <c r="T219" s="300"/>
      <c r="U219" s="300"/>
      <c r="V219" s="300"/>
      <c r="W219" s="300"/>
      <c r="X219" s="300"/>
      <c r="Y219" s="300"/>
      <c r="Z219" s="300"/>
      <c r="AA219" s="300"/>
      <c r="AB219" s="300"/>
      <c r="AC219" s="300"/>
      <c r="AD219" s="300"/>
      <c r="AE219" s="300"/>
      <c r="AF219" s="300"/>
      <c r="AG219" s="300"/>
    </row>
    <row r="220" spans="1:41" s="101" customFormat="1" ht="15">
      <c r="A220" s="60" t="s">
        <v>370</v>
      </c>
      <c r="B220" s="330" t="s">
        <v>389</v>
      </c>
      <c r="C220" s="330"/>
      <c r="D220" s="330"/>
      <c r="E220" s="114"/>
      <c r="F220" s="115"/>
      <c r="G220" s="116"/>
      <c r="H220" s="217"/>
      <c r="I220" s="301"/>
      <c r="J220" s="300"/>
      <c r="K220" s="300"/>
      <c r="L220" s="300"/>
      <c r="M220" s="300"/>
      <c r="N220" s="300"/>
      <c r="O220" s="300"/>
      <c r="P220" s="300"/>
      <c r="Q220" s="300"/>
      <c r="R220" s="300"/>
      <c r="S220" s="300"/>
      <c r="T220" s="300"/>
      <c r="U220" s="300"/>
      <c r="V220" s="300"/>
      <c r="W220" s="300"/>
      <c r="X220" s="300"/>
      <c r="Y220" s="300"/>
      <c r="Z220" s="300"/>
      <c r="AA220" s="300"/>
      <c r="AB220" s="300"/>
      <c r="AC220" s="300"/>
      <c r="AD220" s="300"/>
      <c r="AE220" s="300"/>
      <c r="AF220" s="300"/>
      <c r="AG220" s="300"/>
    </row>
    <row r="221" spans="1:41" s="101" customFormat="1" ht="15">
      <c r="A221" s="60"/>
      <c r="B221" s="25" t="s">
        <v>11</v>
      </c>
      <c r="C221" s="234"/>
      <c r="D221" s="234"/>
      <c r="E221" s="104"/>
      <c r="F221" s="115"/>
      <c r="G221" s="116"/>
      <c r="H221" s="217"/>
      <c r="I221" s="301"/>
      <c r="J221" s="300"/>
      <c r="K221" s="300"/>
      <c r="L221" s="300"/>
      <c r="M221" s="300"/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</row>
    <row r="222" spans="1:41" s="101" customFormat="1" ht="15">
      <c r="A222" s="60"/>
      <c r="B222" s="3" t="s">
        <v>385</v>
      </c>
      <c r="C222" s="234"/>
      <c r="D222" s="322">
        <v>15</v>
      </c>
      <c r="E222" s="104"/>
      <c r="F222" s="115"/>
      <c r="G222" s="116"/>
      <c r="H222" s="217"/>
      <c r="I222" s="301"/>
      <c r="J222" s="300"/>
      <c r="K222" s="300"/>
      <c r="L222" s="300"/>
      <c r="M222" s="300"/>
      <c r="N222" s="300"/>
      <c r="O222" s="300"/>
      <c r="P222" s="300"/>
      <c r="Q222" s="300"/>
      <c r="R222" s="300"/>
      <c r="S222" s="300"/>
      <c r="T222" s="300"/>
      <c r="U222" s="300"/>
      <c r="V222" s="300"/>
      <c r="W222" s="300"/>
      <c r="X222" s="300"/>
      <c r="Y222" s="300"/>
      <c r="Z222" s="300"/>
      <c r="AA222" s="300"/>
      <c r="AB222" s="300"/>
      <c r="AC222" s="300"/>
      <c r="AD222" s="300"/>
      <c r="AE222" s="300"/>
      <c r="AF222" s="300"/>
      <c r="AG222" s="300"/>
    </row>
    <row r="223" spans="1:41" s="101" customFormat="1" ht="15">
      <c r="A223" s="60"/>
      <c r="B223" s="3" t="s">
        <v>386</v>
      </c>
      <c r="C223" s="234"/>
      <c r="D223" s="322">
        <v>9</v>
      </c>
      <c r="E223" s="104"/>
      <c r="F223" s="115"/>
      <c r="G223" s="116"/>
      <c r="H223" s="217"/>
      <c r="I223" s="301"/>
      <c r="J223" s="300"/>
      <c r="K223" s="300"/>
      <c r="L223" s="300"/>
      <c r="M223" s="300"/>
      <c r="N223" s="300"/>
      <c r="O223" s="300"/>
      <c r="P223" s="300"/>
      <c r="Q223" s="300"/>
      <c r="R223" s="300"/>
      <c r="S223" s="300"/>
      <c r="T223" s="300"/>
      <c r="U223" s="300"/>
      <c r="V223" s="300"/>
      <c r="W223" s="300"/>
      <c r="X223" s="300"/>
      <c r="Y223" s="300"/>
      <c r="Z223" s="300"/>
      <c r="AA223" s="300"/>
      <c r="AB223" s="300"/>
      <c r="AC223" s="300"/>
      <c r="AD223" s="300"/>
      <c r="AE223" s="300"/>
      <c r="AF223" s="300"/>
      <c r="AG223" s="300"/>
    </row>
    <row r="224" spans="1:41" s="101" customFormat="1" ht="15">
      <c r="A224" s="60"/>
      <c r="B224" s="3"/>
      <c r="C224" s="234"/>
      <c r="D224" s="234"/>
      <c r="E224" s="316" t="s">
        <v>49</v>
      </c>
      <c r="F224" s="115">
        <f>D222+D223</f>
        <v>24</v>
      </c>
      <c r="G224" s="116"/>
      <c r="H224" s="321" t="s">
        <v>387</v>
      </c>
      <c r="I224" s="301"/>
      <c r="J224" s="300"/>
      <c r="K224" s="300"/>
      <c r="L224" s="300"/>
      <c r="M224" s="300"/>
      <c r="N224" s="300"/>
      <c r="O224" s="300"/>
      <c r="P224" s="300"/>
      <c r="Q224" s="300"/>
      <c r="R224" s="300"/>
      <c r="S224" s="300"/>
      <c r="T224" s="300"/>
      <c r="U224" s="300"/>
      <c r="V224" s="300"/>
      <c r="W224" s="300"/>
      <c r="X224" s="300"/>
      <c r="Y224" s="300"/>
      <c r="Z224" s="300"/>
      <c r="AA224" s="300"/>
      <c r="AB224" s="300"/>
      <c r="AC224" s="300"/>
      <c r="AD224" s="300"/>
      <c r="AE224" s="300"/>
      <c r="AF224" s="300"/>
      <c r="AG224" s="300"/>
    </row>
    <row r="225" spans="1:41" s="101" customFormat="1" ht="15">
      <c r="A225" s="61" t="s">
        <v>384</v>
      </c>
      <c r="B225" s="333" t="s">
        <v>390</v>
      </c>
      <c r="C225" s="333"/>
      <c r="D225" s="333"/>
      <c r="E225" s="317"/>
      <c r="F225" s="318"/>
      <c r="G225" s="319"/>
      <c r="H225" s="320"/>
      <c r="I225" s="301"/>
      <c r="J225" s="300"/>
      <c r="K225" s="300"/>
      <c r="L225" s="300"/>
      <c r="M225" s="300"/>
      <c r="N225" s="300"/>
      <c r="O225" s="300"/>
      <c r="P225" s="300"/>
      <c r="Q225" s="300"/>
      <c r="R225" s="300"/>
      <c r="S225" s="300"/>
      <c r="T225" s="300"/>
      <c r="U225" s="300"/>
      <c r="V225" s="300"/>
      <c r="W225" s="300"/>
      <c r="X225" s="300"/>
      <c r="Y225" s="300"/>
      <c r="Z225" s="300"/>
      <c r="AA225" s="300"/>
      <c r="AB225" s="300"/>
      <c r="AC225" s="300"/>
      <c r="AD225" s="300"/>
      <c r="AE225" s="300"/>
      <c r="AF225" s="300"/>
      <c r="AG225" s="300"/>
    </row>
    <row r="226" spans="1:41" s="101" customFormat="1" ht="15">
      <c r="A226" s="60"/>
      <c r="B226" s="25" t="s">
        <v>11</v>
      </c>
      <c r="C226" s="234"/>
      <c r="D226" s="234"/>
      <c r="E226" s="104"/>
      <c r="F226" s="115"/>
      <c r="G226" s="116"/>
      <c r="H226" s="217"/>
      <c r="I226" s="301"/>
      <c r="J226" s="300"/>
      <c r="K226" s="300"/>
      <c r="L226" s="300"/>
      <c r="M226" s="300"/>
      <c r="N226" s="300"/>
      <c r="O226" s="300"/>
      <c r="P226" s="300"/>
      <c r="Q226" s="300"/>
      <c r="R226" s="300"/>
      <c r="S226" s="300"/>
      <c r="T226" s="300"/>
      <c r="U226" s="300"/>
      <c r="V226" s="300"/>
      <c r="W226" s="300"/>
      <c r="X226" s="300"/>
      <c r="Y226" s="300"/>
      <c r="Z226" s="300"/>
      <c r="AA226" s="300"/>
      <c r="AB226" s="300"/>
      <c r="AC226" s="300"/>
      <c r="AD226" s="300"/>
      <c r="AE226" s="300"/>
      <c r="AF226" s="300"/>
      <c r="AG226" s="300"/>
    </row>
    <row r="227" spans="1:41" s="101" customFormat="1" ht="15">
      <c r="A227" s="60"/>
      <c r="B227" s="3" t="s">
        <v>385</v>
      </c>
      <c r="C227" s="234"/>
      <c r="D227" s="26">
        <v>4</v>
      </c>
      <c r="E227" s="104"/>
      <c r="F227" s="115"/>
      <c r="G227" s="116"/>
      <c r="H227" s="217"/>
      <c r="I227" s="301"/>
      <c r="J227" s="300"/>
      <c r="K227" s="300"/>
      <c r="L227" s="300"/>
      <c r="M227" s="300"/>
      <c r="N227" s="300"/>
      <c r="O227" s="300"/>
      <c r="P227" s="300"/>
      <c r="Q227" s="300"/>
      <c r="R227" s="300"/>
      <c r="S227" s="300"/>
      <c r="T227" s="300"/>
      <c r="U227" s="300"/>
      <c r="V227" s="300"/>
      <c r="W227" s="300"/>
      <c r="X227" s="300"/>
      <c r="Y227" s="300"/>
      <c r="Z227" s="300"/>
      <c r="AA227" s="300"/>
      <c r="AB227" s="300"/>
      <c r="AC227" s="300"/>
      <c r="AD227" s="300"/>
      <c r="AE227" s="300"/>
      <c r="AF227" s="300"/>
      <c r="AG227" s="300"/>
    </row>
    <row r="228" spans="1:41" s="101" customFormat="1" ht="15">
      <c r="A228" s="60"/>
      <c r="B228" s="3" t="s">
        <v>386</v>
      </c>
      <c r="C228" s="234"/>
      <c r="D228" s="26">
        <v>7</v>
      </c>
      <c r="E228" s="104"/>
      <c r="F228" s="115"/>
      <c r="G228" s="116"/>
      <c r="H228" s="217"/>
      <c r="I228" s="301"/>
      <c r="J228" s="300"/>
      <c r="K228" s="300"/>
      <c r="L228" s="300"/>
      <c r="M228" s="300"/>
      <c r="N228" s="300"/>
      <c r="O228" s="300"/>
      <c r="P228" s="300"/>
      <c r="Q228" s="300"/>
      <c r="R228" s="300"/>
      <c r="S228" s="300"/>
      <c r="T228" s="300"/>
      <c r="U228" s="300"/>
      <c r="V228" s="300"/>
      <c r="W228" s="300"/>
      <c r="X228" s="300"/>
      <c r="Y228" s="300"/>
      <c r="Z228" s="300"/>
      <c r="AA228" s="300"/>
      <c r="AB228" s="300"/>
      <c r="AC228" s="300"/>
      <c r="AD228" s="300"/>
      <c r="AE228" s="300"/>
      <c r="AF228" s="300"/>
      <c r="AG228" s="300"/>
    </row>
    <row r="229" spans="1:41" s="101" customFormat="1" ht="15">
      <c r="A229" s="60"/>
      <c r="B229" s="234"/>
      <c r="C229" s="234"/>
      <c r="D229" s="234"/>
      <c r="E229" s="316" t="s">
        <v>1</v>
      </c>
      <c r="F229" s="115">
        <f>D228+D227</f>
        <v>11</v>
      </c>
      <c r="G229" s="116"/>
      <c r="H229" s="321" t="s">
        <v>387</v>
      </c>
      <c r="I229" s="301"/>
      <c r="J229" s="300"/>
      <c r="K229" s="300"/>
      <c r="L229" s="300"/>
      <c r="M229" s="300"/>
      <c r="N229" s="300"/>
      <c r="O229" s="300"/>
      <c r="P229" s="300"/>
      <c r="Q229" s="300"/>
      <c r="R229" s="300"/>
      <c r="S229" s="300"/>
      <c r="T229" s="300"/>
      <c r="U229" s="300"/>
      <c r="V229" s="300"/>
      <c r="W229" s="300"/>
      <c r="X229" s="300"/>
      <c r="Y229" s="300"/>
      <c r="Z229" s="300"/>
      <c r="AA229" s="300"/>
      <c r="AB229" s="300"/>
      <c r="AC229" s="300"/>
      <c r="AD229" s="300"/>
      <c r="AE229" s="300"/>
      <c r="AF229" s="300"/>
      <c r="AG229" s="300"/>
    </row>
    <row r="230" spans="1:41">
      <c r="A230" s="68"/>
      <c r="B230" s="20"/>
      <c r="C230" s="20"/>
      <c r="D230" s="21"/>
      <c r="E230" s="15"/>
      <c r="F230" s="6"/>
      <c r="G230" s="6"/>
      <c r="H230" s="12"/>
      <c r="I230" s="49"/>
    </row>
    <row r="231" spans="1:41" s="10" customFormat="1" ht="18.75">
      <c r="A231" s="54"/>
      <c r="B231" s="331" t="s">
        <v>388</v>
      </c>
      <c r="C231" s="331"/>
      <c r="D231" s="332"/>
      <c r="E231" s="16"/>
      <c r="F231" s="17"/>
      <c r="G231" s="17"/>
      <c r="H231" s="22" t="s">
        <v>387</v>
      </c>
      <c r="I231" s="27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</row>
    <row r="232" spans="1:41" s="48" customFormat="1">
      <c r="A232" s="70"/>
      <c r="B232" s="38"/>
      <c r="C232" s="38"/>
      <c r="D232" s="39"/>
      <c r="E232" s="45"/>
      <c r="F232" s="46"/>
      <c r="G232" s="46"/>
      <c r="H232" s="47"/>
      <c r="I232" s="23"/>
      <c r="J232" s="74"/>
      <c r="K232" s="74"/>
      <c r="L232" s="74"/>
      <c r="M232" s="74"/>
      <c r="N232" s="74"/>
      <c r="O232" s="74"/>
      <c r="P232" s="93"/>
      <c r="Q232" s="93"/>
      <c r="R232" s="93"/>
      <c r="S232" s="93"/>
      <c r="T232" s="93"/>
      <c r="U232" s="95"/>
      <c r="V232" s="95"/>
      <c r="W232" s="95"/>
      <c r="X232" s="95"/>
      <c r="Y232" s="95"/>
      <c r="Z232" s="95"/>
      <c r="AA232" s="95"/>
      <c r="AB232" s="95"/>
      <c r="AC232" s="95"/>
      <c r="AD232" s="93"/>
      <c r="AE232" s="93"/>
      <c r="AF232" s="93"/>
      <c r="AG232" s="93"/>
      <c r="AH232" s="93"/>
      <c r="AI232" s="93"/>
      <c r="AJ232" s="93"/>
      <c r="AK232" s="93"/>
      <c r="AL232" s="93"/>
      <c r="AM232" s="93"/>
      <c r="AN232" s="93"/>
      <c r="AO232" s="93"/>
    </row>
    <row r="233" spans="1:41" ht="18.75" customHeight="1">
      <c r="A233" s="58" t="s">
        <v>381</v>
      </c>
      <c r="B233" s="336" t="s">
        <v>367</v>
      </c>
      <c r="C233" s="336"/>
      <c r="D233" s="336"/>
      <c r="E233" s="326"/>
      <c r="F233" s="327"/>
      <c r="G233" s="327"/>
      <c r="H233" s="367"/>
    </row>
    <row r="234" spans="1:41" ht="18.75">
      <c r="A234" s="67" t="s">
        <v>382</v>
      </c>
      <c r="B234" s="334" t="s">
        <v>369</v>
      </c>
      <c r="C234" s="334"/>
      <c r="D234" s="335"/>
      <c r="E234" s="15"/>
      <c r="F234" s="6"/>
      <c r="G234" s="6"/>
      <c r="H234" s="12"/>
    </row>
    <row r="235" spans="1:41">
      <c r="A235" s="60" t="s">
        <v>383</v>
      </c>
      <c r="B235" s="339" t="s">
        <v>371</v>
      </c>
      <c r="C235" s="339"/>
      <c r="D235" s="340"/>
      <c r="E235" s="15"/>
      <c r="F235" s="6"/>
      <c r="G235" s="6"/>
      <c r="H235" s="12"/>
    </row>
    <row r="236" spans="1:41" ht="18.75">
      <c r="A236" s="67"/>
      <c r="B236" s="25" t="s">
        <v>11</v>
      </c>
      <c r="C236" s="25"/>
      <c r="D236" s="26" t="s">
        <v>5</v>
      </c>
      <c r="E236" s="91" t="s">
        <v>199</v>
      </c>
      <c r="F236" s="6">
        <v>1</v>
      </c>
      <c r="G236" s="6">
        <v>26250</v>
      </c>
      <c r="H236" s="12">
        <f>F236*G236</f>
        <v>26250</v>
      </c>
      <c r="I236" s="96"/>
      <c r="J236" s="33"/>
      <c r="K236" s="33"/>
      <c r="L236" s="33"/>
      <c r="M236" s="96"/>
      <c r="N236" s="33"/>
      <c r="O236" s="33"/>
      <c r="P236" s="33"/>
      <c r="Q236" s="96"/>
      <c r="R236" s="33"/>
      <c r="S236" s="33"/>
      <c r="T236" s="33"/>
      <c r="U236" s="97"/>
      <c r="V236" s="90"/>
      <c r="W236" s="90"/>
      <c r="X236" s="90"/>
      <c r="Y236" s="97"/>
      <c r="Z236" s="90"/>
      <c r="AA236" s="90"/>
      <c r="AB236" s="90"/>
      <c r="AC236" s="97"/>
      <c r="AD236" s="33"/>
      <c r="AE236" s="33"/>
      <c r="AF236" s="33"/>
      <c r="AG236" s="96"/>
      <c r="AH236" s="33"/>
      <c r="AI236" s="33"/>
      <c r="AJ236" s="33"/>
    </row>
    <row r="237" spans="1:41">
      <c r="A237" s="68"/>
      <c r="B237" s="20"/>
      <c r="C237" s="20"/>
      <c r="D237" s="21"/>
      <c r="E237" s="15"/>
      <c r="F237" s="6"/>
      <c r="G237" s="6"/>
      <c r="H237" s="12"/>
      <c r="I237" s="49"/>
    </row>
    <row r="238" spans="1:41" s="10" customFormat="1" ht="18.75">
      <c r="A238" s="54"/>
      <c r="B238" s="331" t="s">
        <v>363</v>
      </c>
      <c r="C238" s="331"/>
      <c r="D238" s="332"/>
      <c r="E238" s="16"/>
      <c r="F238" s="17"/>
      <c r="G238" s="17"/>
      <c r="H238" s="22">
        <f>SUM(H236:H237)</f>
        <v>26250</v>
      </c>
      <c r="I238" s="27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</row>
    <row r="239" spans="1:41" s="48" customFormat="1">
      <c r="A239" s="70"/>
      <c r="B239" s="38"/>
      <c r="C239" s="38"/>
      <c r="D239" s="39"/>
      <c r="E239" s="45"/>
      <c r="F239" s="46"/>
      <c r="G239" s="46"/>
      <c r="H239" s="47"/>
      <c r="I239" s="23"/>
      <c r="J239" s="74"/>
      <c r="K239" s="74"/>
      <c r="L239" s="74"/>
      <c r="M239" s="74"/>
      <c r="N239" s="74"/>
      <c r="O239" s="74"/>
      <c r="P239" s="93"/>
      <c r="Q239" s="93"/>
      <c r="R239" s="93"/>
      <c r="S239" s="93"/>
      <c r="T239" s="93"/>
      <c r="U239" s="95"/>
      <c r="V239" s="95"/>
      <c r="W239" s="95"/>
      <c r="X239" s="95"/>
      <c r="Y239" s="95"/>
      <c r="Z239" s="95"/>
      <c r="AA239" s="95"/>
      <c r="AB239" s="95"/>
      <c r="AC239" s="95"/>
      <c r="AD239" s="93"/>
      <c r="AE239" s="93"/>
      <c r="AF239" s="93"/>
      <c r="AG239" s="93"/>
      <c r="AH239" s="93"/>
      <c r="AI239" s="93"/>
      <c r="AJ239" s="93"/>
      <c r="AK239" s="93"/>
      <c r="AL239" s="93"/>
      <c r="AM239" s="93"/>
      <c r="AN239" s="93"/>
      <c r="AO239" s="93"/>
    </row>
    <row r="240" spans="1:41">
      <c r="A240" s="51"/>
      <c r="B240" s="19"/>
      <c r="C240" s="19"/>
      <c r="D240" s="33"/>
      <c r="E240" s="74"/>
      <c r="F240" s="33"/>
      <c r="G240" s="33"/>
      <c r="H240" s="11"/>
      <c r="U240" s="94"/>
      <c r="V240" s="94"/>
      <c r="W240" s="94"/>
      <c r="X240" s="94"/>
      <c r="Y240" s="94"/>
      <c r="Z240" s="94"/>
      <c r="AA240" s="94"/>
      <c r="AB240" s="94"/>
      <c r="AC240" s="94"/>
    </row>
    <row r="241" spans="1:29">
      <c r="A241" s="51"/>
      <c r="B241" s="290" t="s">
        <v>82</v>
      </c>
      <c r="C241" s="19"/>
      <c r="D241" s="33"/>
      <c r="E241" s="74"/>
      <c r="F241" s="33"/>
      <c r="G241" s="33"/>
      <c r="H241" s="293">
        <v>675548.87</v>
      </c>
      <c r="U241" s="94"/>
      <c r="V241" s="94"/>
      <c r="W241" s="94"/>
      <c r="X241" s="94"/>
      <c r="Y241" s="94"/>
      <c r="Z241" s="94"/>
      <c r="AA241" s="94"/>
      <c r="AB241" s="94"/>
      <c r="AC241" s="94"/>
    </row>
    <row r="242" spans="1:29">
      <c r="A242" s="51"/>
      <c r="B242" s="290" t="s">
        <v>365</v>
      </c>
      <c r="C242" s="19"/>
      <c r="D242" s="33"/>
      <c r="E242" s="74"/>
      <c r="F242" s="33"/>
      <c r="G242" s="33"/>
      <c r="H242" s="293"/>
    </row>
    <row r="243" spans="1:29">
      <c r="A243" s="51"/>
      <c r="B243" s="290" t="s">
        <v>361</v>
      </c>
      <c r="C243" s="19"/>
      <c r="D243" s="33"/>
      <c r="E243" s="74"/>
      <c r="F243" s="33"/>
      <c r="G243" s="33"/>
      <c r="H243" s="293">
        <f>H241*20%</f>
        <v>135109.774</v>
      </c>
    </row>
    <row r="244" spans="1:29">
      <c r="A244" s="70"/>
      <c r="B244" s="291" t="s">
        <v>362</v>
      </c>
      <c r="C244" s="38"/>
      <c r="D244" s="261"/>
      <c r="E244" s="292"/>
      <c r="F244" s="261"/>
      <c r="G244" s="261"/>
      <c r="H244" s="294">
        <f>H241+H243</f>
        <v>810658.64399999997</v>
      </c>
    </row>
  </sheetData>
  <mergeCells count="102">
    <mergeCell ref="B233:D233"/>
    <mergeCell ref="E233:H233"/>
    <mergeCell ref="B234:D234"/>
    <mergeCell ref="B235:D235"/>
    <mergeCell ref="B238:D238"/>
    <mergeCell ref="A168:D168"/>
    <mergeCell ref="B163:D163"/>
    <mergeCell ref="B83:D83"/>
    <mergeCell ref="B140:D140"/>
    <mergeCell ref="B143:D143"/>
    <mergeCell ref="B152:D152"/>
    <mergeCell ref="B136:D136"/>
    <mergeCell ref="B137:D137"/>
    <mergeCell ref="B156:D156"/>
    <mergeCell ref="B157:D157"/>
    <mergeCell ref="B160:D160"/>
    <mergeCell ref="B146:D146"/>
    <mergeCell ref="B86:D86"/>
    <mergeCell ref="B110:D110"/>
    <mergeCell ref="B113:D113"/>
    <mergeCell ref="B44:D44"/>
    <mergeCell ref="B51:D51"/>
    <mergeCell ref="B45:D45"/>
    <mergeCell ref="B149:D149"/>
    <mergeCell ref="B97:D97"/>
    <mergeCell ref="B99:D99"/>
    <mergeCell ref="B164:D164"/>
    <mergeCell ref="B52:D52"/>
    <mergeCell ref="B56:D56"/>
    <mergeCell ref="B81:D81"/>
    <mergeCell ref="B76:D76"/>
    <mergeCell ref="B61:D61"/>
    <mergeCell ref="B62:D62"/>
    <mergeCell ref="B37:D37"/>
    <mergeCell ref="B5:D5"/>
    <mergeCell ref="B28:D28"/>
    <mergeCell ref="B6:D6"/>
    <mergeCell ref="B7:D7"/>
    <mergeCell ref="B8:D8"/>
    <mergeCell ref="B12:D12"/>
    <mergeCell ref="B19:D19"/>
    <mergeCell ref="B20:D20"/>
    <mergeCell ref="B21:D21"/>
    <mergeCell ref="B29:D29"/>
    <mergeCell ref="B121:D121"/>
    <mergeCell ref="B129:D129"/>
    <mergeCell ref="B92:D92"/>
    <mergeCell ref="B131:D131"/>
    <mergeCell ref="B84:D84"/>
    <mergeCell ref="B85:D85"/>
    <mergeCell ref="B71:D71"/>
    <mergeCell ref="B72:D72"/>
    <mergeCell ref="B60:D60"/>
    <mergeCell ref="B66:D66"/>
    <mergeCell ref="B67:D67"/>
    <mergeCell ref="E4:H4"/>
    <mergeCell ref="E6:H6"/>
    <mergeCell ref="E83:H83"/>
    <mergeCell ref="E99:H99"/>
    <mergeCell ref="E119:H119"/>
    <mergeCell ref="E131:H131"/>
    <mergeCell ref="E170:H170"/>
    <mergeCell ref="B171:D171"/>
    <mergeCell ref="B195:D195"/>
    <mergeCell ref="B176:D176"/>
    <mergeCell ref="B179:D179"/>
    <mergeCell ref="B180:D180"/>
    <mergeCell ref="B172:D172"/>
    <mergeCell ref="B173:D173"/>
    <mergeCell ref="B36:D36"/>
    <mergeCell ref="B132:D132"/>
    <mergeCell ref="B133:D133"/>
    <mergeCell ref="B153:D153"/>
    <mergeCell ref="B107:D107"/>
    <mergeCell ref="B100:D100"/>
    <mergeCell ref="B101:D101"/>
    <mergeCell ref="B117:D117"/>
    <mergeCell ref="B119:D119"/>
    <mergeCell ref="B120:D120"/>
    <mergeCell ref="E197:H197"/>
    <mergeCell ref="B217:D217"/>
    <mergeCell ref="B218:D218"/>
    <mergeCell ref="B220:D220"/>
    <mergeCell ref="B231:D231"/>
    <mergeCell ref="B225:D225"/>
    <mergeCell ref="B219:D219"/>
    <mergeCell ref="B170:D170"/>
    <mergeCell ref="B186:D186"/>
    <mergeCell ref="B187:D187"/>
    <mergeCell ref="B215:D215"/>
    <mergeCell ref="B198:D198"/>
    <mergeCell ref="B199:D199"/>
    <mergeCell ref="B197:D197"/>
    <mergeCell ref="B211:D211"/>
    <mergeCell ref="B183:D183"/>
    <mergeCell ref="B203:D203"/>
    <mergeCell ref="B206:D206"/>
    <mergeCell ref="B207:D207"/>
    <mergeCell ref="B208:D208"/>
    <mergeCell ref="B200:D200"/>
    <mergeCell ref="B190:D190"/>
    <mergeCell ref="B191:D191"/>
  </mergeCells>
  <printOptions horizontalCentered="1"/>
  <pageMargins left="0.39370078740157483" right="0.31496062992125984" top="0.39370078740157483" bottom="0.78740157480314965" header="0.51181102362204722" footer="0.51181102362204722"/>
  <pageSetup paperSize="9" scale="99" fitToHeight="0" orientation="portrait" r:id="rId1"/>
  <headerFooter alignWithMargins="0">
    <oddFooter>&amp;F</oddFooter>
  </headerFooter>
  <rowBreaks count="1" manualBreakCount="1">
    <brk id="162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552"/>
  <sheetViews>
    <sheetView zoomScaleNormal="100" workbookViewId="0">
      <pane ySplit="1635" topLeftCell="A199" activePane="bottomLeft"/>
      <selection activeCell="I1" sqref="I1:AG1048576"/>
      <selection pane="bottomLeft" activeCell="K210" sqref="K210"/>
    </sheetView>
  </sheetViews>
  <sheetFormatPr baseColWidth="10" defaultColWidth="11.42578125" defaultRowHeight="15"/>
  <cols>
    <col min="1" max="1" width="11.42578125" style="153"/>
    <col min="2" max="2" width="25.85546875" style="153" customWidth="1"/>
    <col min="3" max="3" width="19.7109375" style="153" customWidth="1"/>
    <col min="4" max="4" width="10.28515625" style="153" customWidth="1"/>
    <col min="5" max="5" width="5.28515625" style="153" bestFit="1" customWidth="1"/>
    <col min="6" max="6" width="11.42578125" style="183"/>
    <col min="7" max="7" width="11.42578125" style="153"/>
    <col min="8" max="8" width="12.85546875" style="183" bestFit="1" customWidth="1"/>
    <col min="9" max="10" width="11.42578125" style="300"/>
    <col min="11" max="11" width="31.5703125" style="300" bestFit="1" customWidth="1"/>
    <col min="12" max="12" width="5.140625" style="300" customWidth="1"/>
    <col min="13" max="13" width="6.28515625" style="300" customWidth="1"/>
    <col min="14" max="14" width="7.7109375" style="300" customWidth="1"/>
    <col min="15" max="33" width="11.42578125" style="300"/>
    <col min="34" max="16384" width="11.42578125" style="153"/>
  </cols>
  <sheetData>
    <row r="1" spans="1:41" s="23" customFormat="1" ht="20.25">
      <c r="A1" s="237"/>
      <c r="B1" s="30" t="s">
        <v>364</v>
      </c>
      <c r="C1" s="31"/>
      <c r="D1" s="32"/>
      <c r="E1" s="40"/>
      <c r="F1" s="32"/>
      <c r="G1" s="32"/>
      <c r="H1" s="41"/>
      <c r="I1" s="49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74"/>
      <c r="AI1" s="74"/>
      <c r="AJ1" s="74"/>
      <c r="AK1" s="74"/>
      <c r="AL1" s="74"/>
      <c r="AM1" s="74"/>
      <c r="AN1" s="74"/>
      <c r="AO1" s="74"/>
    </row>
    <row r="2" spans="1:41" s="23" customFormat="1" ht="12.75">
      <c r="A2" s="238"/>
      <c r="B2" s="79" t="s">
        <v>80</v>
      </c>
      <c r="C2" s="80"/>
      <c r="D2" s="231"/>
      <c r="E2" s="71"/>
      <c r="F2" s="71"/>
      <c r="G2" s="71"/>
      <c r="H2" s="50"/>
      <c r="I2" s="49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74"/>
      <c r="AI2" s="74"/>
      <c r="AJ2" s="74"/>
      <c r="AK2" s="74"/>
      <c r="AL2" s="74"/>
      <c r="AM2" s="74"/>
      <c r="AN2" s="74"/>
      <c r="AO2" s="74"/>
    </row>
    <row r="3" spans="1:41" s="23" customFormat="1" ht="12.75" customHeight="1">
      <c r="A3" s="238"/>
      <c r="B3" s="79" t="s">
        <v>81</v>
      </c>
      <c r="C3" s="80"/>
      <c r="D3" s="81"/>
      <c r="E3" s="82"/>
      <c r="F3" s="71"/>
      <c r="G3" s="71"/>
      <c r="H3" s="50"/>
      <c r="I3" s="49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74"/>
      <c r="AI3" s="74"/>
      <c r="AJ3" s="74"/>
      <c r="AK3" s="74"/>
      <c r="AL3" s="74"/>
      <c r="AM3" s="74"/>
      <c r="AN3" s="74"/>
      <c r="AO3" s="74"/>
    </row>
    <row r="4" spans="1:41" s="23" customFormat="1" ht="16.5">
      <c r="A4" s="239"/>
      <c r="B4" s="34" t="s">
        <v>0</v>
      </c>
      <c r="C4" s="19"/>
      <c r="D4" s="33"/>
      <c r="E4" s="341" t="s">
        <v>373</v>
      </c>
      <c r="F4" s="341"/>
      <c r="G4" s="341"/>
      <c r="H4" s="342"/>
      <c r="I4" s="49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74"/>
      <c r="AI4" s="74"/>
      <c r="AJ4" s="74"/>
      <c r="AK4" s="74"/>
      <c r="AL4" s="74"/>
      <c r="AM4" s="74"/>
      <c r="AN4" s="74"/>
      <c r="AO4" s="74"/>
    </row>
    <row r="5" spans="1:41">
      <c r="A5" s="106"/>
      <c r="B5" s="368"/>
      <c r="C5" s="368"/>
      <c r="D5" s="368"/>
      <c r="E5" s="107" t="s">
        <v>1</v>
      </c>
      <c r="F5" s="108" t="s">
        <v>2</v>
      </c>
      <c r="G5" s="109" t="s">
        <v>3</v>
      </c>
      <c r="H5" s="215" t="s">
        <v>4</v>
      </c>
      <c r="I5" s="299"/>
    </row>
    <row r="6" spans="1:41">
      <c r="A6" s="98"/>
      <c r="B6" s="99"/>
      <c r="C6" s="99"/>
      <c r="D6" s="100"/>
      <c r="E6" s="110"/>
      <c r="F6" s="111"/>
      <c r="G6" s="112"/>
      <c r="H6" s="216"/>
      <c r="I6" s="301"/>
    </row>
    <row r="7" spans="1:41" ht="22.5">
      <c r="A7" s="113"/>
      <c r="B7" s="369" t="s">
        <v>201</v>
      </c>
      <c r="C7" s="369"/>
      <c r="D7" s="369"/>
      <c r="E7" s="114"/>
      <c r="F7" s="115"/>
      <c r="G7" s="116"/>
      <c r="H7" s="217"/>
      <c r="I7" s="301"/>
      <c r="K7" s="302" t="s">
        <v>202</v>
      </c>
      <c r="L7" s="371" t="s">
        <v>203</v>
      </c>
      <c r="M7" s="372"/>
      <c r="N7" s="373"/>
      <c r="O7" s="303"/>
    </row>
    <row r="8" spans="1:41" ht="18.75">
      <c r="A8" s="117" t="s">
        <v>5</v>
      </c>
      <c r="B8" s="374" t="s">
        <v>6</v>
      </c>
      <c r="C8" s="374"/>
      <c r="D8" s="374"/>
      <c r="E8" s="250"/>
      <c r="F8" s="251"/>
      <c r="G8" s="252"/>
      <c r="H8" s="253"/>
      <c r="I8" s="301"/>
      <c r="K8" s="304" t="s">
        <v>204</v>
      </c>
      <c r="L8" s="304">
        <v>1.5</v>
      </c>
      <c r="M8" s="184">
        <v>1.5</v>
      </c>
      <c r="N8" s="305">
        <v>0.3</v>
      </c>
    </row>
    <row r="9" spans="1:41" ht="18.75" hidden="1">
      <c r="A9" s="118"/>
      <c r="B9" s="119"/>
      <c r="C9" s="119"/>
      <c r="D9" s="119"/>
      <c r="E9" s="114"/>
      <c r="F9" s="115"/>
      <c r="G9" s="116"/>
      <c r="H9" s="217"/>
      <c r="I9" s="301"/>
      <c r="K9" s="304" t="s">
        <v>205</v>
      </c>
      <c r="L9" s="304"/>
      <c r="M9" s="184"/>
      <c r="N9" s="305"/>
    </row>
    <row r="10" spans="1:41" ht="18.75">
      <c r="A10" s="120" t="s">
        <v>206</v>
      </c>
      <c r="B10" s="329" t="s">
        <v>207</v>
      </c>
      <c r="C10" s="329"/>
      <c r="D10" s="329"/>
      <c r="E10" s="246"/>
      <c r="F10" s="247"/>
      <c r="G10" s="247"/>
      <c r="H10" s="248"/>
      <c r="I10" s="301"/>
      <c r="K10" s="304" t="s">
        <v>208</v>
      </c>
      <c r="L10" s="304">
        <v>0.7</v>
      </c>
      <c r="M10" s="184">
        <v>0.7</v>
      </c>
      <c r="N10" s="305">
        <v>0.5</v>
      </c>
    </row>
    <row r="11" spans="1:41">
      <c r="A11" s="127" t="s">
        <v>374</v>
      </c>
      <c r="B11" s="330" t="s">
        <v>207</v>
      </c>
      <c r="C11" s="330"/>
      <c r="D11" s="381"/>
      <c r="E11" s="246"/>
      <c r="F11" s="247"/>
      <c r="G11" s="247"/>
      <c r="H11" s="249"/>
      <c r="I11" s="301"/>
      <c r="K11" s="174" t="s">
        <v>209</v>
      </c>
      <c r="L11" s="174">
        <v>1.86</v>
      </c>
      <c r="M11" s="175">
        <v>2.12</v>
      </c>
      <c r="N11" s="177">
        <v>1</v>
      </c>
    </row>
    <row r="12" spans="1:41">
      <c r="A12" s="122"/>
      <c r="B12" s="375" t="s">
        <v>210</v>
      </c>
      <c r="C12" s="375"/>
      <c r="D12" s="121">
        <v>1</v>
      </c>
      <c r="E12" s="114"/>
      <c r="F12" s="115"/>
      <c r="G12" s="115"/>
      <c r="H12" s="217"/>
      <c r="I12" s="301"/>
    </row>
    <row r="13" spans="1:41">
      <c r="A13" s="122"/>
      <c r="B13" s="375" t="s">
        <v>211</v>
      </c>
      <c r="C13" s="375"/>
      <c r="D13" s="121">
        <v>1</v>
      </c>
      <c r="E13" s="114"/>
      <c r="F13" s="115"/>
      <c r="G13" s="115"/>
      <c r="H13" s="217"/>
      <c r="I13" s="301"/>
    </row>
    <row r="14" spans="1:41" s="101" customFormat="1">
      <c r="A14" s="123"/>
      <c r="B14" s="123"/>
      <c r="C14" s="123"/>
      <c r="D14" s="121">
        <v>2</v>
      </c>
      <c r="E14" s="124" t="s">
        <v>212</v>
      </c>
      <c r="F14" s="115">
        <v>2</v>
      </c>
      <c r="G14" s="115">
        <v>2328.12</v>
      </c>
      <c r="H14" s="218">
        <f>G14*F14</f>
        <v>4656.24</v>
      </c>
      <c r="I14" s="301"/>
      <c r="J14" s="300"/>
      <c r="K14" s="300"/>
      <c r="L14" s="300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  <c r="AA14" s="300"/>
      <c r="AB14" s="300"/>
      <c r="AC14" s="300"/>
      <c r="AD14" s="300"/>
      <c r="AE14" s="300"/>
      <c r="AF14" s="300"/>
      <c r="AG14" s="300"/>
    </row>
    <row r="15" spans="1:41" s="101" customFormat="1" ht="18.75">
      <c r="A15" s="186" t="s">
        <v>7</v>
      </c>
      <c r="B15" s="378" t="s">
        <v>8</v>
      </c>
      <c r="C15" s="378"/>
      <c r="D15" s="380"/>
      <c r="E15" s="187"/>
      <c r="F15" s="188"/>
      <c r="G15" s="189"/>
      <c r="H15" s="219"/>
      <c r="I15" s="301"/>
      <c r="J15" s="300"/>
      <c r="K15" s="300"/>
      <c r="L15" s="300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</row>
    <row r="16" spans="1:41" s="101" customFormat="1">
      <c r="A16" s="127" t="s">
        <v>213</v>
      </c>
      <c r="B16" s="330" t="s">
        <v>214</v>
      </c>
      <c r="C16" s="330"/>
      <c r="D16" s="381"/>
      <c r="E16" s="114"/>
      <c r="F16" s="115"/>
      <c r="G16" s="116"/>
      <c r="H16" s="217"/>
      <c r="I16" s="301"/>
      <c r="J16" s="300"/>
      <c r="K16" s="300"/>
      <c r="L16" s="300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</row>
    <row r="17" spans="1:33" s="101" customFormat="1">
      <c r="A17" s="127"/>
      <c r="B17" s="370" t="s">
        <v>215</v>
      </c>
      <c r="C17" s="370"/>
      <c r="D17" s="128"/>
      <c r="E17" s="114"/>
      <c r="F17" s="115"/>
      <c r="G17" s="116"/>
      <c r="H17" s="217"/>
      <c r="I17" s="301"/>
      <c r="J17" s="300"/>
      <c r="K17" s="300"/>
      <c r="L17" s="300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0"/>
      <c r="AF17" s="300"/>
      <c r="AG17" s="300"/>
    </row>
    <row r="18" spans="1:33" s="101" customFormat="1">
      <c r="A18" s="127"/>
      <c r="B18" s="129" t="s">
        <v>216</v>
      </c>
      <c r="C18" s="129"/>
      <c r="D18" s="121">
        <f>9*(L8*M8)+2*(L9*M9)</f>
        <v>20.25</v>
      </c>
      <c r="E18" s="114"/>
      <c r="F18" s="115"/>
      <c r="G18" s="116"/>
      <c r="H18" s="217"/>
      <c r="I18" s="301"/>
      <c r="J18" s="300"/>
      <c r="K18" s="300"/>
      <c r="L18" s="300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</row>
    <row r="19" spans="1:33" s="101" customFormat="1">
      <c r="A19" s="127"/>
      <c r="B19" s="370" t="s">
        <v>217</v>
      </c>
      <c r="C19" s="370"/>
      <c r="D19" s="121">
        <f>2*2*L10*M10*0.5</f>
        <v>0.97999999999999987</v>
      </c>
      <c r="E19" s="114"/>
      <c r="F19" s="115"/>
      <c r="G19" s="116"/>
      <c r="H19" s="217"/>
      <c r="I19" s="301"/>
      <c r="J19" s="300"/>
      <c r="K19" s="300"/>
      <c r="L19" s="300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300"/>
    </row>
    <row r="20" spans="1:33" s="101" customFormat="1">
      <c r="A20" s="127"/>
      <c r="B20" s="375" t="s">
        <v>218</v>
      </c>
      <c r="C20" s="375"/>
      <c r="D20" s="121"/>
      <c r="E20" s="114"/>
      <c r="F20" s="115"/>
      <c r="G20" s="116"/>
      <c r="H20" s="217"/>
      <c r="I20" s="301"/>
      <c r="J20" s="300"/>
      <c r="K20" s="300"/>
      <c r="L20" s="300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0"/>
      <c r="AD20" s="300"/>
      <c r="AE20" s="300"/>
      <c r="AF20" s="300"/>
      <c r="AG20" s="300"/>
    </row>
    <row r="21" spans="1:33" s="101" customFormat="1">
      <c r="A21" s="127"/>
      <c r="B21" s="130" t="s">
        <v>219</v>
      </c>
      <c r="C21" s="130"/>
      <c r="D21" s="121">
        <v>4.5</v>
      </c>
      <c r="E21" s="114"/>
      <c r="F21" s="115"/>
      <c r="G21" s="116"/>
      <c r="H21" s="217"/>
      <c r="I21" s="301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</row>
    <row r="22" spans="1:33" s="101" customFormat="1">
      <c r="A22" s="127"/>
      <c r="B22" s="129"/>
      <c r="C22" s="129"/>
      <c r="D22" s="121">
        <f>SUM(D18:D21)</f>
        <v>25.73</v>
      </c>
      <c r="E22" s="124" t="s">
        <v>220</v>
      </c>
      <c r="F22" s="115">
        <v>25.73</v>
      </c>
      <c r="G22" s="116">
        <v>99.48</v>
      </c>
      <c r="H22" s="217">
        <f t="shared" ref="H22" si="0">G22*F22</f>
        <v>2559.6204000000002</v>
      </c>
      <c r="I22" s="301"/>
      <c r="J22" s="300"/>
      <c r="K22" s="300"/>
      <c r="L22" s="300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</row>
    <row r="23" spans="1:33" s="101" customFormat="1">
      <c r="A23" s="190" t="s">
        <v>14</v>
      </c>
      <c r="B23" s="382" t="s">
        <v>10</v>
      </c>
      <c r="C23" s="382"/>
      <c r="D23" s="385"/>
      <c r="E23" s="187"/>
      <c r="F23" s="188"/>
      <c r="G23" s="189"/>
      <c r="H23" s="219"/>
      <c r="I23" s="301"/>
      <c r="J23" s="300"/>
      <c r="K23" s="300"/>
      <c r="L23" s="300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</row>
    <row r="24" spans="1:33" s="101" customFormat="1">
      <c r="A24" s="102"/>
      <c r="B24" s="370" t="s">
        <v>215</v>
      </c>
      <c r="C24" s="370"/>
      <c r="D24" s="105"/>
      <c r="E24" s="114"/>
      <c r="F24" s="115"/>
      <c r="G24" s="116"/>
      <c r="H24" s="217"/>
      <c r="I24" s="301"/>
      <c r="J24" s="300"/>
      <c r="K24" s="300"/>
      <c r="L24" s="300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0"/>
      <c r="AG24" s="300"/>
    </row>
    <row r="25" spans="1:33" s="101" customFormat="1">
      <c r="A25" s="102"/>
      <c r="B25" s="129" t="s">
        <v>12</v>
      </c>
      <c r="C25" s="129" t="s">
        <v>221</v>
      </c>
      <c r="D25" s="121">
        <f>9*L8*M8*(N8+0.1)</f>
        <v>8.1</v>
      </c>
      <c r="E25" s="114"/>
      <c r="F25" s="115"/>
      <c r="G25" s="116"/>
      <c r="H25" s="217"/>
      <c r="I25" s="301"/>
      <c r="J25" s="300"/>
      <c r="K25" s="300"/>
      <c r="L25" s="300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0"/>
    </row>
    <row r="26" spans="1:33" s="101" customFormat="1">
      <c r="A26" s="102"/>
      <c r="B26" s="129"/>
      <c r="C26" s="122" t="s">
        <v>222</v>
      </c>
      <c r="D26" s="121">
        <f>4*L10*M10*0.6</f>
        <v>1.1759999999999997</v>
      </c>
      <c r="E26" s="114"/>
      <c r="F26" s="115"/>
      <c r="G26" s="116"/>
      <c r="H26" s="217"/>
      <c r="I26" s="301"/>
      <c r="J26" s="300"/>
      <c r="K26" s="300"/>
      <c r="L26" s="300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300"/>
      <c r="AB26" s="300"/>
      <c r="AC26" s="300"/>
      <c r="AD26" s="300"/>
      <c r="AE26" s="300"/>
      <c r="AF26" s="300"/>
      <c r="AG26" s="300"/>
    </row>
    <row r="27" spans="1:33" s="101" customFormat="1">
      <c r="A27" s="102"/>
      <c r="B27" s="375" t="s">
        <v>218</v>
      </c>
      <c r="C27" s="375"/>
      <c r="D27" s="121"/>
      <c r="E27" s="114"/>
      <c r="F27" s="131"/>
      <c r="G27" s="132"/>
      <c r="H27" s="217"/>
      <c r="I27" s="301"/>
      <c r="J27" s="300"/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300"/>
      <c r="AE27" s="300"/>
      <c r="AF27" s="300"/>
      <c r="AG27" s="300"/>
    </row>
    <row r="28" spans="1:33" s="101" customFormat="1">
      <c r="A28" s="102"/>
      <c r="B28" s="130" t="s">
        <v>219</v>
      </c>
      <c r="C28" s="130"/>
      <c r="D28" s="121">
        <f>+L11*M11*1.3</f>
        <v>5.1261600000000005</v>
      </c>
      <c r="E28" s="133"/>
      <c r="F28" s="131"/>
      <c r="G28" s="132"/>
      <c r="H28" s="217"/>
      <c r="I28" s="301"/>
      <c r="J28" s="300"/>
      <c r="K28" s="300"/>
      <c r="L28" s="300"/>
      <c r="M28" s="300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0"/>
      <c r="Z28" s="300"/>
      <c r="AA28" s="300"/>
      <c r="AB28" s="300"/>
      <c r="AC28" s="300"/>
      <c r="AD28" s="300"/>
      <c r="AE28" s="300"/>
      <c r="AF28" s="300"/>
      <c r="AG28" s="300"/>
    </row>
    <row r="29" spans="1:33" s="101" customFormat="1">
      <c r="A29" s="102"/>
      <c r="B29" s="103"/>
      <c r="C29" s="103"/>
      <c r="D29" s="121">
        <f>SUM(D25:D28)</f>
        <v>14.40216</v>
      </c>
      <c r="E29" s="133" t="s">
        <v>200</v>
      </c>
      <c r="F29" s="131">
        <v>14.40216</v>
      </c>
      <c r="G29" s="132">
        <v>151.38</v>
      </c>
      <c r="H29" s="217">
        <f t="shared" ref="H29" si="1">G29*F29</f>
        <v>2180.1989807999998</v>
      </c>
      <c r="I29" s="301"/>
      <c r="J29" s="300"/>
      <c r="K29" s="300"/>
      <c r="L29" s="300"/>
      <c r="M29" s="300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0"/>
      <c r="AD29" s="300"/>
      <c r="AE29" s="300"/>
      <c r="AF29" s="300"/>
      <c r="AG29" s="300"/>
    </row>
    <row r="30" spans="1:33" s="101" customFormat="1">
      <c r="A30" s="190" t="s">
        <v>223</v>
      </c>
      <c r="B30" s="376" t="s">
        <v>224</v>
      </c>
      <c r="C30" s="376"/>
      <c r="D30" s="386"/>
      <c r="E30" s="187"/>
      <c r="F30" s="192"/>
      <c r="G30" s="193"/>
      <c r="H30" s="219"/>
      <c r="I30" s="306"/>
      <c r="J30" s="300"/>
      <c r="K30" s="300"/>
      <c r="L30" s="300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  <c r="AA30" s="300"/>
      <c r="AB30" s="300"/>
      <c r="AC30" s="300"/>
      <c r="AD30" s="300"/>
      <c r="AE30" s="300"/>
      <c r="AF30" s="300"/>
      <c r="AG30" s="300"/>
    </row>
    <row r="31" spans="1:33" s="101" customFormat="1">
      <c r="A31" s="127"/>
      <c r="B31" s="370" t="s">
        <v>215</v>
      </c>
      <c r="C31" s="370"/>
      <c r="D31" s="128"/>
      <c r="E31" s="114"/>
      <c r="F31" s="131"/>
      <c r="G31" s="132"/>
      <c r="H31" s="217"/>
      <c r="I31" s="301"/>
      <c r="J31" s="300"/>
      <c r="K31" s="300"/>
      <c r="L31" s="300"/>
      <c r="M31" s="300"/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300"/>
      <c r="AE31" s="300"/>
      <c r="AF31" s="300"/>
      <c r="AG31" s="300"/>
    </row>
    <row r="32" spans="1:33" s="101" customFormat="1">
      <c r="A32" s="127"/>
      <c r="B32" s="370" t="s">
        <v>12</v>
      </c>
      <c r="C32" s="370"/>
      <c r="D32" s="121">
        <f>2*L9*M9*0.7</f>
        <v>0</v>
      </c>
      <c r="E32" s="114"/>
      <c r="F32" s="131"/>
      <c r="G32" s="132"/>
      <c r="H32" s="217"/>
      <c r="I32" s="301"/>
      <c r="J32" s="300"/>
      <c r="K32" s="300"/>
      <c r="L32" s="300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300"/>
      <c r="AB32" s="300"/>
      <c r="AC32" s="300"/>
      <c r="AD32" s="300"/>
      <c r="AE32" s="300"/>
      <c r="AF32" s="300"/>
      <c r="AG32" s="300"/>
    </row>
    <row r="33" spans="1:33" s="101" customFormat="1">
      <c r="A33" s="127"/>
      <c r="B33" s="128"/>
      <c r="C33" s="128"/>
      <c r="D33" s="121">
        <f>SUM(D32)</f>
        <v>0</v>
      </c>
      <c r="E33" s="124" t="s">
        <v>225</v>
      </c>
      <c r="F33" s="131"/>
      <c r="G33" s="132"/>
      <c r="H33" s="254"/>
      <c r="I33" s="301"/>
      <c r="J33" s="300"/>
      <c r="K33" s="300"/>
      <c r="L33" s="300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300"/>
      <c r="AB33" s="300"/>
      <c r="AC33" s="300"/>
      <c r="AD33" s="300"/>
      <c r="AE33" s="300"/>
      <c r="AF33" s="300"/>
      <c r="AG33" s="300"/>
    </row>
    <row r="34" spans="1:33" s="101" customFormat="1">
      <c r="A34" s="190" t="s">
        <v>226</v>
      </c>
      <c r="B34" s="376" t="s">
        <v>15</v>
      </c>
      <c r="C34" s="376"/>
      <c r="D34" s="376"/>
      <c r="E34" s="187"/>
      <c r="F34" s="188"/>
      <c r="G34" s="189"/>
      <c r="H34" s="219"/>
      <c r="I34" s="307"/>
      <c r="J34" s="300"/>
      <c r="K34" s="300"/>
      <c r="L34" s="300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</row>
    <row r="35" spans="1:33" s="101" customFormat="1">
      <c r="A35" s="102"/>
      <c r="B35" s="377" t="s">
        <v>227</v>
      </c>
      <c r="C35" s="377"/>
      <c r="D35" s="134"/>
      <c r="E35" s="114"/>
      <c r="F35" s="115"/>
      <c r="G35" s="116"/>
      <c r="H35" s="217"/>
      <c r="I35" s="301"/>
      <c r="J35" s="300"/>
      <c r="K35" s="300"/>
      <c r="L35" s="300"/>
      <c r="M35" s="300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00"/>
      <c r="AA35" s="300"/>
      <c r="AB35" s="300"/>
      <c r="AC35" s="300"/>
      <c r="AD35" s="300"/>
      <c r="AE35" s="300"/>
      <c r="AF35" s="300"/>
      <c r="AG35" s="300"/>
    </row>
    <row r="36" spans="1:33" s="101" customFormat="1">
      <c r="A36" s="102"/>
      <c r="B36" s="135" t="s">
        <v>228</v>
      </c>
      <c r="C36" s="135" t="s">
        <v>229</v>
      </c>
      <c r="D36" s="136">
        <f>5*0.4*0.5</f>
        <v>1</v>
      </c>
      <c r="E36" s="114"/>
      <c r="F36" s="115"/>
      <c r="G36" s="116"/>
      <c r="H36" s="217"/>
      <c r="I36" s="301"/>
      <c r="J36" s="300"/>
      <c r="K36" s="300"/>
      <c r="L36" s="300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0"/>
      <c r="Z36" s="300"/>
      <c r="AA36" s="300"/>
      <c r="AB36" s="300"/>
      <c r="AC36" s="300"/>
      <c r="AD36" s="300"/>
      <c r="AE36" s="300"/>
      <c r="AF36" s="300"/>
      <c r="AG36" s="300"/>
    </row>
    <row r="37" spans="1:33" s="101" customFormat="1">
      <c r="A37" s="102"/>
      <c r="B37" s="138"/>
      <c r="C37" s="103"/>
      <c r="D37" s="121">
        <f>SUM(D36:D36)</f>
        <v>1</v>
      </c>
      <c r="E37" s="114" t="s">
        <v>225</v>
      </c>
      <c r="F37" s="131">
        <v>1</v>
      </c>
      <c r="G37" s="132">
        <v>151.38</v>
      </c>
      <c r="H37" s="217">
        <f t="shared" ref="H37" si="2">G37*F37</f>
        <v>151.38</v>
      </c>
      <c r="I37" s="300"/>
      <c r="J37" s="300"/>
      <c r="K37" s="300"/>
      <c r="L37" s="300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  <c r="AA37" s="300"/>
      <c r="AB37" s="300"/>
      <c r="AC37" s="300"/>
      <c r="AD37" s="300"/>
      <c r="AE37" s="300"/>
      <c r="AF37" s="300"/>
      <c r="AG37" s="300"/>
    </row>
    <row r="38" spans="1:33" s="101" customFormat="1" ht="18.75">
      <c r="A38" s="186" t="s">
        <v>18</v>
      </c>
      <c r="B38" s="378" t="s">
        <v>19</v>
      </c>
      <c r="C38" s="378"/>
      <c r="D38" s="378"/>
      <c r="E38" s="187"/>
      <c r="F38" s="188"/>
      <c r="G38" s="189"/>
      <c r="H38" s="219"/>
      <c r="I38" s="300"/>
      <c r="J38" s="300"/>
      <c r="K38" s="300"/>
      <c r="L38" s="300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300"/>
      <c r="AB38" s="300"/>
      <c r="AC38" s="300"/>
      <c r="AD38" s="300"/>
      <c r="AE38" s="300"/>
      <c r="AF38" s="300"/>
      <c r="AG38" s="300"/>
    </row>
    <row r="39" spans="1:33" s="101" customFormat="1" ht="18.75">
      <c r="A39" s="139" t="s">
        <v>20</v>
      </c>
      <c r="B39" s="379" t="s">
        <v>85</v>
      </c>
      <c r="C39" s="379"/>
      <c r="D39" s="379"/>
      <c r="E39" s="114"/>
      <c r="F39" s="115"/>
      <c r="G39" s="116"/>
      <c r="H39" s="217"/>
      <c r="I39" s="300"/>
      <c r="J39" s="300"/>
      <c r="K39" s="300"/>
      <c r="L39" s="300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300"/>
      <c r="AB39" s="300"/>
      <c r="AC39" s="300"/>
      <c r="AD39" s="300"/>
      <c r="AE39" s="300"/>
      <c r="AF39" s="300"/>
      <c r="AG39" s="300"/>
    </row>
    <row r="40" spans="1:33" s="101" customFormat="1">
      <c r="A40" s="127" t="s">
        <v>230</v>
      </c>
      <c r="B40" s="330" t="s">
        <v>231</v>
      </c>
      <c r="C40" s="330"/>
      <c r="D40" s="330"/>
      <c r="E40" s="114"/>
      <c r="F40" s="115"/>
      <c r="G40" s="116"/>
      <c r="H40" s="217"/>
      <c r="I40" s="300"/>
      <c r="J40" s="300"/>
      <c r="K40" s="300"/>
      <c r="L40" s="30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0"/>
      <c r="AD40" s="300"/>
      <c r="AE40" s="300"/>
      <c r="AF40" s="300"/>
      <c r="AG40" s="300"/>
    </row>
    <row r="41" spans="1:33" s="101" customFormat="1">
      <c r="A41" s="102"/>
      <c r="B41" s="370" t="s">
        <v>215</v>
      </c>
      <c r="C41" s="370"/>
      <c r="D41" s="104"/>
      <c r="E41" s="114"/>
      <c r="F41" s="115"/>
      <c r="G41" s="116"/>
      <c r="H41" s="217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</row>
    <row r="42" spans="1:33" s="101" customFormat="1">
      <c r="A42" s="102"/>
      <c r="B42" s="129" t="s">
        <v>12</v>
      </c>
      <c r="C42" s="129" t="s">
        <v>221</v>
      </c>
      <c r="D42" s="121">
        <f>9*L8*M8*0.05</f>
        <v>1.0125</v>
      </c>
      <c r="E42" s="114"/>
      <c r="F42" s="115"/>
      <c r="G42" s="116"/>
      <c r="H42" s="217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</row>
    <row r="43" spans="1:33" s="101" customFormat="1">
      <c r="A43" s="102"/>
      <c r="B43" s="129"/>
      <c r="C43" s="122" t="s">
        <v>222</v>
      </c>
      <c r="D43" s="121">
        <f>4*L10*M10*0.05</f>
        <v>9.799999999999999E-2</v>
      </c>
      <c r="E43" s="114"/>
      <c r="F43" s="115"/>
      <c r="G43" s="116"/>
      <c r="H43" s="217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</row>
    <row r="44" spans="1:33" s="101" customFormat="1">
      <c r="A44" s="102"/>
      <c r="B44" s="135" t="s">
        <v>228</v>
      </c>
      <c r="C44" s="122"/>
      <c r="D44" s="136">
        <f>5*0.4*0.05</f>
        <v>0.1</v>
      </c>
      <c r="E44" s="114"/>
      <c r="F44" s="115"/>
      <c r="G44" s="116"/>
      <c r="H44" s="217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</row>
    <row r="45" spans="1:33" s="101" customFormat="1">
      <c r="A45" s="102"/>
      <c r="B45" s="375" t="s">
        <v>218</v>
      </c>
      <c r="C45" s="375"/>
      <c r="D45" s="121"/>
      <c r="E45" s="114"/>
      <c r="F45" s="115"/>
      <c r="G45" s="116"/>
      <c r="H45" s="217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0"/>
      <c r="Z45" s="300"/>
      <c r="AA45" s="300"/>
      <c r="AB45" s="300"/>
      <c r="AC45" s="300"/>
      <c r="AD45" s="300"/>
      <c r="AE45" s="300"/>
      <c r="AF45" s="300"/>
      <c r="AG45" s="300"/>
    </row>
    <row r="46" spans="1:33" s="101" customFormat="1">
      <c r="A46" s="102"/>
      <c r="B46" s="130" t="s">
        <v>219</v>
      </c>
      <c r="C46" s="130"/>
      <c r="D46" s="121">
        <f>+L11*M11*0.05</f>
        <v>0.19716000000000003</v>
      </c>
      <c r="E46" s="114"/>
      <c r="F46" s="115"/>
      <c r="G46" s="116"/>
      <c r="H46" s="217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0"/>
      <c r="Z46" s="300"/>
      <c r="AA46" s="300"/>
      <c r="AB46" s="300"/>
      <c r="AC46" s="300"/>
      <c r="AD46" s="300"/>
      <c r="AE46" s="300"/>
      <c r="AF46" s="300"/>
      <c r="AG46" s="300"/>
    </row>
    <row r="47" spans="1:33" s="101" customFormat="1">
      <c r="A47" s="102"/>
      <c r="B47" s="103"/>
      <c r="C47" s="103"/>
      <c r="D47" s="121">
        <f>SUM(D41:D46)</f>
        <v>1.4076600000000001</v>
      </c>
      <c r="E47" s="114" t="s">
        <v>220</v>
      </c>
      <c r="F47" s="131">
        <v>1.41</v>
      </c>
      <c r="G47" s="132">
        <v>309.92</v>
      </c>
      <c r="H47" s="217">
        <f t="shared" ref="H47" si="3">G47*F47</f>
        <v>436.98719999999997</v>
      </c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  <c r="AD47" s="300"/>
      <c r="AE47" s="300"/>
      <c r="AF47" s="300"/>
      <c r="AG47" s="300"/>
    </row>
    <row r="48" spans="1:33" s="101" customFormat="1">
      <c r="A48" s="190" t="s">
        <v>232</v>
      </c>
      <c r="B48" s="382" t="s">
        <v>24</v>
      </c>
      <c r="C48" s="382"/>
      <c r="D48" s="382"/>
      <c r="E48" s="187"/>
      <c r="F48" s="188"/>
      <c r="G48" s="189"/>
      <c r="H48" s="219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300"/>
      <c r="AB48" s="300"/>
      <c r="AC48" s="300"/>
      <c r="AD48" s="300"/>
      <c r="AE48" s="300"/>
      <c r="AF48" s="300"/>
      <c r="AG48" s="300"/>
    </row>
    <row r="49" spans="1:33" s="101" customFormat="1">
      <c r="A49" s="102"/>
      <c r="B49" s="370" t="s">
        <v>215</v>
      </c>
      <c r="C49" s="370"/>
      <c r="D49" s="121"/>
      <c r="E49" s="114"/>
      <c r="F49" s="115"/>
      <c r="G49" s="116"/>
      <c r="H49" s="217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0"/>
      <c r="V49" s="300"/>
      <c r="W49" s="300"/>
      <c r="X49" s="300"/>
      <c r="Y49" s="300"/>
      <c r="Z49" s="300"/>
      <c r="AA49" s="300"/>
      <c r="AB49" s="300"/>
      <c r="AC49" s="300"/>
      <c r="AD49" s="300"/>
      <c r="AE49" s="300"/>
      <c r="AF49" s="300"/>
      <c r="AG49" s="300"/>
    </row>
    <row r="50" spans="1:33" s="101" customFormat="1">
      <c r="A50" s="102"/>
      <c r="B50" s="129" t="s">
        <v>12</v>
      </c>
      <c r="C50" s="129" t="s">
        <v>233</v>
      </c>
      <c r="D50" s="121">
        <f>9*L8*M8*N8</f>
        <v>6.0750000000000002</v>
      </c>
      <c r="E50" s="114"/>
      <c r="F50" s="115"/>
      <c r="G50" s="116"/>
      <c r="H50" s="217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0"/>
      <c r="Z50" s="300"/>
      <c r="AA50" s="300"/>
      <c r="AB50" s="300"/>
      <c r="AC50" s="300"/>
      <c r="AD50" s="300"/>
      <c r="AE50" s="300"/>
      <c r="AF50" s="300"/>
      <c r="AG50" s="300"/>
    </row>
    <row r="51" spans="1:33" s="101" customFormat="1">
      <c r="A51" s="102"/>
      <c r="B51" s="129"/>
      <c r="C51" s="129" t="s">
        <v>222</v>
      </c>
      <c r="D51" s="121">
        <f>4*L10*M10*0.5</f>
        <v>0.97999999999999987</v>
      </c>
      <c r="E51" s="114"/>
      <c r="F51" s="115"/>
      <c r="G51" s="116"/>
      <c r="H51" s="217"/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0"/>
      <c r="Z51" s="300"/>
      <c r="AA51" s="300"/>
      <c r="AB51" s="300"/>
      <c r="AC51" s="300"/>
      <c r="AD51" s="300"/>
      <c r="AE51" s="300"/>
      <c r="AF51" s="300"/>
      <c r="AG51" s="300"/>
    </row>
    <row r="52" spans="1:33" s="101" customFormat="1">
      <c r="A52" s="102"/>
      <c r="B52" s="135" t="s">
        <v>228</v>
      </c>
      <c r="C52" s="129"/>
      <c r="D52" s="136">
        <f>5.12*0.4*0.5</f>
        <v>1.024</v>
      </c>
      <c r="E52" s="114"/>
      <c r="F52" s="115"/>
      <c r="G52" s="116"/>
      <c r="H52" s="217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300"/>
      <c r="AB52" s="300"/>
      <c r="AC52" s="300"/>
      <c r="AD52" s="300"/>
      <c r="AE52" s="300"/>
      <c r="AF52" s="300"/>
      <c r="AG52" s="300"/>
    </row>
    <row r="53" spans="1:33" s="101" customFormat="1">
      <c r="A53" s="102"/>
      <c r="B53" s="375" t="s">
        <v>218</v>
      </c>
      <c r="C53" s="375"/>
      <c r="D53" s="121"/>
      <c r="E53" s="114"/>
      <c r="F53" s="115"/>
      <c r="G53" s="116"/>
      <c r="H53" s="217"/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0"/>
      <c r="Z53" s="300"/>
      <c r="AA53" s="300"/>
      <c r="AB53" s="300"/>
      <c r="AC53" s="300"/>
      <c r="AD53" s="300"/>
      <c r="AE53" s="300"/>
      <c r="AF53" s="300"/>
      <c r="AG53" s="300"/>
    </row>
    <row r="54" spans="1:33" s="101" customFormat="1">
      <c r="A54" s="102"/>
      <c r="B54" s="375" t="s">
        <v>234</v>
      </c>
      <c r="C54" s="375"/>
      <c r="D54" s="121">
        <f>0.2*7.06*1</f>
        <v>1.4119999999999999</v>
      </c>
      <c r="E54" s="114"/>
      <c r="F54" s="115"/>
      <c r="G54" s="116"/>
      <c r="H54" s="217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  <c r="AA54" s="300"/>
      <c r="AB54" s="300"/>
      <c r="AC54" s="300"/>
      <c r="AD54" s="300"/>
      <c r="AE54" s="300"/>
      <c r="AF54" s="300"/>
      <c r="AG54" s="300"/>
    </row>
    <row r="55" spans="1:33" s="101" customFormat="1">
      <c r="A55" s="102"/>
      <c r="B55" s="130" t="s">
        <v>235</v>
      </c>
      <c r="C55" s="130"/>
      <c r="D55" s="121">
        <f>4.5*0.2</f>
        <v>0.9</v>
      </c>
      <c r="E55" s="114"/>
      <c r="F55" s="115"/>
      <c r="G55" s="116"/>
      <c r="H55" s="217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0"/>
      <c r="U55" s="300"/>
      <c r="V55" s="300"/>
      <c r="W55" s="300"/>
      <c r="X55" s="300"/>
      <c r="Y55" s="300"/>
      <c r="Z55" s="300"/>
      <c r="AA55" s="300"/>
      <c r="AB55" s="300"/>
      <c r="AC55" s="300"/>
      <c r="AD55" s="300"/>
      <c r="AE55" s="300"/>
      <c r="AF55" s="300"/>
      <c r="AG55" s="300"/>
    </row>
    <row r="56" spans="1:33" s="101" customFormat="1">
      <c r="A56" s="102"/>
      <c r="B56" s="130"/>
      <c r="C56" s="130"/>
      <c r="D56" s="121"/>
      <c r="E56" s="114"/>
      <c r="F56" s="115"/>
      <c r="G56" s="116"/>
      <c r="H56" s="217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  <c r="AB56" s="300"/>
      <c r="AC56" s="300"/>
      <c r="AD56" s="300"/>
      <c r="AE56" s="300"/>
      <c r="AF56" s="300"/>
      <c r="AG56" s="300"/>
    </row>
    <row r="57" spans="1:33" s="101" customFormat="1">
      <c r="A57" s="140"/>
      <c r="B57" s="130" t="s">
        <v>236</v>
      </c>
      <c r="C57" s="130"/>
      <c r="D57" s="121">
        <f>9*(0.3*0.3*4)</f>
        <v>3.2399999999999998</v>
      </c>
      <c r="E57" s="114"/>
      <c r="F57" s="115"/>
      <c r="G57" s="116"/>
      <c r="H57" s="217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  <c r="Z57" s="300"/>
      <c r="AA57" s="300"/>
      <c r="AB57" s="300"/>
      <c r="AC57" s="300"/>
      <c r="AD57" s="300"/>
      <c r="AE57" s="300"/>
      <c r="AF57" s="300"/>
      <c r="AG57" s="300"/>
    </row>
    <row r="58" spans="1:33" s="101" customFormat="1">
      <c r="A58" s="102"/>
      <c r="B58" s="130" t="s">
        <v>237</v>
      </c>
      <c r="C58" s="130"/>
      <c r="D58" s="121"/>
      <c r="E58" s="114"/>
      <c r="F58" s="115"/>
      <c r="G58" s="116"/>
      <c r="H58" s="217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  <c r="AA58" s="300"/>
      <c r="AB58" s="300"/>
      <c r="AC58" s="300"/>
      <c r="AD58" s="300"/>
      <c r="AE58" s="300"/>
      <c r="AF58" s="300"/>
      <c r="AG58" s="300"/>
    </row>
    <row r="59" spans="1:33" s="101" customFormat="1">
      <c r="A59" s="102"/>
      <c r="B59" s="130" t="s">
        <v>238</v>
      </c>
      <c r="C59" s="130"/>
      <c r="D59" s="121">
        <f>36.63*0.45*0.4</f>
        <v>6.5934000000000017</v>
      </c>
      <c r="E59" s="114"/>
      <c r="F59" s="115"/>
      <c r="G59" s="116"/>
      <c r="H59" s="217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0"/>
      <c r="AA59" s="300"/>
      <c r="AB59" s="300"/>
      <c r="AC59" s="300"/>
      <c r="AD59" s="300"/>
      <c r="AE59" s="300"/>
      <c r="AF59" s="300"/>
      <c r="AG59" s="300"/>
    </row>
    <row r="60" spans="1:33" s="101" customFormat="1">
      <c r="A60" s="102"/>
      <c r="B60" s="130" t="s">
        <v>239</v>
      </c>
      <c r="C60" s="130"/>
      <c r="D60" s="121">
        <f>21.25*0.45*0.4</f>
        <v>3.8250000000000002</v>
      </c>
      <c r="E60" s="114"/>
      <c r="F60" s="115"/>
      <c r="G60" s="116"/>
      <c r="H60" s="217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300"/>
      <c r="AB60" s="300"/>
      <c r="AC60" s="300"/>
      <c r="AD60" s="300"/>
      <c r="AE60" s="300"/>
      <c r="AF60" s="300"/>
      <c r="AG60" s="300"/>
    </row>
    <row r="61" spans="1:33" s="101" customFormat="1">
      <c r="A61" s="102"/>
      <c r="B61" s="103"/>
      <c r="C61" s="103"/>
      <c r="D61" s="121">
        <f>SUM(D49:D60)</f>
        <v>24.049400000000002</v>
      </c>
      <c r="E61" s="114" t="s">
        <v>225</v>
      </c>
      <c r="F61" s="131">
        <v>24.049400000000002</v>
      </c>
      <c r="G61" s="132">
        <v>300.61</v>
      </c>
      <c r="H61" s="217">
        <f t="shared" ref="H61" si="4">G61*F61</f>
        <v>7229.4901340000006</v>
      </c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0"/>
      <c r="AA61" s="300"/>
      <c r="AB61" s="300"/>
      <c r="AC61" s="300"/>
      <c r="AD61" s="300"/>
      <c r="AE61" s="300"/>
      <c r="AF61" s="300"/>
      <c r="AG61" s="300"/>
    </row>
    <row r="62" spans="1:33" s="101" customFormat="1" ht="18.75">
      <c r="A62" s="199" t="s">
        <v>65</v>
      </c>
      <c r="B62" s="383" t="s">
        <v>240</v>
      </c>
      <c r="C62" s="383"/>
      <c r="D62" s="384"/>
      <c r="E62" s="187"/>
      <c r="F62" s="188"/>
      <c r="G62" s="189"/>
      <c r="H62" s="219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</row>
    <row r="63" spans="1:33" s="101" customFormat="1">
      <c r="A63" s="127" t="s">
        <v>66</v>
      </c>
      <c r="B63" s="330" t="s">
        <v>241</v>
      </c>
      <c r="C63" s="330"/>
      <c r="D63" s="330"/>
      <c r="E63" s="114"/>
      <c r="F63" s="115"/>
      <c r="G63" s="116"/>
      <c r="H63" s="217"/>
      <c r="I63" s="300"/>
      <c r="J63" s="300"/>
      <c r="K63" s="300"/>
      <c r="L63" s="300"/>
      <c r="M63" s="300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0"/>
      <c r="AA63" s="300"/>
      <c r="AB63" s="300"/>
      <c r="AC63" s="300"/>
      <c r="AD63" s="300"/>
      <c r="AE63" s="300"/>
      <c r="AF63" s="300"/>
      <c r="AG63" s="300"/>
    </row>
    <row r="64" spans="1:33" s="101" customFormat="1">
      <c r="A64" s="102"/>
      <c r="B64" s="370" t="s">
        <v>215</v>
      </c>
      <c r="C64" s="370"/>
      <c r="D64" s="104"/>
      <c r="E64" s="114"/>
      <c r="F64" s="115"/>
      <c r="G64" s="116"/>
      <c r="H64" s="217"/>
      <c r="I64" s="300"/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0"/>
      <c r="AA64" s="300"/>
      <c r="AB64" s="300"/>
      <c r="AC64" s="300"/>
      <c r="AD64" s="300"/>
      <c r="AE64" s="300"/>
      <c r="AF64" s="300"/>
      <c r="AG64" s="300"/>
    </row>
    <row r="65" spans="1:33" s="101" customFormat="1">
      <c r="A65" s="102"/>
      <c r="B65" s="129"/>
      <c r="C65" s="129" t="s">
        <v>242</v>
      </c>
      <c r="D65" s="121">
        <v>2</v>
      </c>
      <c r="E65" s="114"/>
      <c r="F65" s="115"/>
      <c r="G65" s="116"/>
      <c r="H65" s="217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0"/>
      <c r="AA65" s="300"/>
      <c r="AB65" s="300"/>
      <c r="AC65" s="300"/>
      <c r="AD65" s="300"/>
      <c r="AE65" s="300"/>
      <c r="AF65" s="300"/>
      <c r="AG65" s="300"/>
    </row>
    <row r="66" spans="1:33" s="101" customFormat="1">
      <c r="A66" s="102"/>
      <c r="B66" s="103"/>
      <c r="C66" s="103"/>
      <c r="D66" s="121"/>
      <c r="E66" s="124" t="s">
        <v>243</v>
      </c>
      <c r="F66" s="131">
        <v>2</v>
      </c>
      <c r="G66" s="132">
        <v>509.91</v>
      </c>
      <c r="H66" s="217">
        <f t="shared" ref="H66" si="5">G66*F66</f>
        <v>1019.82</v>
      </c>
      <c r="I66" s="300"/>
      <c r="J66" s="300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0"/>
      <c r="AA66" s="300"/>
      <c r="AB66" s="300"/>
      <c r="AC66" s="300"/>
      <c r="AD66" s="300"/>
      <c r="AE66" s="300"/>
      <c r="AF66" s="300"/>
      <c r="AG66" s="300"/>
    </row>
    <row r="67" spans="1:33" s="101" customFormat="1" ht="18.75">
      <c r="A67" s="199" t="s">
        <v>25</v>
      </c>
      <c r="B67" s="383" t="s">
        <v>31</v>
      </c>
      <c r="C67" s="383"/>
      <c r="D67" s="383"/>
      <c r="E67" s="187"/>
      <c r="F67" s="188"/>
      <c r="G67" s="189"/>
      <c r="H67" s="219"/>
      <c r="I67" s="300"/>
      <c r="J67" s="300"/>
      <c r="K67" s="300"/>
      <c r="L67" s="300"/>
      <c r="M67" s="300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0"/>
      <c r="Z67" s="300"/>
      <c r="AA67" s="300"/>
      <c r="AB67" s="300"/>
      <c r="AC67" s="300"/>
      <c r="AD67" s="300"/>
      <c r="AE67" s="300"/>
      <c r="AF67" s="300"/>
      <c r="AG67" s="300"/>
    </row>
    <row r="68" spans="1:33" s="101" customFormat="1">
      <c r="A68" s="127" t="s">
        <v>27</v>
      </c>
      <c r="B68" s="330" t="s">
        <v>87</v>
      </c>
      <c r="C68" s="330"/>
      <c r="D68" s="330"/>
      <c r="E68" s="114"/>
      <c r="F68" s="115"/>
      <c r="G68" s="116"/>
      <c r="H68" s="217"/>
      <c r="I68" s="300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0"/>
      <c r="Z68" s="300"/>
      <c r="AA68" s="300"/>
      <c r="AB68" s="300"/>
      <c r="AC68" s="300"/>
      <c r="AD68" s="300"/>
      <c r="AE68" s="300"/>
      <c r="AF68" s="300"/>
      <c r="AG68" s="300"/>
    </row>
    <row r="69" spans="1:33" s="101" customFormat="1">
      <c r="A69" s="102"/>
      <c r="B69" s="370" t="s">
        <v>215</v>
      </c>
      <c r="C69" s="370"/>
      <c r="D69" s="104"/>
      <c r="E69" s="114"/>
      <c r="F69" s="115"/>
      <c r="G69" s="116"/>
      <c r="H69" s="217"/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0"/>
      <c r="AA69" s="300"/>
      <c r="AB69" s="300"/>
      <c r="AC69" s="300"/>
      <c r="AD69" s="300"/>
      <c r="AE69" s="300"/>
      <c r="AF69" s="300"/>
      <c r="AG69" s="300"/>
    </row>
    <row r="70" spans="1:33" s="101" customFormat="1" ht="18">
      <c r="A70" s="102"/>
      <c r="B70" s="129" t="s">
        <v>244</v>
      </c>
      <c r="C70" s="129" t="s">
        <v>233</v>
      </c>
      <c r="D70" s="121">
        <f>(D50)*75</f>
        <v>455.625</v>
      </c>
      <c r="E70" s="114"/>
      <c r="F70" s="115"/>
      <c r="G70" s="116"/>
      <c r="H70" s="217"/>
      <c r="I70" s="300"/>
      <c r="J70" s="300"/>
      <c r="K70" s="300"/>
      <c r="L70" s="300"/>
      <c r="M70" s="300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0"/>
      <c r="AA70" s="300"/>
      <c r="AB70" s="300"/>
      <c r="AC70" s="300"/>
      <c r="AD70" s="300"/>
      <c r="AE70" s="300"/>
      <c r="AF70" s="300"/>
      <c r="AG70" s="300"/>
    </row>
    <row r="71" spans="1:33" s="101" customFormat="1">
      <c r="A71" s="102"/>
      <c r="B71" s="137" t="s">
        <v>245</v>
      </c>
      <c r="C71" s="129" t="s">
        <v>222</v>
      </c>
      <c r="D71" s="121">
        <f>+D51*35</f>
        <v>34.299999999999997</v>
      </c>
      <c r="E71" s="114"/>
      <c r="F71" s="115"/>
      <c r="G71" s="116"/>
      <c r="H71" s="217"/>
      <c r="I71" s="300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300"/>
      <c r="AB71" s="300"/>
      <c r="AC71" s="300"/>
      <c r="AD71" s="300"/>
      <c r="AE71" s="300"/>
      <c r="AF71" s="300"/>
      <c r="AG71" s="300"/>
    </row>
    <row r="72" spans="1:33" s="101" customFormat="1" ht="18">
      <c r="A72" s="102"/>
      <c r="B72" s="135" t="s">
        <v>246</v>
      </c>
      <c r="C72" s="129"/>
      <c r="D72" s="121">
        <f>+D52*75</f>
        <v>76.8</v>
      </c>
      <c r="E72" s="114"/>
      <c r="F72" s="115"/>
      <c r="G72" s="116"/>
      <c r="H72" s="217"/>
      <c r="I72" s="300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0"/>
      <c r="AA72" s="300"/>
      <c r="AB72" s="300"/>
      <c r="AC72" s="300"/>
      <c r="AD72" s="300"/>
      <c r="AE72" s="300"/>
      <c r="AF72" s="300"/>
      <c r="AG72" s="300"/>
    </row>
    <row r="73" spans="1:33" s="101" customFormat="1" ht="18">
      <c r="A73" s="102"/>
      <c r="B73" s="135" t="s">
        <v>247</v>
      </c>
      <c r="C73" s="129"/>
      <c r="D73" s="121">
        <f>+D57*75</f>
        <v>242.99999999999997</v>
      </c>
      <c r="E73" s="114"/>
      <c r="F73" s="115"/>
      <c r="G73" s="116"/>
      <c r="H73" s="217"/>
      <c r="I73" s="300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  <c r="AA73" s="300"/>
      <c r="AB73" s="300"/>
      <c r="AC73" s="300"/>
      <c r="AD73" s="300"/>
      <c r="AE73" s="300"/>
      <c r="AF73" s="300"/>
      <c r="AG73" s="300"/>
    </row>
    <row r="74" spans="1:33" s="101" customFormat="1">
      <c r="A74" s="102"/>
      <c r="B74" s="135" t="s">
        <v>248</v>
      </c>
      <c r="C74" s="129"/>
      <c r="D74" s="121">
        <f>+(D59+D60)*75</f>
        <v>781.38000000000011</v>
      </c>
      <c r="E74" s="114"/>
      <c r="F74" s="115"/>
      <c r="G74" s="116"/>
      <c r="H74" s="217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0"/>
      <c r="Z74" s="300"/>
      <c r="AA74" s="300"/>
      <c r="AB74" s="300"/>
      <c r="AC74" s="300"/>
      <c r="AD74" s="300"/>
      <c r="AE74" s="300"/>
      <c r="AF74" s="300"/>
      <c r="AG74" s="300"/>
    </row>
    <row r="75" spans="1:33" s="101" customFormat="1">
      <c r="A75" s="102"/>
      <c r="B75" s="375" t="s">
        <v>218</v>
      </c>
      <c r="C75" s="375"/>
      <c r="D75" s="121"/>
      <c r="E75" s="114"/>
      <c r="F75" s="115"/>
      <c r="G75" s="116"/>
      <c r="H75" s="217"/>
      <c r="I75" s="300"/>
      <c r="J75" s="300"/>
      <c r="K75" s="300"/>
      <c r="L75" s="300"/>
      <c r="M75" s="300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0"/>
      <c r="Z75" s="300"/>
      <c r="AA75" s="300"/>
      <c r="AB75" s="300"/>
      <c r="AC75" s="300"/>
      <c r="AD75" s="300"/>
      <c r="AE75" s="300"/>
      <c r="AF75" s="300"/>
      <c r="AG75" s="300"/>
    </row>
    <row r="76" spans="1:33" s="101" customFormat="1">
      <c r="A76" s="102"/>
      <c r="B76" s="130" t="s">
        <v>249</v>
      </c>
      <c r="C76" s="130"/>
      <c r="D76" s="121">
        <f>0.15*7.06*1*75</f>
        <v>79.424999999999997</v>
      </c>
      <c r="E76" s="114"/>
      <c r="F76" s="115"/>
      <c r="G76" s="116"/>
      <c r="H76" s="217"/>
      <c r="I76" s="300"/>
      <c r="J76" s="300"/>
      <c r="K76" s="300"/>
      <c r="L76" s="300"/>
      <c r="M76" s="300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0"/>
      <c r="AA76" s="300"/>
      <c r="AB76" s="300"/>
      <c r="AC76" s="300"/>
      <c r="AD76" s="300"/>
      <c r="AE76" s="300"/>
      <c r="AF76" s="300"/>
      <c r="AG76" s="300"/>
    </row>
    <row r="77" spans="1:33" s="101" customFormat="1" ht="18">
      <c r="A77" s="102"/>
      <c r="B77" s="130" t="s">
        <v>250</v>
      </c>
      <c r="C77" s="130"/>
      <c r="D77" s="121">
        <f>4.5*0.2*100</f>
        <v>90</v>
      </c>
      <c r="E77" s="114"/>
      <c r="F77" s="115"/>
      <c r="G77" s="116"/>
      <c r="H77" s="217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0"/>
      <c r="AD77" s="300"/>
      <c r="AE77" s="300"/>
      <c r="AF77" s="300"/>
      <c r="AG77" s="300"/>
    </row>
    <row r="78" spans="1:33" s="101" customFormat="1">
      <c r="A78" s="102"/>
      <c r="B78" s="103"/>
      <c r="C78" s="103"/>
      <c r="D78" s="121">
        <f>SUM(D70:D77)</f>
        <v>1760.53</v>
      </c>
      <c r="E78" s="114" t="s">
        <v>251</v>
      </c>
      <c r="F78" s="131">
        <v>1760.53</v>
      </c>
      <c r="G78" s="132">
        <v>2.29</v>
      </c>
      <c r="H78" s="217">
        <f t="shared" ref="H78" si="6">G78*F78</f>
        <v>4031.6136999999999</v>
      </c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0"/>
      <c r="Z78" s="300"/>
      <c r="AA78" s="300"/>
      <c r="AB78" s="300"/>
      <c r="AC78" s="300"/>
      <c r="AD78" s="300"/>
      <c r="AE78" s="300"/>
      <c r="AF78" s="300"/>
      <c r="AG78" s="300"/>
    </row>
    <row r="79" spans="1:33" s="101" customFormat="1" ht="18.75">
      <c r="A79" s="199" t="s">
        <v>30</v>
      </c>
      <c r="B79" s="383" t="s">
        <v>36</v>
      </c>
      <c r="C79" s="383"/>
      <c r="D79" s="383"/>
      <c r="E79" s="187"/>
      <c r="F79" s="188"/>
      <c r="G79" s="189"/>
      <c r="H79" s="219"/>
      <c r="I79" s="301"/>
      <c r="J79" s="300"/>
      <c r="K79" s="300"/>
      <c r="L79" s="300"/>
      <c r="M79" s="300"/>
      <c r="N79" s="300"/>
      <c r="O79" s="300"/>
      <c r="P79" s="300"/>
      <c r="Q79" s="300"/>
      <c r="R79" s="300"/>
      <c r="S79" s="300"/>
      <c r="T79" s="300"/>
      <c r="U79" s="300"/>
      <c r="V79" s="300"/>
      <c r="W79" s="300"/>
      <c r="X79" s="300"/>
      <c r="Y79" s="300"/>
      <c r="Z79" s="300"/>
      <c r="AA79" s="300"/>
      <c r="AB79" s="300"/>
      <c r="AC79" s="300"/>
      <c r="AD79" s="300"/>
      <c r="AE79" s="300"/>
      <c r="AF79" s="300"/>
      <c r="AG79" s="300"/>
    </row>
    <row r="80" spans="1:33" s="101" customFormat="1">
      <c r="A80" s="127" t="s">
        <v>32</v>
      </c>
      <c r="B80" s="330" t="s">
        <v>252</v>
      </c>
      <c r="C80" s="330"/>
      <c r="D80" s="330"/>
      <c r="E80" s="114"/>
      <c r="F80" s="115"/>
      <c r="G80" s="116"/>
      <c r="H80" s="217"/>
      <c r="I80" s="301"/>
      <c r="J80" s="300"/>
      <c r="K80" s="300"/>
      <c r="L80" s="300"/>
      <c r="M80" s="300"/>
      <c r="N80" s="300"/>
      <c r="O80" s="300"/>
      <c r="P80" s="300"/>
      <c r="Q80" s="300"/>
      <c r="R80" s="300"/>
      <c r="S80" s="300"/>
      <c r="T80" s="300"/>
      <c r="U80" s="300"/>
      <c r="V80" s="300"/>
      <c r="W80" s="300"/>
      <c r="X80" s="300"/>
      <c r="Y80" s="300"/>
      <c r="Z80" s="300"/>
      <c r="AA80" s="300"/>
      <c r="AB80" s="300"/>
      <c r="AC80" s="300"/>
      <c r="AD80" s="300"/>
      <c r="AE80" s="300"/>
      <c r="AF80" s="300"/>
      <c r="AG80" s="300"/>
    </row>
    <row r="81" spans="1:33" s="101" customFormat="1">
      <c r="A81" s="102"/>
      <c r="B81" s="370" t="s">
        <v>215</v>
      </c>
      <c r="C81" s="370"/>
      <c r="D81" s="104"/>
      <c r="E81" s="114"/>
      <c r="F81" s="115"/>
      <c r="G81" s="116"/>
      <c r="H81" s="217"/>
      <c r="I81" s="301"/>
      <c r="J81" s="300"/>
      <c r="K81" s="300"/>
      <c r="L81" s="300"/>
      <c r="M81" s="300"/>
      <c r="N81" s="300"/>
      <c r="O81" s="300"/>
      <c r="P81" s="300"/>
      <c r="Q81" s="300"/>
      <c r="R81" s="300"/>
      <c r="S81" s="300"/>
      <c r="T81" s="300"/>
      <c r="U81" s="300"/>
      <c r="V81" s="300"/>
      <c r="W81" s="300"/>
      <c r="X81" s="300"/>
      <c r="Y81" s="300"/>
      <c r="Z81" s="300"/>
      <c r="AA81" s="300"/>
      <c r="AB81" s="300"/>
      <c r="AC81" s="300"/>
      <c r="AD81" s="300"/>
      <c r="AE81" s="300"/>
      <c r="AF81" s="300"/>
      <c r="AG81" s="300"/>
    </row>
    <row r="82" spans="1:33" s="101" customFormat="1">
      <c r="A82" s="102"/>
      <c r="B82" s="129" t="s">
        <v>253</v>
      </c>
      <c r="C82" s="129"/>
      <c r="D82" s="121" t="s">
        <v>254</v>
      </c>
      <c r="E82" s="114"/>
      <c r="F82" s="115"/>
      <c r="G82" s="116"/>
      <c r="H82" s="217"/>
      <c r="I82" s="301"/>
      <c r="J82" s="300"/>
      <c r="K82" s="300"/>
      <c r="L82" s="300"/>
      <c r="M82" s="300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0"/>
      <c r="Z82" s="300"/>
      <c r="AA82" s="300"/>
      <c r="AB82" s="300"/>
      <c r="AC82" s="300"/>
      <c r="AD82" s="300"/>
      <c r="AE82" s="300"/>
      <c r="AF82" s="300"/>
      <c r="AG82" s="300"/>
    </row>
    <row r="83" spans="1:33" s="101" customFormat="1">
      <c r="A83" s="102"/>
      <c r="B83" s="103"/>
      <c r="C83" s="103"/>
      <c r="D83" s="121">
        <v>61.63</v>
      </c>
      <c r="E83" s="124" t="s">
        <v>255</v>
      </c>
      <c r="F83" s="131">
        <v>61.63</v>
      </c>
      <c r="G83" s="132">
        <v>24.97</v>
      </c>
      <c r="H83" s="217">
        <f t="shared" ref="H83" si="7">G83*F83</f>
        <v>1538.9011</v>
      </c>
      <c r="I83" s="301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300"/>
      <c r="AB83" s="300"/>
      <c r="AC83" s="300"/>
      <c r="AD83" s="300"/>
      <c r="AE83" s="300"/>
      <c r="AF83" s="300"/>
      <c r="AG83" s="300"/>
    </row>
    <row r="84" spans="1:33" s="101" customFormat="1">
      <c r="A84" s="190" t="s">
        <v>256</v>
      </c>
      <c r="B84" s="382" t="s">
        <v>257</v>
      </c>
      <c r="C84" s="382"/>
      <c r="D84" s="382"/>
      <c r="E84" s="191"/>
      <c r="F84" s="192"/>
      <c r="G84" s="193"/>
      <c r="H84" s="219"/>
      <c r="I84" s="301"/>
      <c r="J84" s="300"/>
      <c r="K84" s="300"/>
      <c r="L84" s="300"/>
      <c r="M84" s="300"/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0"/>
      <c r="Z84" s="300"/>
      <c r="AA84" s="300"/>
      <c r="AB84" s="300"/>
      <c r="AC84" s="300"/>
      <c r="AD84" s="300"/>
      <c r="AE84" s="300"/>
      <c r="AF84" s="300"/>
      <c r="AG84" s="300"/>
    </row>
    <row r="85" spans="1:33" s="101" customFormat="1">
      <c r="A85" s="102"/>
      <c r="B85" s="387" t="s">
        <v>215</v>
      </c>
      <c r="C85" s="387"/>
      <c r="D85" s="388"/>
      <c r="E85" s="124"/>
      <c r="F85" s="131"/>
      <c r="G85" s="132"/>
      <c r="H85" s="217"/>
      <c r="I85" s="301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0"/>
      <c r="Z85" s="300"/>
      <c r="AA85" s="300"/>
      <c r="AB85" s="300"/>
      <c r="AC85" s="300"/>
      <c r="AD85" s="300"/>
      <c r="AE85" s="300"/>
      <c r="AF85" s="300"/>
      <c r="AG85" s="300"/>
    </row>
    <row r="86" spans="1:33" s="101" customFormat="1">
      <c r="A86" s="102"/>
      <c r="B86" s="141" t="s">
        <v>258</v>
      </c>
      <c r="C86" s="103"/>
      <c r="D86" s="121">
        <v>31</v>
      </c>
      <c r="E86" s="124" t="s">
        <v>54</v>
      </c>
      <c r="F86" s="131">
        <v>31</v>
      </c>
      <c r="G86" s="132">
        <v>71.63</v>
      </c>
      <c r="H86" s="217">
        <f t="shared" ref="H86" si="8">G86*F86</f>
        <v>2220.5299999999997</v>
      </c>
      <c r="I86" s="301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0"/>
      <c r="U86" s="300"/>
      <c r="V86" s="300"/>
      <c r="W86" s="300"/>
      <c r="X86" s="300"/>
      <c r="Y86" s="300"/>
      <c r="Z86" s="300"/>
      <c r="AA86" s="300"/>
      <c r="AB86" s="300"/>
      <c r="AC86" s="300"/>
      <c r="AD86" s="300"/>
      <c r="AE86" s="300"/>
      <c r="AF86" s="300"/>
      <c r="AG86" s="300"/>
    </row>
    <row r="87" spans="1:33" s="101" customFormat="1" ht="18.75">
      <c r="A87" s="199" t="s">
        <v>35</v>
      </c>
      <c r="B87" s="383" t="s">
        <v>259</v>
      </c>
      <c r="C87" s="383"/>
      <c r="D87" s="383"/>
      <c r="E87" s="187"/>
      <c r="F87" s="192"/>
      <c r="G87" s="193"/>
      <c r="H87" s="219"/>
      <c r="I87" s="301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0"/>
      <c r="Z87" s="300"/>
      <c r="AA87" s="300"/>
      <c r="AB87" s="300"/>
      <c r="AC87" s="300"/>
      <c r="AD87" s="300"/>
      <c r="AE87" s="300"/>
      <c r="AF87" s="300"/>
      <c r="AG87" s="300"/>
    </row>
    <row r="88" spans="1:33" s="101" customFormat="1">
      <c r="A88" s="127" t="s">
        <v>260</v>
      </c>
      <c r="B88" s="330" t="s">
        <v>261</v>
      </c>
      <c r="C88" s="330"/>
      <c r="D88" s="330"/>
      <c r="E88" s="114"/>
      <c r="F88" s="131"/>
      <c r="G88" s="132"/>
      <c r="H88" s="217"/>
      <c r="I88" s="301"/>
      <c r="J88" s="300"/>
      <c r="K88" s="300"/>
      <c r="L88" s="300"/>
      <c r="M88" s="300"/>
      <c r="N88" s="300"/>
      <c r="O88" s="300"/>
      <c r="P88" s="300"/>
      <c r="Q88" s="300"/>
      <c r="R88" s="300"/>
      <c r="S88" s="300"/>
      <c r="T88" s="300"/>
      <c r="U88" s="300"/>
      <c r="V88" s="300"/>
      <c r="W88" s="300"/>
      <c r="X88" s="300"/>
      <c r="Y88" s="300"/>
      <c r="Z88" s="300"/>
      <c r="AA88" s="300"/>
      <c r="AB88" s="300"/>
      <c r="AC88" s="300"/>
      <c r="AD88" s="300"/>
      <c r="AE88" s="300"/>
      <c r="AF88" s="300"/>
      <c r="AG88" s="300"/>
    </row>
    <row r="89" spans="1:33" s="101" customFormat="1">
      <c r="A89" s="142"/>
      <c r="B89" s="370" t="s">
        <v>215</v>
      </c>
      <c r="C89" s="370"/>
      <c r="D89" s="143"/>
      <c r="E89" s="114"/>
      <c r="F89" s="131"/>
      <c r="G89" s="132"/>
      <c r="H89" s="217"/>
      <c r="I89" s="301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  <c r="AA89" s="300"/>
      <c r="AB89" s="300"/>
      <c r="AC89" s="300"/>
      <c r="AD89" s="300"/>
      <c r="AE89" s="300"/>
      <c r="AF89" s="300"/>
      <c r="AG89" s="300"/>
    </row>
    <row r="90" spans="1:33" s="101" customFormat="1">
      <c r="A90" s="142"/>
      <c r="B90" s="129" t="s">
        <v>262</v>
      </c>
      <c r="C90" s="129" t="s">
        <v>263</v>
      </c>
      <c r="D90" s="121">
        <f>9*(0.3*4*4)</f>
        <v>43.199999999999996</v>
      </c>
      <c r="E90" s="114"/>
      <c r="F90" s="131"/>
      <c r="G90" s="132"/>
      <c r="H90" s="217"/>
      <c r="I90" s="301"/>
      <c r="J90" s="300"/>
      <c r="K90" s="300"/>
      <c r="L90" s="300"/>
      <c r="M90" s="300"/>
      <c r="N90" s="300"/>
      <c r="O90" s="300"/>
      <c r="P90" s="300"/>
      <c r="Q90" s="300"/>
      <c r="R90" s="300"/>
      <c r="S90" s="300"/>
      <c r="T90" s="300"/>
      <c r="U90" s="300"/>
      <c r="V90" s="300"/>
      <c r="W90" s="300"/>
      <c r="X90" s="300"/>
      <c r="Y90" s="300"/>
      <c r="Z90" s="300"/>
      <c r="AA90" s="300"/>
      <c r="AB90" s="300"/>
      <c r="AC90" s="300"/>
      <c r="AD90" s="300"/>
      <c r="AE90" s="300"/>
      <c r="AF90" s="300"/>
      <c r="AG90" s="300"/>
    </row>
    <row r="91" spans="1:33" s="101" customFormat="1">
      <c r="A91" s="127"/>
      <c r="B91" s="129" t="s">
        <v>264</v>
      </c>
      <c r="C91" s="129" t="s">
        <v>263</v>
      </c>
      <c r="D91" s="121">
        <f>+(37+22)*(0.4+0.45*2)</f>
        <v>76.7</v>
      </c>
      <c r="E91" s="114"/>
      <c r="F91" s="131"/>
      <c r="G91" s="132"/>
      <c r="H91" s="217"/>
      <c r="I91" s="301"/>
      <c r="J91" s="300"/>
      <c r="K91" s="300"/>
      <c r="L91" s="300"/>
      <c r="M91" s="300"/>
      <c r="N91" s="300"/>
      <c r="O91" s="300"/>
      <c r="P91" s="300"/>
      <c r="Q91" s="300"/>
      <c r="R91" s="300"/>
      <c r="S91" s="300"/>
      <c r="T91" s="300"/>
      <c r="U91" s="300"/>
      <c r="V91" s="300"/>
      <c r="W91" s="300"/>
      <c r="X91" s="300"/>
      <c r="Y91" s="300"/>
      <c r="Z91" s="300"/>
      <c r="AA91" s="300"/>
      <c r="AB91" s="300"/>
      <c r="AC91" s="300"/>
      <c r="AD91" s="300"/>
      <c r="AE91" s="300"/>
      <c r="AF91" s="300"/>
      <c r="AG91" s="300"/>
    </row>
    <row r="92" spans="1:33" s="101" customFormat="1">
      <c r="A92" s="127"/>
      <c r="B92" s="375" t="s">
        <v>218</v>
      </c>
      <c r="C92" s="375"/>
      <c r="D92" s="121"/>
      <c r="E92" s="114"/>
      <c r="F92" s="131"/>
      <c r="G92" s="132"/>
      <c r="H92" s="217"/>
      <c r="I92" s="301"/>
      <c r="J92" s="300"/>
      <c r="K92" s="300"/>
      <c r="L92" s="300"/>
      <c r="M92" s="300"/>
      <c r="N92" s="300"/>
      <c r="O92" s="300"/>
      <c r="P92" s="300"/>
      <c r="Q92" s="300"/>
      <c r="R92" s="300"/>
      <c r="S92" s="300"/>
      <c r="T92" s="300"/>
      <c r="U92" s="300"/>
      <c r="V92" s="300"/>
      <c r="W92" s="300"/>
      <c r="X92" s="300"/>
      <c r="Y92" s="300"/>
      <c r="Z92" s="300"/>
      <c r="AA92" s="300"/>
      <c r="AB92" s="300"/>
      <c r="AC92" s="300"/>
      <c r="AD92" s="300"/>
      <c r="AE92" s="300"/>
      <c r="AF92" s="300"/>
      <c r="AG92" s="300"/>
    </row>
    <row r="93" spans="1:33" s="101" customFormat="1">
      <c r="A93" s="127"/>
      <c r="B93" s="129" t="s">
        <v>209</v>
      </c>
      <c r="C93" s="129" t="s">
        <v>263</v>
      </c>
      <c r="D93" s="121">
        <f>4.5*1.2</f>
        <v>5.3999999999999995</v>
      </c>
      <c r="E93" s="114"/>
      <c r="F93" s="131"/>
      <c r="G93" s="132"/>
      <c r="H93" s="217"/>
      <c r="I93" s="301"/>
      <c r="J93" s="300"/>
      <c r="K93" s="300"/>
      <c r="L93" s="300"/>
      <c r="M93" s="300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0"/>
      <c r="Z93" s="300"/>
      <c r="AA93" s="300"/>
      <c r="AB93" s="300"/>
      <c r="AC93" s="300"/>
      <c r="AD93" s="300"/>
      <c r="AE93" s="300"/>
      <c r="AF93" s="300"/>
      <c r="AG93" s="300"/>
    </row>
    <row r="94" spans="1:33" s="101" customFormat="1">
      <c r="A94" s="127"/>
      <c r="B94" s="103"/>
      <c r="C94" s="103"/>
      <c r="D94" s="121"/>
      <c r="E94" s="124" t="s">
        <v>54</v>
      </c>
      <c r="F94" s="131">
        <v>125.30000000000001</v>
      </c>
      <c r="G94" s="132">
        <v>78.97</v>
      </c>
      <c r="H94" s="217">
        <f t="shared" ref="H94" si="9">G94*F94</f>
        <v>9894.9410000000007</v>
      </c>
      <c r="I94" s="301"/>
      <c r="J94" s="300"/>
      <c r="K94" s="300"/>
      <c r="L94" s="300"/>
      <c r="M94" s="300"/>
      <c r="N94" s="300"/>
      <c r="O94" s="300"/>
      <c r="P94" s="300"/>
      <c r="Q94" s="300"/>
      <c r="R94" s="300"/>
      <c r="S94" s="300"/>
      <c r="T94" s="300"/>
      <c r="U94" s="300"/>
      <c r="V94" s="300"/>
      <c r="W94" s="300"/>
      <c r="X94" s="300"/>
      <c r="Y94" s="300"/>
      <c r="Z94" s="300"/>
      <c r="AA94" s="300"/>
      <c r="AB94" s="300"/>
      <c r="AC94" s="300"/>
      <c r="AD94" s="300"/>
      <c r="AE94" s="300"/>
      <c r="AF94" s="300"/>
      <c r="AG94" s="300"/>
    </row>
    <row r="95" spans="1:33" s="101" customFormat="1">
      <c r="A95" s="102"/>
      <c r="B95" s="330"/>
      <c r="C95" s="330"/>
      <c r="D95" s="330"/>
      <c r="E95" s="114"/>
      <c r="F95" s="115"/>
      <c r="G95" s="116"/>
      <c r="H95" s="217"/>
      <c r="I95" s="301"/>
      <c r="J95" s="300"/>
      <c r="K95" s="300"/>
      <c r="L95" s="300"/>
      <c r="M95" s="300"/>
      <c r="N95" s="300"/>
      <c r="O95" s="300"/>
      <c r="P95" s="300"/>
      <c r="Q95" s="300"/>
      <c r="R95" s="300"/>
      <c r="S95" s="300"/>
      <c r="T95" s="300"/>
      <c r="U95" s="300"/>
      <c r="V95" s="300"/>
      <c r="W95" s="300"/>
      <c r="X95" s="300"/>
      <c r="Y95" s="300"/>
      <c r="Z95" s="300"/>
      <c r="AA95" s="300"/>
      <c r="AB95" s="300"/>
      <c r="AC95" s="300"/>
      <c r="AD95" s="300"/>
      <c r="AE95" s="300"/>
      <c r="AF95" s="300"/>
      <c r="AG95" s="300"/>
    </row>
    <row r="96" spans="1:33" s="101" customFormat="1" ht="18.75">
      <c r="A96" s="255"/>
      <c r="B96" s="389" t="s">
        <v>39</v>
      </c>
      <c r="C96" s="389"/>
      <c r="D96" s="389"/>
      <c r="E96" s="144"/>
      <c r="F96" s="145"/>
      <c r="G96" s="146"/>
      <c r="H96" s="220">
        <f>SUM(H10:H94)</f>
        <v>35919.7225148</v>
      </c>
      <c r="I96" s="299"/>
      <c r="J96" s="300"/>
      <c r="K96" s="300"/>
      <c r="L96" s="300"/>
      <c r="M96" s="300"/>
      <c r="N96" s="300"/>
      <c r="O96" s="300"/>
      <c r="P96" s="300"/>
      <c r="Q96" s="300"/>
      <c r="R96" s="300"/>
      <c r="S96" s="300"/>
      <c r="T96" s="300"/>
      <c r="U96" s="300"/>
      <c r="V96" s="300"/>
      <c r="W96" s="300"/>
      <c r="X96" s="300"/>
      <c r="Y96" s="300"/>
      <c r="Z96" s="300"/>
      <c r="AA96" s="300"/>
      <c r="AB96" s="300"/>
      <c r="AC96" s="300"/>
      <c r="AD96" s="300"/>
      <c r="AE96" s="300"/>
      <c r="AF96" s="300"/>
      <c r="AG96" s="300"/>
    </row>
    <row r="97" spans="1:33" s="101" customFormat="1">
      <c r="A97" s="102"/>
      <c r="B97" s="103"/>
      <c r="C97" s="103"/>
      <c r="D97" s="104"/>
      <c r="E97" s="114"/>
      <c r="F97" s="115"/>
      <c r="G97" s="116"/>
      <c r="H97" s="217"/>
      <c r="I97" s="301"/>
      <c r="J97" s="300"/>
      <c r="K97" s="300"/>
      <c r="L97" s="300"/>
      <c r="M97" s="300"/>
      <c r="N97" s="300"/>
      <c r="O97" s="300"/>
      <c r="P97" s="300"/>
      <c r="Q97" s="300"/>
      <c r="R97" s="300"/>
      <c r="S97" s="300"/>
      <c r="T97" s="300"/>
      <c r="U97" s="300"/>
      <c r="V97" s="300"/>
      <c r="W97" s="300"/>
      <c r="X97" s="300"/>
      <c r="Y97" s="300"/>
      <c r="Z97" s="300"/>
      <c r="AA97" s="300"/>
      <c r="AB97" s="300"/>
      <c r="AC97" s="300"/>
      <c r="AD97" s="300"/>
      <c r="AE97" s="300"/>
      <c r="AF97" s="300"/>
      <c r="AG97" s="300"/>
    </row>
    <row r="98" spans="1:33" s="101" customFormat="1" ht="18.75">
      <c r="A98" s="117" t="s">
        <v>40</v>
      </c>
      <c r="B98" s="374" t="s">
        <v>41</v>
      </c>
      <c r="C98" s="374"/>
      <c r="D98" s="374"/>
      <c r="E98" s="250"/>
      <c r="F98" s="251"/>
      <c r="G98" s="252"/>
      <c r="H98" s="253"/>
      <c r="I98" s="301"/>
      <c r="J98" s="300"/>
      <c r="K98" s="300"/>
      <c r="L98" s="300"/>
      <c r="M98" s="300"/>
      <c r="N98" s="300"/>
      <c r="O98" s="300"/>
      <c r="P98" s="300"/>
      <c r="Q98" s="300"/>
      <c r="R98" s="300"/>
      <c r="S98" s="300"/>
      <c r="T98" s="300"/>
      <c r="U98" s="300"/>
      <c r="V98" s="300"/>
      <c r="W98" s="300"/>
      <c r="X98" s="300"/>
      <c r="Y98" s="300"/>
      <c r="Z98" s="300"/>
      <c r="AA98" s="300"/>
      <c r="AB98" s="300"/>
      <c r="AC98" s="300"/>
      <c r="AD98" s="300"/>
      <c r="AE98" s="300"/>
      <c r="AF98" s="300"/>
      <c r="AG98" s="300"/>
    </row>
    <row r="99" spans="1:33" s="101" customFormat="1" ht="18.75">
      <c r="A99" s="125" t="s">
        <v>94</v>
      </c>
      <c r="B99" s="329" t="s">
        <v>42</v>
      </c>
      <c r="C99" s="329"/>
      <c r="D99" s="329"/>
      <c r="E99" s="114"/>
      <c r="F99" s="115"/>
      <c r="G99" s="116"/>
      <c r="H99" s="217"/>
      <c r="I99" s="301"/>
      <c r="J99" s="300"/>
      <c r="K99" s="300"/>
      <c r="L99" s="300"/>
      <c r="M99" s="300"/>
      <c r="N99" s="300"/>
      <c r="O99" s="300"/>
      <c r="P99" s="300"/>
      <c r="Q99" s="300"/>
      <c r="R99" s="300"/>
      <c r="S99" s="300"/>
      <c r="T99" s="300"/>
      <c r="U99" s="300"/>
      <c r="V99" s="300"/>
      <c r="W99" s="300"/>
      <c r="X99" s="300"/>
      <c r="Y99" s="300"/>
      <c r="Z99" s="300"/>
      <c r="AA99" s="300"/>
      <c r="AB99" s="300"/>
      <c r="AC99" s="300"/>
      <c r="AD99" s="300"/>
      <c r="AE99" s="300"/>
      <c r="AF99" s="300"/>
      <c r="AG99" s="300"/>
    </row>
    <row r="100" spans="1:33" s="101" customFormat="1" ht="18.75">
      <c r="A100" s="125" t="s">
        <v>95</v>
      </c>
      <c r="B100" s="126" t="s">
        <v>265</v>
      </c>
      <c r="C100" s="126"/>
      <c r="D100" s="126"/>
      <c r="E100" s="114"/>
      <c r="F100" s="115"/>
      <c r="G100" s="116"/>
      <c r="H100" s="217"/>
      <c r="I100" s="301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0"/>
      <c r="Y100" s="300"/>
      <c r="Z100" s="300"/>
      <c r="AA100" s="300"/>
      <c r="AB100" s="300"/>
      <c r="AC100" s="300"/>
      <c r="AD100" s="300"/>
      <c r="AE100" s="300"/>
      <c r="AF100" s="300"/>
      <c r="AG100" s="300"/>
    </row>
    <row r="101" spans="1:33" s="101" customFormat="1" ht="18.75">
      <c r="A101" s="125" t="s">
        <v>266</v>
      </c>
      <c r="B101" s="126" t="s">
        <v>267</v>
      </c>
      <c r="C101" s="126"/>
      <c r="D101" s="126"/>
      <c r="E101" s="114"/>
      <c r="F101" s="115"/>
      <c r="G101" s="116"/>
      <c r="H101" s="217"/>
      <c r="I101" s="301"/>
      <c r="J101" s="300"/>
      <c r="K101" s="300"/>
      <c r="L101" s="300"/>
      <c r="M101" s="300"/>
      <c r="N101" s="300"/>
      <c r="O101" s="300"/>
      <c r="P101" s="300"/>
      <c r="Q101" s="300"/>
      <c r="R101" s="300"/>
      <c r="S101" s="300"/>
      <c r="T101" s="300"/>
      <c r="U101" s="300"/>
      <c r="V101" s="300"/>
      <c r="W101" s="300"/>
      <c r="X101" s="300"/>
      <c r="Y101" s="300"/>
      <c r="Z101" s="300"/>
      <c r="AA101" s="300"/>
      <c r="AB101" s="300"/>
      <c r="AC101" s="300"/>
      <c r="AD101" s="300"/>
      <c r="AE101" s="300"/>
      <c r="AF101" s="300"/>
      <c r="AG101" s="300"/>
    </row>
    <row r="102" spans="1:33" s="101" customFormat="1" ht="18.75">
      <c r="A102" s="125"/>
      <c r="B102" s="387" t="s">
        <v>268</v>
      </c>
      <c r="C102" s="387"/>
      <c r="D102" s="388"/>
      <c r="E102" s="124"/>
      <c r="F102" s="115"/>
      <c r="G102" s="116"/>
      <c r="H102" s="217"/>
      <c r="I102" s="301"/>
      <c r="J102" s="300"/>
      <c r="K102" s="300"/>
      <c r="L102" s="300"/>
      <c r="M102" s="300"/>
      <c r="N102" s="300"/>
      <c r="O102" s="300"/>
      <c r="P102" s="300"/>
      <c r="Q102" s="300"/>
      <c r="R102" s="300"/>
      <c r="S102" s="300"/>
      <c r="T102" s="300"/>
      <c r="U102" s="300"/>
      <c r="V102" s="300"/>
      <c r="W102" s="300"/>
      <c r="X102" s="300"/>
      <c r="Y102" s="300"/>
      <c r="Z102" s="300"/>
      <c r="AA102" s="300"/>
      <c r="AB102" s="300"/>
      <c r="AC102" s="300"/>
      <c r="AD102" s="300"/>
      <c r="AE102" s="300"/>
      <c r="AF102" s="300"/>
      <c r="AG102" s="300"/>
    </row>
    <row r="103" spans="1:33" s="101" customFormat="1">
      <c r="A103" s="127"/>
      <c r="B103" s="370" t="s">
        <v>215</v>
      </c>
      <c r="C103" s="370"/>
      <c r="D103" s="121">
        <v>463</v>
      </c>
      <c r="E103" s="114"/>
      <c r="F103" s="115"/>
      <c r="G103" s="116"/>
      <c r="H103" s="217"/>
      <c r="I103" s="301"/>
      <c r="J103" s="300"/>
      <c r="K103" s="300"/>
      <c r="L103" s="300"/>
      <c r="M103" s="300"/>
      <c r="N103" s="300"/>
      <c r="O103" s="300"/>
      <c r="P103" s="300"/>
      <c r="Q103" s="300"/>
      <c r="R103" s="300"/>
      <c r="S103" s="300"/>
      <c r="T103" s="300"/>
      <c r="U103" s="300"/>
      <c r="V103" s="300"/>
      <c r="W103" s="300"/>
      <c r="X103" s="300"/>
      <c r="Y103" s="300"/>
      <c r="Z103" s="300"/>
      <c r="AA103" s="300"/>
      <c r="AB103" s="300"/>
      <c r="AC103" s="300"/>
      <c r="AD103" s="300"/>
      <c r="AE103" s="300"/>
      <c r="AF103" s="300"/>
      <c r="AG103" s="300"/>
    </row>
    <row r="104" spans="1:33" s="101" customFormat="1">
      <c r="A104" s="127"/>
      <c r="B104" s="370"/>
      <c r="C104" s="370"/>
      <c r="D104" s="121"/>
      <c r="E104" s="124" t="s">
        <v>54</v>
      </c>
      <c r="F104" s="115">
        <v>463</v>
      </c>
      <c r="G104" s="116">
        <v>70.650000000000006</v>
      </c>
      <c r="H104" s="217">
        <f>F104*G104</f>
        <v>32710.950000000004</v>
      </c>
      <c r="I104" s="301"/>
      <c r="J104" s="300"/>
      <c r="K104" s="300"/>
      <c r="L104" s="300"/>
      <c r="M104" s="300"/>
      <c r="N104" s="300"/>
      <c r="O104" s="300"/>
      <c r="P104" s="300"/>
      <c r="Q104" s="300"/>
      <c r="R104" s="300"/>
      <c r="S104" s="300"/>
      <c r="T104" s="300"/>
      <c r="U104" s="300"/>
      <c r="V104" s="300"/>
      <c r="W104" s="300"/>
      <c r="X104" s="300"/>
      <c r="Y104" s="300"/>
      <c r="Z104" s="300"/>
      <c r="AA104" s="300"/>
      <c r="AB104" s="300"/>
      <c r="AC104" s="300"/>
      <c r="AD104" s="300"/>
      <c r="AE104" s="300"/>
      <c r="AF104" s="300"/>
      <c r="AG104" s="300"/>
    </row>
    <row r="105" spans="1:33" s="101" customFormat="1" ht="18.75">
      <c r="A105" s="199" t="s">
        <v>269</v>
      </c>
      <c r="B105" s="383" t="s">
        <v>270</v>
      </c>
      <c r="C105" s="383"/>
      <c r="D105" s="383"/>
      <c r="E105" s="187"/>
      <c r="F105" s="188"/>
      <c r="G105" s="189"/>
      <c r="H105" s="219"/>
      <c r="I105" s="301"/>
      <c r="J105" s="300"/>
      <c r="K105" s="300"/>
      <c r="L105" s="300"/>
      <c r="M105" s="300"/>
      <c r="N105" s="300"/>
      <c r="O105" s="300"/>
      <c r="P105" s="300"/>
      <c r="Q105" s="300"/>
      <c r="R105" s="300"/>
      <c r="S105" s="300"/>
      <c r="T105" s="300"/>
      <c r="U105" s="300"/>
      <c r="V105" s="300"/>
      <c r="W105" s="300"/>
      <c r="X105" s="300"/>
      <c r="Y105" s="300"/>
      <c r="Z105" s="300"/>
      <c r="AA105" s="300"/>
      <c r="AB105" s="300"/>
      <c r="AC105" s="300"/>
      <c r="AD105" s="300"/>
      <c r="AE105" s="300"/>
      <c r="AF105" s="300"/>
      <c r="AG105" s="300"/>
    </row>
    <row r="106" spans="1:33" s="101" customFormat="1">
      <c r="A106" s="127"/>
      <c r="B106" s="387" t="s">
        <v>271</v>
      </c>
      <c r="C106" s="387"/>
      <c r="D106" s="388"/>
      <c r="E106" s="114"/>
      <c r="F106" s="115"/>
      <c r="G106" s="116"/>
      <c r="H106" s="217"/>
      <c r="I106" s="301"/>
      <c r="J106" s="300"/>
      <c r="K106" s="300"/>
      <c r="L106" s="300"/>
      <c r="M106" s="300"/>
      <c r="N106" s="300"/>
      <c r="O106" s="300"/>
      <c r="P106" s="300"/>
      <c r="Q106" s="300"/>
      <c r="R106" s="300"/>
      <c r="S106" s="300"/>
      <c r="T106" s="300"/>
      <c r="U106" s="300"/>
      <c r="V106" s="300"/>
      <c r="W106" s="300"/>
      <c r="X106" s="300"/>
      <c r="Y106" s="300"/>
      <c r="Z106" s="300"/>
      <c r="AA106" s="300"/>
      <c r="AB106" s="300"/>
      <c r="AC106" s="300"/>
      <c r="AD106" s="300"/>
      <c r="AE106" s="300"/>
      <c r="AF106" s="300"/>
      <c r="AG106" s="300"/>
    </row>
    <row r="107" spans="1:33" s="101" customFormat="1">
      <c r="A107" s="127"/>
      <c r="B107" s="370"/>
      <c r="C107" s="370"/>
      <c r="D107" s="121" t="s">
        <v>272</v>
      </c>
      <c r="E107" s="124"/>
      <c r="F107" s="115"/>
      <c r="G107" s="116"/>
      <c r="H107" s="217"/>
      <c r="I107" s="301"/>
      <c r="J107" s="300"/>
      <c r="K107" s="300"/>
      <c r="L107" s="300"/>
      <c r="M107" s="300"/>
      <c r="N107" s="300"/>
      <c r="O107" s="300"/>
      <c r="P107" s="300"/>
      <c r="Q107" s="300"/>
      <c r="R107" s="300"/>
      <c r="S107" s="300"/>
      <c r="T107" s="300"/>
      <c r="U107" s="300"/>
      <c r="V107" s="300"/>
      <c r="W107" s="300"/>
      <c r="X107" s="300"/>
      <c r="Y107" s="300"/>
      <c r="Z107" s="300"/>
      <c r="AA107" s="300"/>
      <c r="AB107" s="300"/>
      <c r="AC107" s="300"/>
      <c r="AD107" s="300"/>
      <c r="AE107" s="300"/>
      <c r="AF107" s="300"/>
      <c r="AG107" s="300"/>
    </row>
    <row r="108" spans="1:33" s="101" customFormat="1">
      <c r="A108" s="127"/>
      <c r="B108" s="370"/>
      <c r="C108" s="370"/>
      <c r="D108" s="121"/>
      <c r="E108" s="124" t="s">
        <v>54</v>
      </c>
      <c r="F108" s="115">
        <v>463</v>
      </c>
      <c r="G108" s="116">
        <v>36.81</v>
      </c>
      <c r="H108" s="217">
        <f>F108*G108</f>
        <v>17043.030000000002</v>
      </c>
      <c r="I108" s="301"/>
      <c r="J108" s="300"/>
      <c r="K108" s="300"/>
      <c r="L108" s="300"/>
      <c r="M108" s="300"/>
      <c r="N108" s="300"/>
      <c r="O108" s="300"/>
      <c r="P108" s="300"/>
      <c r="Q108" s="300"/>
      <c r="R108" s="300"/>
      <c r="S108" s="300"/>
      <c r="T108" s="300"/>
      <c r="U108" s="300"/>
      <c r="V108" s="300"/>
      <c r="W108" s="300"/>
      <c r="X108" s="300"/>
      <c r="Y108" s="300"/>
      <c r="Z108" s="300"/>
      <c r="AA108" s="300"/>
      <c r="AB108" s="300"/>
      <c r="AC108" s="300"/>
      <c r="AD108" s="300"/>
      <c r="AE108" s="300"/>
      <c r="AF108" s="300"/>
      <c r="AG108" s="300"/>
    </row>
    <row r="109" spans="1:33" s="101" customFormat="1" ht="15.75" thickBot="1">
      <c r="A109" s="102"/>
      <c r="B109" s="391"/>
      <c r="C109" s="391"/>
      <c r="D109" s="121"/>
      <c r="E109" s="114"/>
      <c r="F109" s="115"/>
      <c r="G109" s="116"/>
      <c r="H109" s="217"/>
      <c r="I109" s="301"/>
      <c r="J109" s="300"/>
      <c r="K109" s="300"/>
      <c r="L109" s="300"/>
      <c r="M109" s="300"/>
      <c r="N109" s="300"/>
      <c r="O109" s="300"/>
      <c r="P109" s="300"/>
      <c r="Q109" s="300"/>
      <c r="R109" s="300"/>
      <c r="S109" s="300"/>
      <c r="T109" s="300"/>
      <c r="U109" s="300"/>
      <c r="V109" s="300"/>
      <c r="W109" s="300"/>
      <c r="X109" s="300"/>
      <c r="Y109" s="300"/>
      <c r="Z109" s="300"/>
      <c r="AA109" s="300"/>
      <c r="AB109" s="300"/>
      <c r="AC109" s="300"/>
      <c r="AD109" s="300"/>
      <c r="AE109" s="300"/>
      <c r="AF109" s="300"/>
      <c r="AG109" s="300"/>
    </row>
    <row r="110" spans="1:33" s="101" customFormat="1">
      <c r="A110" s="102"/>
      <c r="B110" s="204" t="s">
        <v>273</v>
      </c>
      <c r="C110" s="205"/>
      <c r="D110" s="206"/>
      <c r="E110" s="207"/>
      <c r="F110" s="208"/>
      <c r="G110" s="209"/>
      <c r="H110" s="221">
        <f>SUM(H104:H108)</f>
        <v>49753.98000000001</v>
      </c>
      <c r="I110" s="301"/>
      <c r="J110" s="300"/>
      <c r="K110" s="300"/>
      <c r="L110" s="300"/>
      <c r="M110" s="300"/>
      <c r="N110" s="300"/>
      <c r="O110" s="300"/>
      <c r="P110" s="300"/>
      <c r="Q110" s="300"/>
      <c r="R110" s="300"/>
      <c r="S110" s="300"/>
      <c r="T110" s="300"/>
      <c r="U110" s="300"/>
      <c r="V110" s="300"/>
      <c r="W110" s="300"/>
      <c r="X110" s="300"/>
      <c r="Y110" s="300"/>
      <c r="Z110" s="300"/>
      <c r="AA110" s="300"/>
      <c r="AB110" s="300"/>
      <c r="AC110" s="300"/>
      <c r="AD110" s="300"/>
      <c r="AE110" s="300"/>
      <c r="AF110" s="300"/>
      <c r="AG110" s="300"/>
    </row>
    <row r="111" spans="1:33" s="101" customFormat="1" ht="18.75">
      <c r="A111" s="186" t="s">
        <v>274</v>
      </c>
      <c r="B111" s="210" t="s">
        <v>275</v>
      </c>
      <c r="C111" s="210"/>
      <c r="D111" s="212"/>
      <c r="E111" s="187"/>
      <c r="F111" s="188"/>
      <c r="G111" s="189"/>
      <c r="H111" s="219"/>
      <c r="I111" s="301"/>
      <c r="J111" s="300"/>
      <c r="K111" s="300"/>
      <c r="L111" s="300"/>
      <c r="M111" s="300"/>
      <c r="N111" s="300"/>
      <c r="O111" s="300"/>
      <c r="P111" s="300"/>
      <c r="Q111" s="300"/>
      <c r="R111" s="300"/>
      <c r="S111" s="300"/>
      <c r="T111" s="300"/>
      <c r="U111" s="300"/>
      <c r="V111" s="300"/>
      <c r="W111" s="300"/>
      <c r="X111" s="300"/>
      <c r="Y111" s="300"/>
      <c r="Z111" s="300"/>
      <c r="AA111" s="300"/>
      <c r="AB111" s="300"/>
      <c r="AC111" s="300"/>
      <c r="AD111" s="300"/>
      <c r="AE111" s="300"/>
      <c r="AF111" s="300"/>
      <c r="AG111" s="300"/>
    </row>
    <row r="112" spans="1:33" s="101" customFormat="1" ht="18.75">
      <c r="A112" s="125" t="s">
        <v>276</v>
      </c>
      <c r="B112" s="390" t="s">
        <v>277</v>
      </c>
      <c r="C112" s="390"/>
      <c r="D112" s="121"/>
      <c r="E112" s="114"/>
      <c r="F112" s="131"/>
      <c r="G112" s="132"/>
      <c r="H112" s="218"/>
      <c r="I112" s="301"/>
      <c r="J112" s="300"/>
      <c r="K112" s="300"/>
      <c r="L112" s="300"/>
      <c r="M112" s="300"/>
      <c r="N112" s="300"/>
      <c r="O112" s="300"/>
      <c r="P112" s="300"/>
      <c r="Q112" s="300"/>
      <c r="R112" s="300"/>
      <c r="S112" s="300"/>
      <c r="T112" s="300"/>
      <c r="U112" s="300"/>
      <c r="V112" s="300"/>
      <c r="W112" s="300"/>
      <c r="X112" s="300"/>
      <c r="Y112" s="300"/>
      <c r="Z112" s="300"/>
      <c r="AA112" s="300"/>
      <c r="AB112" s="300"/>
      <c r="AC112" s="300"/>
      <c r="AD112" s="300"/>
      <c r="AE112" s="300"/>
      <c r="AF112" s="300"/>
      <c r="AG112" s="300"/>
    </row>
    <row r="113" spans="1:33" s="101" customFormat="1">
      <c r="A113" s="102"/>
      <c r="B113" s="392" t="s">
        <v>278</v>
      </c>
      <c r="C113" s="387"/>
      <c r="D113" s="388"/>
      <c r="E113" s="114"/>
      <c r="F113" s="115"/>
      <c r="G113" s="116"/>
      <c r="H113" s="217"/>
      <c r="I113" s="301"/>
      <c r="J113" s="300"/>
      <c r="K113" s="300"/>
      <c r="L113" s="300"/>
      <c r="M113" s="300"/>
      <c r="N113" s="300"/>
      <c r="O113" s="300"/>
      <c r="P113" s="300"/>
      <c r="Q113" s="300"/>
      <c r="R113" s="300"/>
      <c r="S113" s="300"/>
      <c r="T113" s="300"/>
      <c r="U113" s="300"/>
      <c r="V113" s="300"/>
      <c r="W113" s="300"/>
      <c r="X113" s="300"/>
      <c r="Y113" s="300"/>
      <c r="Z113" s="300"/>
      <c r="AA113" s="300"/>
      <c r="AB113" s="300"/>
      <c r="AC113" s="300"/>
      <c r="AD113" s="300"/>
      <c r="AE113" s="300"/>
      <c r="AF113" s="300"/>
      <c r="AG113" s="300"/>
    </row>
    <row r="114" spans="1:33" s="101" customFormat="1">
      <c r="A114" s="102"/>
      <c r="B114" s="370" t="s">
        <v>215</v>
      </c>
      <c r="C114" s="370"/>
      <c r="D114" s="121">
        <v>463</v>
      </c>
      <c r="E114" s="114"/>
      <c r="F114" s="115"/>
      <c r="G114" s="116"/>
      <c r="H114" s="217"/>
      <c r="I114" s="301"/>
      <c r="J114" s="300"/>
      <c r="K114" s="300"/>
      <c r="L114" s="300"/>
      <c r="M114" s="300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0"/>
      <c r="Z114" s="300"/>
      <c r="AA114" s="300"/>
      <c r="AB114" s="300"/>
      <c r="AC114" s="300"/>
      <c r="AD114" s="300"/>
      <c r="AE114" s="300"/>
      <c r="AF114" s="300"/>
      <c r="AG114" s="300"/>
    </row>
    <row r="115" spans="1:33" s="101" customFormat="1">
      <c r="A115" s="102"/>
      <c r="B115" s="370"/>
      <c r="C115" s="370"/>
      <c r="D115" s="121"/>
      <c r="E115" s="124" t="s">
        <v>54</v>
      </c>
      <c r="F115" s="115">
        <v>463</v>
      </c>
      <c r="G115" s="116">
        <v>134.72999999999999</v>
      </c>
      <c r="H115" s="217">
        <f>G115*F115</f>
        <v>62379.99</v>
      </c>
      <c r="I115" s="301"/>
      <c r="J115" s="300"/>
      <c r="K115" s="300"/>
      <c r="L115" s="300"/>
      <c r="M115" s="300"/>
      <c r="N115" s="300"/>
      <c r="O115" s="300"/>
      <c r="P115" s="300"/>
      <c r="Q115" s="300"/>
      <c r="R115" s="300"/>
      <c r="S115" s="300"/>
      <c r="T115" s="300"/>
      <c r="U115" s="300"/>
      <c r="V115" s="300"/>
      <c r="W115" s="300"/>
      <c r="X115" s="300"/>
      <c r="Y115" s="300"/>
      <c r="Z115" s="300"/>
      <c r="AA115" s="300"/>
      <c r="AB115" s="300"/>
      <c r="AC115" s="300"/>
      <c r="AD115" s="300"/>
      <c r="AE115" s="300"/>
      <c r="AF115" s="300"/>
      <c r="AG115" s="300"/>
    </row>
    <row r="116" spans="1:33" s="101" customFormat="1" ht="15.75" thickBot="1">
      <c r="A116" s="102"/>
      <c r="B116" s="153"/>
      <c r="C116" s="103"/>
      <c r="D116" s="104"/>
      <c r="E116" s="114"/>
      <c r="F116" s="115"/>
      <c r="G116" s="116"/>
      <c r="H116" s="217"/>
      <c r="I116" s="301"/>
      <c r="J116" s="300"/>
      <c r="K116" s="300"/>
      <c r="L116" s="300"/>
      <c r="M116" s="300"/>
      <c r="N116" s="300"/>
      <c r="O116" s="300"/>
      <c r="P116" s="300"/>
      <c r="Q116" s="300"/>
      <c r="R116" s="300"/>
      <c r="S116" s="300"/>
      <c r="T116" s="300"/>
      <c r="U116" s="300"/>
      <c r="V116" s="300"/>
      <c r="W116" s="300"/>
      <c r="X116" s="300"/>
      <c r="Y116" s="300"/>
      <c r="Z116" s="300"/>
      <c r="AA116" s="300"/>
      <c r="AB116" s="300"/>
      <c r="AC116" s="300"/>
      <c r="AD116" s="300"/>
      <c r="AE116" s="300"/>
      <c r="AF116" s="300"/>
      <c r="AG116" s="300"/>
    </row>
    <row r="117" spans="1:33" s="101" customFormat="1" ht="19.5" thickBot="1">
      <c r="A117" s="125"/>
      <c r="B117" s="154" t="s">
        <v>279</v>
      </c>
      <c r="C117" s="155"/>
      <c r="D117" s="155"/>
      <c r="E117" s="150"/>
      <c r="F117" s="151"/>
      <c r="G117" s="152"/>
      <c r="H117" s="185">
        <f>H115</f>
        <v>62379.99</v>
      </c>
      <c r="I117" s="301"/>
      <c r="J117" s="300"/>
      <c r="K117" s="300">
        <f>0.12*175+9</f>
        <v>30</v>
      </c>
      <c r="L117" s="300"/>
      <c r="M117" s="300"/>
      <c r="N117" s="300"/>
      <c r="O117" s="300"/>
      <c r="P117" s="300"/>
      <c r="Q117" s="300"/>
      <c r="R117" s="300"/>
      <c r="S117" s="300"/>
      <c r="T117" s="300"/>
      <c r="U117" s="300"/>
      <c r="V117" s="300"/>
      <c r="W117" s="300"/>
      <c r="X117" s="300"/>
      <c r="Y117" s="300"/>
      <c r="Z117" s="300"/>
      <c r="AA117" s="300"/>
      <c r="AB117" s="300"/>
      <c r="AC117" s="300"/>
      <c r="AD117" s="300"/>
      <c r="AE117" s="300"/>
      <c r="AF117" s="300"/>
      <c r="AG117" s="300"/>
    </row>
    <row r="118" spans="1:33" s="101" customFormat="1">
      <c r="A118" s="102"/>
      <c r="B118" s="103"/>
      <c r="C118" s="103"/>
      <c r="D118" s="104"/>
      <c r="E118" s="114"/>
      <c r="F118" s="115"/>
      <c r="G118" s="116"/>
      <c r="H118" s="217"/>
      <c r="I118" s="301"/>
      <c r="J118" s="300"/>
      <c r="K118" s="300"/>
      <c r="L118" s="300"/>
      <c r="M118" s="300"/>
      <c r="N118" s="300"/>
      <c r="O118" s="300"/>
      <c r="P118" s="300"/>
      <c r="Q118" s="300"/>
      <c r="R118" s="300"/>
      <c r="S118" s="300"/>
      <c r="T118" s="300"/>
      <c r="U118" s="300"/>
      <c r="V118" s="300"/>
      <c r="W118" s="300"/>
      <c r="X118" s="300"/>
      <c r="Y118" s="300"/>
      <c r="Z118" s="300"/>
      <c r="AA118" s="300"/>
      <c r="AB118" s="300"/>
      <c r="AC118" s="300"/>
      <c r="AD118" s="300"/>
      <c r="AE118" s="300"/>
      <c r="AF118" s="300"/>
      <c r="AG118" s="300"/>
    </row>
    <row r="119" spans="1:33" s="101" customFormat="1">
      <c r="A119" s="102"/>
      <c r="B119" s="103"/>
      <c r="C119" s="103"/>
      <c r="D119" s="104"/>
      <c r="E119" s="114"/>
      <c r="F119" s="115"/>
      <c r="G119" s="260" t="s">
        <v>280</v>
      </c>
      <c r="H119" s="217">
        <f>H110</f>
        <v>49753.98000000001</v>
      </c>
      <c r="I119" s="301"/>
      <c r="J119" s="300"/>
      <c r="K119" s="300"/>
      <c r="L119" s="300"/>
      <c r="M119" s="300"/>
      <c r="N119" s="300"/>
      <c r="O119" s="300"/>
      <c r="P119" s="300"/>
      <c r="Q119" s="300"/>
      <c r="R119" s="300"/>
      <c r="S119" s="300"/>
      <c r="T119" s="300"/>
      <c r="U119" s="300"/>
      <c r="V119" s="300"/>
      <c r="W119" s="300"/>
      <c r="X119" s="300"/>
      <c r="Y119" s="300"/>
      <c r="Z119" s="300"/>
      <c r="AA119" s="300"/>
      <c r="AB119" s="300"/>
      <c r="AC119" s="300"/>
      <c r="AD119" s="300"/>
      <c r="AE119" s="300"/>
      <c r="AF119" s="300"/>
      <c r="AG119" s="300"/>
    </row>
    <row r="120" spans="1:33" s="101" customFormat="1" ht="18.75">
      <c r="A120" s="186" t="s">
        <v>281</v>
      </c>
      <c r="B120" s="378" t="s">
        <v>282</v>
      </c>
      <c r="C120" s="378"/>
      <c r="D120" s="378"/>
      <c r="E120" s="187"/>
      <c r="F120" s="188"/>
      <c r="G120" s="213"/>
      <c r="H120" s="219"/>
      <c r="I120" s="301"/>
      <c r="J120" s="300"/>
      <c r="K120" s="300"/>
      <c r="L120" s="300"/>
      <c r="M120" s="300"/>
      <c r="N120" s="300"/>
      <c r="O120" s="300"/>
      <c r="P120" s="300"/>
      <c r="Q120" s="300"/>
      <c r="R120" s="300"/>
      <c r="S120" s="300"/>
      <c r="T120" s="300"/>
      <c r="U120" s="300"/>
      <c r="V120" s="300"/>
      <c r="W120" s="300"/>
      <c r="X120" s="300"/>
      <c r="Y120" s="300"/>
      <c r="Z120" s="300"/>
      <c r="AA120" s="300"/>
      <c r="AB120" s="300"/>
      <c r="AC120" s="300"/>
      <c r="AD120" s="300"/>
      <c r="AE120" s="300"/>
      <c r="AF120" s="300"/>
      <c r="AG120" s="300"/>
    </row>
    <row r="121" spans="1:33" s="101" customFormat="1" ht="18.75">
      <c r="A121" s="125" t="s">
        <v>283</v>
      </c>
      <c r="B121" s="126" t="s">
        <v>265</v>
      </c>
      <c r="C121" s="103"/>
      <c r="D121" s="104"/>
      <c r="E121" s="114"/>
      <c r="F121" s="115"/>
      <c r="G121" s="146"/>
      <c r="H121" s="217"/>
      <c r="I121" s="301"/>
      <c r="J121" s="300"/>
      <c r="K121" s="300"/>
      <c r="L121" s="300"/>
      <c r="M121" s="300"/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</row>
    <row r="122" spans="1:33" s="101" customFormat="1" ht="18.75">
      <c r="A122" s="125" t="s">
        <v>284</v>
      </c>
      <c r="B122" s="390" t="s">
        <v>285</v>
      </c>
      <c r="C122" s="390"/>
      <c r="D122" s="104"/>
      <c r="E122" s="114"/>
      <c r="F122" s="115"/>
      <c r="G122" s="146"/>
      <c r="H122" s="217"/>
      <c r="I122" s="301"/>
      <c r="J122" s="300"/>
      <c r="K122" s="300"/>
      <c r="L122" s="300"/>
      <c r="M122" s="300"/>
      <c r="N122" s="300"/>
      <c r="O122" s="300"/>
      <c r="P122" s="300"/>
      <c r="Q122" s="300"/>
      <c r="R122" s="300"/>
      <c r="S122" s="300"/>
      <c r="T122" s="300"/>
      <c r="U122" s="300"/>
      <c r="V122" s="300"/>
      <c r="W122" s="300"/>
      <c r="X122" s="300"/>
      <c r="Y122" s="300"/>
      <c r="Z122" s="300"/>
      <c r="AA122" s="300"/>
      <c r="AB122" s="300"/>
      <c r="AC122" s="300"/>
      <c r="AD122" s="300"/>
      <c r="AE122" s="300"/>
      <c r="AF122" s="300"/>
      <c r="AG122" s="300"/>
    </row>
    <row r="123" spans="1:33" s="101" customFormat="1" ht="40.5" customHeight="1">
      <c r="A123" s="102"/>
      <c r="B123" s="387" t="s">
        <v>286</v>
      </c>
      <c r="C123" s="387"/>
      <c r="D123" s="388"/>
      <c r="E123" s="114"/>
      <c r="F123" s="115"/>
      <c r="G123" s="146"/>
      <c r="H123" s="217"/>
      <c r="I123" s="301"/>
      <c r="J123" s="300"/>
      <c r="K123" s="300"/>
      <c r="L123" s="300"/>
      <c r="M123" s="300"/>
      <c r="N123" s="300"/>
      <c r="O123" s="300"/>
      <c r="P123" s="300"/>
      <c r="Q123" s="300"/>
      <c r="R123" s="300"/>
      <c r="S123" s="300"/>
      <c r="T123" s="300"/>
      <c r="U123" s="300"/>
      <c r="V123" s="300"/>
      <c r="W123" s="300"/>
      <c r="X123" s="300"/>
      <c r="Y123" s="300"/>
      <c r="Z123" s="300"/>
      <c r="AA123" s="300"/>
      <c r="AB123" s="300"/>
      <c r="AC123" s="300"/>
      <c r="AD123" s="300"/>
      <c r="AE123" s="300"/>
      <c r="AF123" s="300"/>
      <c r="AG123" s="300"/>
    </row>
    <row r="124" spans="1:33" s="101" customFormat="1">
      <c r="A124" s="102"/>
      <c r="B124" s="370" t="s">
        <v>215</v>
      </c>
      <c r="C124" s="370"/>
      <c r="D124" s="121"/>
      <c r="E124" s="124"/>
      <c r="F124" s="115"/>
      <c r="G124" s="146"/>
      <c r="H124" s="217"/>
      <c r="I124" s="301"/>
      <c r="J124" s="300"/>
      <c r="K124" s="300"/>
      <c r="L124" s="300"/>
      <c r="M124" s="300"/>
      <c r="N124" s="300"/>
      <c r="O124" s="300"/>
      <c r="P124" s="300"/>
      <c r="Q124" s="300"/>
      <c r="R124" s="300"/>
      <c r="S124" s="300"/>
      <c r="T124" s="300"/>
      <c r="U124" s="300"/>
      <c r="V124" s="300"/>
      <c r="W124" s="300"/>
      <c r="X124" s="300"/>
      <c r="Y124" s="300"/>
      <c r="Z124" s="300"/>
      <c r="AA124" s="300"/>
      <c r="AB124" s="300"/>
      <c r="AC124" s="300"/>
      <c r="AD124" s="300"/>
      <c r="AE124" s="300"/>
      <c r="AF124" s="300"/>
      <c r="AG124" s="300"/>
    </row>
    <row r="125" spans="1:33" s="101" customFormat="1">
      <c r="A125" s="102"/>
      <c r="B125" s="370" t="s">
        <v>282</v>
      </c>
      <c r="C125" s="370"/>
      <c r="D125" s="121">
        <f>11*12.62</f>
        <v>138.82</v>
      </c>
      <c r="E125" s="124" t="s">
        <v>255</v>
      </c>
      <c r="F125" s="115">
        <v>138.82</v>
      </c>
      <c r="G125" s="116">
        <v>145.1</v>
      </c>
      <c r="H125" s="217">
        <f>G125*F125</f>
        <v>20142.781999999999</v>
      </c>
      <c r="I125" s="301"/>
      <c r="J125" s="300"/>
      <c r="K125" s="300"/>
      <c r="L125" s="300"/>
      <c r="M125" s="300"/>
      <c r="N125" s="300"/>
      <c r="O125" s="300"/>
      <c r="P125" s="300"/>
      <c r="Q125" s="300"/>
      <c r="R125" s="300"/>
      <c r="S125" s="300"/>
      <c r="T125" s="300"/>
      <c r="U125" s="300"/>
      <c r="V125" s="300"/>
      <c r="W125" s="300"/>
      <c r="X125" s="300"/>
      <c r="Y125" s="300"/>
      <c r="Z125" s="300"/>
      <c r="AA125" s="300"/>
      <c r="AB125" s="300"/>
      <c r="AC125" s="300"/>
      <c r="AD125" s="300"/>
      <c r="AE125" s="300"/>
      <c r="AF125" s="300"/>
      <c r="AG125" s="300"/>
    </row>
    <row r="126" spans="1:33" s="101" customFormat="1" ht="15.75" thickBot="1">
      <c r="A126" s="102"/>
      <c r="B126" s="103"/>
      <c r="C126" s="103"/>
      <c r="D126" s="121"/>
      <c r="E126" s="114"/>
      <c r="F126" s="115"/>
      <c r="G126" s="146"/>
      <c r="H126" s="217"/>
      <c r="I126" s="301"/>
      <c r="J126" s="300"/>
      <c r="K126" s="300"/>
      <c r="L126" s="300"/>
      <c r="M126" s="300"/>
      <c r="N126" s="300"/>
      <c r="O126" s="300"/>
      <c r="P126" s="300"/>
      <c r="Q126" s="300"/>
      <c r="R126" s="300"/>
      <c r="S126" s="300"/>
      <c r="T126" s="300"/>
      <c r="U126" s="300"/>
      <c r="V126" s="300"/>
      <c r="W126" s="300"/>
      <c r="X126" s="300"/>
      <c r="Y126" s="300"/>
      <c r="Z126" s="300"/>
      <c r="AA126" s="300"/>
      <c r="AB126" s="300"/>
      <c r="AC126" s="300"/>
      <c r="AD126" s="300"/>
      <c r="AE126" s="300"/>
      <c r="AF126" s="300"/>
      <c r="AG126" s="300"/>
    </row>
    <row r="127" spans="1:33" s="101" customFormat="1" ht="15.75" thickBot="1">
      <c r="A127" s="102"/>
      <c r="B127" s="147" t="s">
        <v>273</v>
      </c>
      <c r="C127" s="148"/>
      <c r="D127" s="149"/>
      <c r="E127" s="150"/>
      <c r="F127" s="151"/>
      <c r="G127" s="152"/>
      <c r="H127" s="185">
        <f>H125</f>
        <v>20142.781999999999</v>
      </c>
      <c r="I127" s="301"/>
      <c r="J127" s="300"/>
      <c r="K127" s="300"/>
      <c r="L127" s="300"/>
      <c r="M127" s="300"/>
      <c r="N127" s="300"/>
      <c r="O127" s="300"/>
      <c r="P127" s="300"/>
      <c r="Q127" s="300"/>
      <c r="R127" s="300"/>
      <c r="S127" s="300"/>
      <c r="T127" s="300"/>
      <c r="U127" s="300"/>
      <c r="V127" s="300"/>
      <c r="W127" s="300"/>
      <c r="X127" s="300"/>
      <c r="Y127" s="300"/>
      <c r="Z127" s="300"/>
      <c r="AA127" s="300"/>
      <c r="AB127" s="300"/>
      <c r="AC127" s="300"/>
      <c r="AD127" s="300"/>
      <c r="AE127" s="300"/>
      <c r="AF127" s="300"/>
      <c r="AG127" s="300"/>
    </row>
    <row r="128" spans="1:33" s="101" customFormat="1">
      <c r="A128" s="102"/>
      <c r="B128" s="156"/>
      <c r="C128" s="156"/>
      <c r="D128" s="121"/>
      <c r="E128" s="114"/>
      <c r="F128" s="115"/>
      <c r="G128" s="116"/>
      <c r="H128" s="115"/>
      <c r="I128" s="301"/>
      <c r="J128" s="300"/>
      <c r="K128" s="300"/>
      <c r="L128" s="300"/>
      <c r="M128" s="300"/>
      <c r="N128" s="300"/>
      <c r="O128" s="300"/>
      <c r="P128" s="300"/>
      <c r="Q128" s="300"/>
      <c r="R128" s="300"/>
      <c r="S128" s="300"/>
      <c r="T128" s="300"/>
      <c r="U128" s="300"/>
      <c r="V128" s="300"/>
      <c r="W128" s="300"/>
      <c r="X128" s="300"/>
      <c r="Y128" s="300"/>
      <c r="Z128" s="300"/>
      <c r="AA128" s="300"/>
      <c r="AB128" s="300"/>
      <c r="AC128" s="300"/>
      <c r="AD128" s="300"/>
      <c r="AE128" s="300"/>
      <c r="AF128" s="300"/>
      <c r="AG128" s="300"/>
    </row>
    <row r="129" spans="1:33" s="101" customFormat="1" ht="18.75">
      <c r="A129" s="186" t="s">
        <v>287</v>
      </c>
      <c r="B129" s="210" t="s">
        <v>275</v>
      </c>
      <c r="C129" s="211"/>
      <c r="D129" s="212"/>
      <c r="E129" s="187"/>
      <c r="F129" s="188"/>
      <c r="G129" s="213"/>
      <c r="H129" s="219"/>
      <c r="I129" s="301"/>
      <c r="J129" s="300"/>
      <c r="K129" s="300"/>
      <c r="L129" s="300"/>
      <c r="M129" s="300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0"/>
      <c r="Z129" s="300"/>
      <c r="AA129" s="300"/>
      <c r="AB129" s="300"/>
      <c r="AC129" s="300"/>
      <c r="AD129" s="300"/>
      <c r="AE129" s="300"/>
      <c r="AF129" s="300"/>
      <c r="AG129" s="300"/>
    </row>
    <row r="130" spans="1:33" s="101" customFormat="1" ht="36.75" customHeight="1">
      <c r="A130" s="125" t="s">
        <v>288</v>
      </c>
      <c r="B130" s="390" t="s">
        <v>289</v>
      </c>
      <c r="C130" s="390"/>
      <c r="D130" s="394"/>
      <c r="E130" s="114"/>
      <c r="F130" s="115"/>
      <c r="G130" s="146"/>
      <c r="H130" s="217"/>
      <c r="I130" s="301"/>
      <c r="J130" s="300"/>
      <c r="K130" s="300"/>
      <c r="L130" s="300"/>
      <c r="M130" s="300"/>
      <c r="N130" s="300"/>
      <c r="O130" s="300"/>
      <c r="P130" s="300"/>
      <c r="Q130" s="300"/>
      <c r="R130" s="300"/>
      <c r="S130" s="300"/>
      <c r="T130" s="300"/>
      <c r="U130" s="300"/>
      <c r="V130" s="300"/>
      <c r="W130" s="300"/>
      <c r="X130" s="300"/>
      <c r="Y130" s="300"/>
      <c r="Z130" s="300"/>
      <c r="AA130" s="300"/>
      <c r="AB130" s="300"/>
      <c r="AC130" s="300"/>
      <c r="AD130" s="300"/>
      <c r="AE130" s="300"/>
      <c r="AF130" s="300"/>
      <c r="AG130" s="300"/>
    </row>
    <row r="131" spans="1:33" s="101" customFormat="1" ht="36.75" customHeight="1">
      <c r="A131" s="125"/>
      <c r="B131" s="387" t="s">
        <v>290</v>
      </c>
      <c r="C131" s="387"/>
      <c r="D131" s="388"/>
      <c r="E131" s="114"/>
      <c r="F131" s="115"/>
      <c r="G131" s="146"/>
      <c r="H131" s="217"/>
      <c r="I131" s="301"/>
      <c r="J131" s="300"/>
      <c r="K131" s="300"/>
      <c r="L131" s="300"/>
      <c r="M131" s="300"/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0"/>
      <c r="Z131" s="300"/>
      <c r="AA131" s="300"/>
      <c r="AB131" s="300"/>
      <c r="AC131" s="300"/>
      <c r="AD131" s="300"/>
      <c r="AE131" s="300"/>
      <c r="AF131" s="300"/>
      <c r="AG131" s="300"/>
    </row>
    <row r="132" spans="1:33" s="101" customFormat="1" ht="18.75">
      <c r="A132" s="125"/>
      <c r="B132" s="157"/>
      <c r="C132" s="157"/>
      <c r="D132" s="121"/>
      <c r="E132" s="114"/>
      <c r="F132" s="115"/>
      <c r="G132" s="146"/>
      <c r="H132" s="217"/>
      <c r="I132" s="301"/>
      <c r="J132" s="300"/>
      <c r="K132" s="300"/>
      <c r="L132" s="300"/>
      <c r="M132" s="300"/>
      <c r="N132" s="300"/>
      <c r="O132" s="300"/>
      <c r="P132" s="300"/>
      <c r="Q132" s="300"/>
      <c r="R132" s="300"/>
      <c r="S132" s="300"/>
      <c r="T132" s="300"/>
      <c r="U132" s="300"/>
      <c r="V132" s="300"/>
      <c r="W132" s="300"/>
      <c r="X132" s="300"/>
      <c r="Y132" s="300"/>
      <c r="Z132" s="300"/>
      <c r="AA132" s="300"/>
      <c r="AB132" s="300"/>
      <c r="AC132" s="300"/>
      <c r="AD132" s="300"/>
      <c r="AE132" s="300"/>
      <c r="AF132" s="300"/>
      <c r="AG132" s="300"/>
    </row>
    <row r="133" spans="1:33" s="101" customFormat="1" ht="18.75">
      <c r="A133" s="125"/>
      <c r="B133" s="370" t="s">
        <v>215</v>
      </c>
      <c r="C133" s="370"/>
      <c r="D133" s="121"/>
      <c r="E133" s="114"/>
      <c r="F133" s="115"/>
      <c r="G133" s="146"/>
      <c r="H133" s="217"/>
      <c r="I133" s="301"/>
      <c r="J133" s="300"/>
      <c r="K133" s="300"/>
      <c r="L133" s="300"/>
      <c r="M133" s="300"/>
      <c r="N133" s="300"/>
      <c r="O133" s="300"/>
      <c r="P133" s="300"/>
      <c r="Q133" s="300"/>
      <c r="R133" s="300"/>
      <c r="S133" s="300"/>
      <c r="T133" s="300"/>
      <c r="U133" s="300"/>
      <c r="V133" s="300"/>
      <c r="W133" s="300"/>
      <c r="X133" s="300"/>
      <c r="Y133" s="300"/>
      <c r="Z133" s="300"/>
      <c r="AA133" s="300"/>
      <c r="AB133" s="300"/>
      <c r="AC133" s="300"/>
      <c r="AD133" s="300"/>
      <c r="AE133" s="300"/>
      <c r="AF133" s="300"/>
      <c r="AG133" s="300"/>
    </row>
    <row r="134" spans="1:33" s="101" customFormat="1" ht="18.75">
      <c r="A134" s="125"/>
      <c r="B134" s="370" t="s">
        <v>291</v>
      </c>
      <c r="C134" s="370"/>
      <c r="D134" s="121">
        <v>10</v>
      </c>
      <c r="E134" s="124" t="s">
        <v>1</v>
      </c>
      <c r="F134" s="115">
        <v>10</v>
      </c>
      <c r="G134" s="146">
        <v>1397.46</v>
      </c>
      <c r="H134" s="217">
        <f>G134*F134</f>
        <v>13974.6</v>
      </c>
      <c r="I134" s="301"/>
      <c r="J134" s="300"/>
      <c r="K134" s="300"/>
      <c r="L134" s="300"/>
      <c r="M134" s="300"/>
      <c r="N134" s="300"/>
      <c r="O134" s="300"/>
      <c r="P134" s="300"/>
      <c r="Q134" s="300"/>
      <c r="R134" s="300"/>
      <c r="S134" s="300"/>
      <c r="T134" s="300"/>
      <c r="U134" s="300"/>
      <c r="V134" s="300"/>
      <c r="W134" s="300"/>
      <c r="X134" s="300"/>
      <c r="Y134" s="300"/>
      <c r="Z134" s="300"/>
      <c r="AA134" s="300"/>
      <c r="AB134" s="300"/>
      <c r="AC134" s="300"/>
      <c r="AD134" s="300"/>
      <c r="AE134" s="300"/>
      <c r="AF134" s="300"/>
      <c r="AG134" s="300"/>
    </row>
    <row r="135" spans="1:33" s="101" customFormat="1" ht="18.75">
      <c r="A135" s="125"/>
      <c r="B135" s="370" t="s">
        <v>292</v>
      </c>
      <c r="C135" s="370"/>
      <c r="D135" s="121">
        <v>1</v>
      </c>
      <c r="E135" s="124" t="s">
        <v>1</v>
      </c>
      <c r="F135" s="115">
        <v>1</v>
      </c>
      <c r="G135" s="146">
        <v>1397.46</v>
      </c>
      <c r="H135" s="217">
        <f>G135*F135</f>
        <v>1397.46</v>
      </c>
      <c r="I135" s="301"/>
      <c r="J135" s="300"/>
      <c r="K135" s="300"/>
      <c r="L135" s="300"/>
      <c r="M135" s="300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0"/>
      <c r="Z135" s="300"/>
      <c r="AA135" s="300"/>
      <c r="AB135" s="300"/>
      <c r="AC135" s="300"/>
      <c r="AD135" s="300"/>
      <c r="AE135" s="300"/>
      <c r="AF135" s="300"/>
      <c r="AG135" s="300"/>
    </row>
    <row r="136" spans="1:33" s="101" customFormat="1" ht="19.5" thickBot="1">
      <c r="A136" s="125"/>
      <c r="B136" s="157"/>
      <c r="C136" s="157"/>
      <c r="D136" s="121"/>
      <c r="E136" s="114"/>
      <c r="F136" s="115"/>
      <c r="G136" s="146"/>
      <c r="H136" s="217"/>
      <c r="I136" s="301"/>
      <c r="J136" s="300"/>
      <c r="K136" s="300"/>
      <c r="L136" s="300"/>
      <c r="M136" s="300"/>
      <c r="N136" s="300"/>
      <c r="O136" s="300"/>
      <c r="P136" s="300"/>
      <c r="Q136" s="300"/>
      <c r="R136" s="300"/>
      <c r="S136" s="300"/>
      <c r="T136" s="300"/>
      <c r="U136" s="300"/>
      <c r="V136" s="300"/>
      <c r="W136" s="300"/>
      <c r="X136" s="300"/>
      <c r="Y136" s="300"/>
      <c r="Z136" s="300"/>
      <c r="AA136" s="300"/>
      <c r="AB136" s="300"/>
      <c r="AC136" s="300"/>
      <c r="AD136" s="300"/>
      <c r="AE136" s="300"/>
      <c r="AF136" s="300"/>
      <c r="AG136" s="300"/>
    </row>
    <row r="137" spans="1:33" s="101" customFormat="1" ht="19.5" thickBot="1">
      <c r="A137" s="125"/>
      <c r="B137" s="147" t="s">
        <v>273</v>
      </c>
      <c r="C137" s="148"/>
      <c r="D137" s="149"/>
      <c r="E137" s="150"/>
      <c r="F137" s="151"/>
      <c r="G137" s="152"/>
      <c r="H137" s="185">
        <f>H134+H135</f>
        <v>15372.060000000001</v>
      </c>
      <c r="I137" s="301"/>
      <c r="J137" s="300"/>
      <c r="K137" s="300"/>
      <c r="L137" s="300"/>
      <c r="M137" s="300"/>
      <c r="N137" s="300"/>
      <c r="O137" s="300"/>
      <c r="P137" s="300"/>
      <c r="Q137" s="300"/>
      <c r="R137" s="300"/>
      <c r="S137" s="300"/>
      <c r="T137" s="300"/>
      <c r="U137" s="300"/>
      <c r="V137" s="300"/>
      <c r="W137" s="300"/>
      <c r="X137" s="300"/>
      <c r="Y137" s="300"/>
      <c r="Z137" s="300"/>
      <c r="AA137" s="300"/>
      <c r="AB137" s="300"/>
      <c r="AC137" s="300"/>
      <c r="AD137" s="300"/>
      <c r="AE137" s="300"/>
      <c r="AF137" s="300"/>
      <c r="AG137" s="300"/>
    </row>
    <row r="138" spans="1:33" s="101" customFormat="1">
      <c r="A138" s="102"/>
      <c r="B138" s="103"/>
      <c r="C138" s="103"/>
      <c r="D138" s="121"/>
      <c r="E138" s="114"/>
      <c r="F138" s="115"/>
      <c r="G138" s="146"/>
      <c r="H138" s="217"/>
      <c r="I138" s="301"/>
      <c r="J138" s="300"/>
      <c r="K138" s="300"/>
      <c r="L138" s="300"/>
      <c r="M138" s="300"/>
      <c r="N138" s="300"/>
      <c r="O138" s="300"/>
      <c r="P138" s="300"/>
      <c r="Q138" s="300"/>
      <c r="R138" s="300"/>
      <c r="S138" s="300"/>
      <c r="T138" s="300"/>
      <c r="U138" s="300"/>
      <c r="V138" s="300"/>
      <c r="W138" s="300"/>
      <c r="X138" s="300"/>
      <c r="Y138" s="300"/>
      <c r="Z138" s="300"/>
      <c r="AA138" s="300"/>
      <c r="AB138" s="300"/>
      <c r="AC138" s="300"/>
      <c r="AD138" s="300"/>
      <c r="AE138" s="300"/>
      <c r="AF138" s="300"/>
      <c r="AG138" s="300"/>
    </row>
    <row r="139" spans="1:33" s="101" customFormat="1">
      <c r="A139" s="102"/>
      <c r="B139" s="103"/>
      <c r="C139" s="103"/>
      <c r="D139" s="121"/>
      <c r="E139" s="114"/>
      <c r="F139" s="115"/>
      <c r="G139" s="146" t="s">
        <v>280</v>
      </c>
      <c r="H139" s="217">
        <f>H127</f>
        <v>20142.781999999999</v>
      </c>
      <c r="I139" s="301"/>
      <c r="J139" s="300"/>
      <c r="K139" s="300"/>
      <c r="L139" s="300"/>
      <c r="M139" s="300"/>
      <c r="N139" s="300"/>
      <c r="O139" s="300"/>
      <c r="P139" s="300"/>
      <c r="Q139" s="300"/>
      <c r="R139" s="300"/>
      <c r="S139" s="300"/>
      <c r="T139" s="300"/>
      <c r="U139" s="300"/>
      <c r="V139" s="300"/>
      <c r="W139" s="300"/>
      <c r="X139" s="300"/>
      <c r="Y139" s="300"/>
      <c r="Z139" s="300"/>
      <c r="AA139" s="300"/>
      <c r="AB139" s="300"/>
      <c r="AC139" s="300"/>
      <c r="AD139" s="300"/>
      <c r="AE139" s="300"/>
      <c r="AF139" s="300"/>
      <c r="AG139" s="300"/>
    </row>
    <row r="140" spans="1:33" s="101" customFormat="1">
      <c r="A140" s="102"/>
      <c r="B140" s="103"/>
      <c r="C140" s="103"/>
      <c r="D140" s="121"/>
      <c r="E140" s="114"/>
      <c r="F140" s="115"/>
      <c r="G140" s="116"/>
      <c r="H140" s="217"/>
      <c r="I140" s="301"/>
      <c r="J140" s="300"/>
      <c r="K140" s="300"/>
      <c r="L140" s="300"/>
      <c r="M140" s="300"/>
      <c r="N140" s="300"/>
      <c r="O140" s="300"/>
      <c r="P140" s="300"/>
      <c r="Q140" s="300"/>
      <c r="R140" s="300"/>
      <c r="S140" s="300"/>
      <c r="T140" s="300"/>
      <c r="U140" s="300"/>
      <c r="V140" s="300"/>
      <c r="W140" s="300"/>
      <c r="X140" s="300"/>
      <c r="Y140" s="300"/>
      <c r="Z140" s="300"/>
      <c r="AA140" s="300"/>
      <c r="AB140" s="300"/>
      <c r="AC140" s="300"/>
      <c r="AD140" s="300"/>
      <c r="AE140" s="300"/>
      <c r="AF140" s="300"/>
      <c r="AG140" s="300"/>
    </row>
    <row r="141" spans="1:33" s="101" customFormat="1" ht="18.75">
      <c r="A141" s="158"/>
      <c r="B141" s="393" t="s">
        <v>43</v>
      </c>
      <c r="C141" s="393"/>
      <c r="D141" s="393"/>
      <c r="E141" s="144"/>
      <c r="F141" s="115"/>
      <c r="G141" s="153"/>
      <c r="H141" s="220">
        <f>H110+H127</f>
        <v>69896.762000000017</v>
      </c>
      <c r="I141" s="299"/>
      <c r="J141" s="300"/>
      <c r="K141" s="300"/>
      <c r="L141" s="300"/>
      <c r="M141" s="300"/>
      <c r="N141" s="300"/>
      <c r="O141" s="300"/>
      <c r="P141" s="300"/>
      <c r="Q141" s="300"/>
      <c r="R141" s="300"/>
      <c r="S141" s="300"/>
      <c r="T141" s="300"/>
      <c r="U141" s="300"/>
      <c r="V141" s="300"/>
      <c r="W141" s="300"/>
      <c r="X141" s="300"/>
      <c r="Y141" s="300"/>
      <c r="Z141" s="300"/>
      <c r="AA141" s="300"/>
      <c r="AB141" s="300"/>
      <c r="AC141" s="300"/>
      <c r="AD141" s="300"/>
      <c r="AE141" s="300"/>
      <c r="AF141" s="300"/>
      <c r="AG141" s="300"/>
    </row>
    <row r="142" spans="1:33" s="101" customFormat="1">
      <c r="A142" s="102"/>
      <c r="B142" s="103"/>
      <c r="C142" s="103"/>
      <c r="D142" s="104"/>
      <c r="E142" s="114"/>
      <c r="F142" s="115"/>
      <c r="G142" s="116"/>
      <c r="H142" s="217"/>
      <c r="I142" s="301"/>
      <c r="J142" s="300"/>
      <c r="K142" s="300"/>
      <c r="L142" s="300"/>
      <c r="M142" s="300"/>
      <c r="N142" s="300"/>
      <c r="O142" s="300"/>
      <c r="P142" s="300"/>
      <c r="Q142" s="300"/>
      <c r="R142" s="300"/>
      <c r="S142" s="300"/>
      <c r="T142" s="300"/>
      <c r="U142" s="300"/>
      <c r="V142" s="300"/>
      <c r="W142" s="300"/>
      <c r="X142" s="300"/>
      <c r="Y142" s="300"/>
      <c r="Z142" s="300"/>
      <c r="AA142" s="300"/>
      <c r="AB142" s="300"/>
      <c r="AC142" s="300"/>
      <c r="AD142" s="300"/>
      <c r="AE142" s="300"/>
      <c r="AF142" s="300"/>
      <c r="AG142" s="300"/>
    </row>
    <row r="143" spans="1:33" s="101" customFormat="1" ht="22.5">
      <c r="A143" s="113"/>
      <c r="B143" s="369" t="s">
        <v>293</v>
      </c>
      <c r="C143" s="369"/>
      <c r="D143" s="369"/>
      <c r="E143" s="114"/>
      <c r="F143" s="115"/>
      <c r="G143" s="116"/>
      <c r="H143" s="217"/>
      <c r="I143" s="301"/>
      <c r="J143" s="300"/>
      <c r="K143" s="300"/>
      <c r="L143" s="300"/>
      <c r="M143" s="300"/>
      <c r="N143" s="300"/>
      <c r="O143" s="300"/>
      <c r="P143" s="300"/>
      <c r="Q143" s="300"/>
      <c r="R143" s="300"/>
      <c r="S143" s="300"/>
      <c r="T143" s="300"/>
      <c r="U143" s="300"/>
      <c r="V143" s="300"/>
      <c r="W143" s="300"/>
      <c r="X143" s="300"/>
      <c r="Y143" s="300"/>
      <c r="Z143" s="300"/>
      <c r="AA143" s="300"/>
      <c r="AB143" s="300"/>
      <c r="AC143" s="300"/>
      <c r="AD143" s="300"/>
      <c r="AE143" s="300"/>
      <c r="AF143" s="300"/>
      <c r="AG143" s="300"/>
    </row>
    <row r="144" spans="1:33" s="101" customFormat="1" ht="18.75">
      <c r="A144" s="117" t="s">
        <v>44</v>
      </c>
      <c r="B144" s="374" t="s">
        <v>45</v>
      </c>
      <c r="C144" s="374"/>
      <c r="D144" s="374"/>
      <c r="E144" s="250"/>
      <c r="F144" s="251"/>
      <c r="G144" s="252"/>
      <c r="H144" s="253"/>
      <c r="I144" s="301"/>
      <c r="J144" s="300"/>
      <c r="K144" s="300"/>
      <c r="L144" s="300"/>
      <c r="M144" s="300"/>
      <c r="N144" s="300"/>
      <c r="O144" s="300"/>
      <c r="P144" s="300"/>
      <c r="Q144" s="300"/>
      <c r="R144" s="300"/>
      <c r="S144" s="300"/>
      <c r="T144" s="300"/>
      <c r="U144" s="300"/>
      <c r="V144" s="300"/>
      <c r="W144" s="300"/>
      <c r="X144" s="300"/>
      <c r="Y144" s="300"/>
      <c r="Z144" s="300"/>
      <c r="AA144" s="300"/>
      <c r="AB144" s="300"/>
      <c r="AC144" s="300"/>
      <c r="AD144" s="300"/>
      <c r="AE144" s="300"/>
      <c r="AF144" s="300"/>
      <c r="AG144" s="300"/>
    </row>
    <row r="145" spans="1:33" s="101" customFormat="1" ht="18.75">
      <c r="A145" s="125" t="s">
        <v>46</v>
      </c>
      <c r="B145" s="329" t="s">
        <v>47</v>
      </c>
      <c r="C145" s="329"/>
      <c r="D145" s="329"/>
      <c r="E145" s="114"/>
      <c r="F145" s="115"/>
      <c r="G145" s="116"/>
      <c r="H145" s="217"/>
      <c r="I145" s="300"/>
      <c r="J145" s="300"/>
      <c r="K145" s="300"/>
      <c r="L145" s="300"/>
      <c r="M145" s="300"/>
      <c r="N145" s="300"/>
      <c r="O145" s="300"/>
      <c r="P145" s="300"/>
      <c r="Q145" s="300"/>
      <c r="R145" s="300"/>
      <c r="S145" s="300"/>
      <c r="T145" s="300"/>
      <c r="U145" s="300"/>
      <c r="V145" s="300"/>
      <c r="W145" s="300"/>
      <c r="X145" s="300"/>
      <c r="Y145" s="300"/>
      <c r="Z145" s="300"/>
      <c r="AA145" s="300"/>
      <c r="AB145" s="300"/>
      <c r="AC145" s="300"/>
      <c r="AD145" s="300"/>
      <c r="AE145" s="300"/>
      <c r="AF145" s="300"/>
      <c r="AG145" s="300"/>
    </row>
    <row r="146" spans="1:33" s="101" customFormat="1">
      <c r="A146" s="127" t="s">
        <v>97</v>
      </c>
      <c r="B146" s="330" t="s">
        <v>294</v>
      </c>
      <c r="C146" s="330"/>
      <c r="D146" s="330"/>
      <c r="E146" s="114"/>
      <c r="F146" s="115"/>
      <c r="G146" s="116"/>
      <c r="H146" s="217"/>
      <c r="I146" s="300"/>
      <c r="J146" s="300"/>
      <c r="K146" s="300"/>
      <c r="L146" s="300"/>
      <c r="M146" s="300"/>
      <c r="N146" s="300"/>
      <c r="O146" s="300"/>
      <c r="P146" s="300"/>
      <c r="Q146" s="300"/>
      <c r="R146" s="300"/>
      <c r="S146" s="300"/>
      <c r="T146" s="300"/>
      <c r="U146" s="300"/>
      <c r="V146" s="300"/>
      <c r="W146" s="300"/>
      <c r="X146" s="300"/>
      <c r="Y146" s="300"/>
      <c r="Z146" s="300"/>
      <c r="AA146" s="300"/>
      <c r="AB146" s="300"/>
      <c r="AC146" s="300"/>
      <c r="AD146" s="300"/>
      <c r="AE146" s="300"/>
      <c r="AF146" s="300"/>
      <c r="AG146" s="300"/>
    </row>
    <row r="147" spans="1:33" s="101" customFormat="1">
      <c r="A147" s="102"/>
      <c r="B147" s="129" t="s">
        <v>215</v>
      </c>
      <c r="C147" s="103"/>
      <c r="D147" s="104"/>
      <c r="E147" s="114"/>
      <c r="F147" s="115"/>
      <c r="G147" s="116"/>
      <c r="H147" s="217"/>
      <c r="I147" s="300"/>
      <c r="J147" s="300"/>
      <c r="K147" s="300"/>
      <c r="L147" s="300"/>
      <c r="M147" s="300"/>
      <c r="N147" s="300"/>
      <c r="O147" s="300"/>
      <c r="P147" s="300"/>
      <c r="Q147" s="300"/>
      <c r="R147" s="300"/>
      <c r="S147" s="300"/>
      <c r="T147" s="300"/>
      <c r="U147" s="300"/>
      <c r="V147" s="300"/>
      <c r="W147" s="300"/>
      <c r="X147" s="300"/>
      <c r="Y147" s="300"/>
      <c r="Z147" s="300"/>
      <c r="AA147" s="300"/>
      <c r="AB147" s="300"/>
      <c r="AC147" s="300"/>
      <c r="AD147" s="300"/>
      <c r="AE147" s="300"/>
      <c r="AF147" s="300"/>
      <c r="AG147" s="300"/>
    </row>
    <row r="148" spans="1:33" s="101" customFormat="1">
      <c r="A148" s="102"/>
      <c r="B148" s="129" t="s">
        <v>295</v>
      </c>
      <c r="C148" s="129"/>
      <c r="D148" s="159"/>
      <c r="E148" s="114"/>
      <c r="F148" s="115"/>
      <c r="G148" s="116"/>
      <c r="H148" s="217"/>
      <c r="I148" s="300"/>
      <c r="J148" s="300"/>
      <c r="K148" s="300"/>
      <c r="L148" s="300"/>
      <c r="M148" s="300"/>
      <c r="N148" s="300"/>
      <c r="O148" s="300"/>
      <c r="P148" s="300"/>
      <c r="Q148" s="300"/>
      <c r="R148" s="300"/>
      <c r="S148" s="300"/>
      <c r="T148" s="300"/>
      <c r="U148" s="300"/>
      <c r="V148" s="300"/>
      <c r="W148" s="300"/>
      <c r="X148" s="300"/>
      <c r="Y148" s="300"/>
      <c r="Z148" s="300"/>
      <c r="AA148" s="300"/>
      <c r="AB148" s="300"/>
      <c r="AC148" s="300"/>
      <c r="AD148" s="300"/>
      <c r="AE148" s="300"/>
      <c r="AF148" s="300"/>
      <c r="AG148" s="300"/>
    </row>
    <row r="149" spans="1:33" s="101" customFormat="1">
      <c r="A149" s="102"/>
      <c r="B149" s="129" t="s">
        <v>296</v>
      </c>
      <c r="C149" s="129" t="s">
        <v>297</v>
      </c>
      <c r="D149" s="121">
        <f>3*(4.7-0.2-0.06)</f>
        <v>13.32</v>
      </c>
      <c r="E149" s="124"/>
      <c r="F149" s="115"/>
      <c r="G149" s="116"/>
      <c r="H149" s="217"/>
      <c r="I149" s="300"/>
      <c r="J149" s="300"/>
      <c r="K149" s="300"/>
      <c r="L149" s="300"/>
      <c r="M149" s="300"/>
      <c r="N149" s="300"/>
      <c r="O149" s="300"/>
      <c r="P149" s="300"/>
      <c r="Q149" s="300"/>
      <c r="R149" s="300"/>
      <c r="S149" s="300"/>
      <c r="T149" s="300"/>
      <c r="U149" s="300"/>
      <c r="V149" s="300"/>
      <c r="W149" s="300"/>
      <c r="X149" s="300"/>
      <c r="Y149" s="300"/>
      <c r="Z149" s="300"/>
      <c r="AA149" s="300"/>
      <c r="AB149" s="300"/>
      <c r="AC149" s="300"/>
      <c r="AD149" s="300"/>
      <c r="AE149" s="300"/>
      <c r="AF149" s="300"/>
      <c r="AG149" s="300"/>
    </row>
    <row r="150" spans="1:33" s="101" customFormat="1">
      <c r="A150" s="102"/>
      <c r="B150" s="129" t="s">
        <v>298</v>
      </c>
      <c r="C150" s="129"/>
      <c r="D150" s="121"/>
      <c r="E150" s="124"/>
      <c r="F150" s="115"/>
      <c r="G150" s="116"/>
      <c r="H150" s="217"/>
      <c r="I150" s="300"/>
      <c r="J150" s="300"/>
      <c r="K150" s="300"/>
      <c r="L150" s="300"/>
      <c r="M150" s="300"/>
      <c r="N150" s="300"/>
      <c r="O150" s="300"/>
      <c r="P150" s="300"/>
      <c r="Q150" s="300"/>
      <c r="R150" s="300"/>
      <c r="S150" s="300"/>
      <c r="T150" s="300"/>
      <c r="U150" s="300"/>
      <c r="V150" s="300"/>
      <c r="W150" s="300"/>
      <c r="X150" s="300"/>
      <c r="Y150" s="300"/>
      <c r="Z150" s="300"/>
      <c r="AA150" s="300"/>
      <c r="AB150" s="300"/>
      <c r="AC150" s="300"/>
      <c r="AD150" s="300"/>
      <c r="AE150" s="300"/>
      <c r="AF150" s="300"/>
      <c r="AG150" s="300"/>
    </row>
    <row r="151" spans="1:33" s="101" customFormat="1">
      <c r="A151" s="102"/>
      <c r="B151" s="129"/>
      <c r="C151" s="129" t="s">
        <v>299</v>
      </c>
      <c r="D151" s="121">
        <f>+(8-4.6)*12.82</f>
        <v>43.588000000000008</v>
      </c>
      <c r="E151" s="124"/>
      <c r="F151" s="115"/>
      <c r="G151" s="116"/>
      <c r="H151" s="217"/>
      <c r="I151" s="300"/>
      <c r="J151" s="300"/>
      <c r="K151" s="300"/>
      <c r="L151" s="300"/>
      <c r="M151" s="300"/>
      <c r="N151" s="300"/>
      <c r="O151" s="300"/>
      <c r="P151" s="300"/>
      <c r="Q151" s="300"/>
      <c r="R151" s="300"/>
      <c r="S151" s="300"/>
      <c r="T151" s="300"/>
      <c r="U151" s="300"/>
      <c r="V151" s="300"/>
      <c r="W151" s="300"/>
      <c r="X151" s="300"/>
      <c r="Y151" s="300"/>
      <c r="Z151" s="300"/>
      <c r="AA151" s="300"/>
      <c r="AB151" s="300"/>
      <c r="AC151" s="300"/>
      <c r="AD151" s="300"/>
      <c r="AE151" s="300"/>
      <c r="AF151" s="300"/>
      <c r="AG151" s="300"/>
    </row>
    <row r="152" spans="1:33" s="101" customFormat="1">
      <c r="A152" s="102"/>
      <c r="B152" s="103"/>
      <c r="C152" s="135" t="s">
        <v>300</v>
      </c>
      <c r="D152" s="136">
        <f>-4*2*1.2-2.1*1</f>
        <v>-11.7</v>
      </c>
      <c r="E152" s="114"/>
      <c r="F152" s="131"/>
      <c r="G152" s="132"/>
      <c r="H152" s="218"/>
      <c r="I152" s="300"/>
      <c r="J152" s="300"/>
      <c r="K152" s="300"/>
      <c r="L152" s="300"/>
      <c r="M152" s="300"/>
      <c r="N152" s="300"/>
      <c r="O152" s="300"/>
      <c r="P152" s="300"/>
      <c r="Q152" s="300"/>
      <c r="R152" s="300"/>
      <c r="S152" s="300"/>
      <c r="T152" s="300"/>
      <c r="U152" s="300"/>
      <c r="V152" s="300"/>
      <c r="W152" s="300"/>
      <c r="X152" s="300"/>
      <c r="Y152" s="300"/>
      <c r="Z152" s="300"/>
      <c r="AA152" s="300"/>
      <c r="AB152" s="300"/>
      <c r="AC152" s="300"/>
      <c r="AD152" s="300"/>
      <c r="AE152" s="300"/>
      <c r="AF152" s="300"/>
      <c r="AG152" s="300"/>
    </row>
    <row r="153" spans="1:33" s="101" customFormat="1">
      <c r="A153" s="102"/>
      <c r="B153" s="129" t="s">
        <v>301</v>
      </c>
      <c r="C153" s="135" t="s">
        <v>302</v>
      </c>
      <c r="D153" s="136">
        <f>15.59*(8-4.6)</f>
        <v>53.006000000000007</v>
      </c>
      <c r="E153" s="114"/>
      <c r="F153" s="131"/>
      <c r="G153" s="132"/>
      <c r="H153" s="218"/>
      <c r="I153" s="300"/>
      <c r="J153" s="300"/>
      <c r="K153" s="300"/>
      <c r="L153" s="300"/>
      <c r="M153" s="300"/>
      <c r="N153" s="300"/>
      <c r="O153" s="300"/>
      <c r="P153" s="300"/>
      <c r="Q153" s="300"/>
      <c r="R153" s="300"/>
      <c r="S153" s="300"/>
      <c r="T153" s="300"/>
      <c r="U153" s="300"/>
      <c r="V153" s="300"/>
      <c r="W153" s="300"/>
      <c r="X153" s="300"/>
      <c r="Y153" s="300"/>
      <c r="Z153" s="300"/>
      <c r="AA153" s="300"/>
      <c r="AB153" s="300"/>
      <c r="AC153" s="300"/>
      <c r="AD153" s="300"/>
      <c r="AE153" s="300"/>
      <c r="AF153" s="300"/>
      <c r="AG153" s="300"/>
    </row>
    <row r="154" spans="1:33" s="101" customFormat="1">
      <c r="A154" s="102"/>
      <c r="B154" s="103"/>
      <c r="C154" s="135" t="s">
        <v>300</v>
      </c>
      <c r="D154" s="136">
        <f>-(2.95*2+1.9)*1.2</f>
        <v>-9.3600000000000012</v>
      </c>
      <c r="E154" s="114"/>
      <c r="F154" s="131"/>
      <c r="G154" s="132"/>
      <c r="H154" s="218"/>
      <c r="I154" s="300"/>
      <c r="J154" s="300"/>
      <c r="K154" s="300"/>
      <c r="L154" s="300"/>
      <c r="M154" s="300"/>
      <c r="N154" s="300"/>
      <c r="O154" s="300"/>
      <c r="P154" s="300"/>
      <c r="Q154" s="300"/>
      <c r="R154" s="300"/>
      <c r="S154" s="300"/>
      <c r="T154" s="300"/>
      <c r="U154" s="300"/>
      <c r="V154" s="300"/>
      <c r="W154" s="300"/>
      <c r="X154" s="300"/>
      <c r="Y154" s="300"/>
      <c r="Z154" s="300"/>
      <c r="AA154" s="300"/>
      <c r="AB154" s="300"/>
      <c r="AC154" s="300"/>
      <c r="AD154" s="300"/>
      <c r="AE154" s="300"/>
      <c r="AF154" s="300"/>
      <c r="AG154" s="300"/>
    </row>
    <row r="155" spans="1:33" s="101" customFormat="1">
      <c r="A155" s="102"/>
      <c r="B155" s="103"/>
      <c r="C155" s="135" t="s">
        <v>303</v>
      </c>
      <c r="D155" s="136">
        <f>36.63*(8-4.6)+21.4*(9-4.6)</f>
        <v>218.702</v>
      </c>
      <c r="E155" s="114"/>
      <c r="F155" s="131"/>
      <c r="G155" s="132"/>
      <c r="H155" s="218"/>
      <c r="I155" s="300"/>
      <c r="J155" s="300"/>
      <c r="K155" s="300"/>
      <c r="L155" s="300"/>
      <c r="M155" s="300"/>
      <c r="N155" s="300"/>
      <c r="O155" s="300"/>
      <c r="P155" s="300"/>
      <c r="Q155" s="300"/>
      <c r="R155" s="300"/>
      <c r="S155" s="300"/>
      <c r="T155" s="300"/>
      <c r="U155" s="300"/>
      <c r="V155" s="300"/>
      <c r="W155" s="300"/>
      <c r="X155" s="300"/>
      <c r="Y155" s="300"/>
      <c r="Z155" s="300"/>
      <c r="AA155" s="300"/>
      <c r="AB155" s="300"/>
      <c r="AC155" s="300"/>
      <c r="AD155" s="300"/>
      <c r="AE155" s="300"/>
      <c r="AF155" s="300"/>
      <c r="AG155" s="300"/>
    </row>
    <row r="156" spans="1:33" s="101" customFormat="1">
      <c r="A156" s="102"/>
      <c r="B156" s="103"/>
      <c r="C156" s="135" t="s">
        <v>300</v>
      </c>
      <c r="D156" s="136">
        <f>-(8*4*1.2)-2*2.1-1*2.1</f>
        <v>-44.7</v>
      </c>
      <c r="E156" s="114"/>
      <c r="F156" s="131"/>
      <c r="G156" s="132"/>
      <c r="H156" s="218"/>
      <c r="I156" s="300"/>
      <c r="J156" s="300"/>
      <c r="K156" s="300"/>
      <c r="L156" s="300"/>
      <c r="M156" s="300"/>
      <c r="N156" s="300"/>
      <c r="O156" s="300"/>
      <c r="P156" s="300"/>
      <c r="Q156" s="300"/>
      <c r="R156" s="300"/>
      <c r="S156" s="300"/>
      <c r="T156" s="300"/>
      <c r="U156" s="300"/>
      <c r="V156" s="300"/>
      <c r="W156" s="300"/>
      <c r="X156" s="300"/>
      <c r="Y156" s="300"/>
      <c r="Z156" s="300"/>
      <c r="AA156" s="300"/>
      <c r="AB156" s="300"/>
      <c r="AC156" s="300"/>
      <c r="AD156" s="300"/>
      <c r="AE156" s="300"/>
      <c r="AF156" s="300"/>
      <c r="AG156" s="300"/>
    </row>
    <row r="157" spans="1:33" s="101" customFormat="1">
      <c r="A157" s="102"/>
      <c r="B157" s="129" t="s">
        <v>301</v>
      </c>
      <c r="C157" s="135" t="s">
        <v>304</v>
      </c>
      <c r="D157" s="136">
        <f>+D151</f>
        <v>43.588000000000008</v>
      </c>
      <c r="E157" s="114"/>
      <c r="F157" s="131"/>
      <c r="G157" s="132"/>
      <c r="H157" s="218"/>
      <c r="I157" s="300"/>
      <c r="J157" s="300"/>
      <c r="K157" s="300"/>
      <c r="L157" s="300"/>
      <c r="M157" s="300"/>
      <c r="N157" s="300"/>
      <c r="O157" s="300"/>
      <c r="P157" s="300"/>
      <c r="Q157" s="300"/>
      <c r="R157" s="300"/>
      <c r="S157" s="300"/>
      <c r="T157" s="300"/>
      <c r="U157" s="300"/>
      <c r="V157" s="300"/>
      <c r="W157" s="300"/>
      <c r="X157" s="300"/>
      <c r="Y157" s="300"/>
      <c r="Z157" s="300"/>
      <c r="AA157" s="300"/>
      <c r="AB157" s="300"/>
      <c r="AC157" s="300"/>
      <c r="AD157" s="300"/>
      <c r="AE157" s="300"/>
      <c r="AF157" s="300"/>
      <c r="AG157" s="300"/>
    </row>
    <row r="158" spans="1:33" s="101" customFormat="1">
      <c r="A158" s="102"/>
      <c r="B158" s="129" t="s">
        <v>305</v>
      </c>
      <c r="C158" s="138"/>
      <c r="D158" s="121">
        <f>+(10.54+4.44)*4.05</f>
        <v>60.668999999999997</v>
      </c>
      <c r="E158" s="114"/>
      <c r="F158" s="131"/>
      <c r="G158" s="132"/>
      <c r="H158" s="218"/>
      <c r="I158" s="300"/>
      <c r="J158" s="300"/>
      <c r="K158" s="300"/>
      <c r="L158" s="300"/>
      <c r="M158" s="300"/>
      <c r="N158" s="300"/>
      <c r="O158" s="300"/>
      <c r="P158" s="300"/>
      <c r="Q158" s="300"/>
      <c r="R158" s="300"/>
      <c r="S158" s="300"/>
      <c r="T158" s="300"/>
      <c r="U158" s="300"/>
      <c r="V158" s="300"/>
      <c r="W158" s="300"/>
      <c r="X158" s="300"/>
      <c r="Y158" s="300"/>
      <c r="Z158" s="300"/>
      <c r="AA158" s="300"/>
      <c r="AB158" s="300"/>
      <c r="AC158" s="300"/>
      <c r="AD158" s="300"/>
      <c r="AE158" s="300"/>
      <c r="AF158" s="300"/>
      <c r="AG158" s="300"/>
    </row>
    <row r="159" spans="1:33" s="101" customFormat="1">
      <c r="A159" s="102"/>
      <c r="B159" s="375" t="s">
        <v>218</v>
      </c>
      <c r="C159" s="375"/>
      <c r="D159" s="121"/>
      <c r="E159" s="114"/>
      <c r="F159" s="131"/>
      <c r="G159" s="132"/>
      <c r="H159" s="218"/>
      <c r="I159" s="300"/>
      <c r="J159" s="300"/>
      <c r="K159" s="300"/>
      <c r="L159" s="300"/>
      <c r="M159" s="300"/>
      <c r="N159" s="300"/>
      <c r="O159" s="300"/>
      <c r="P159" s="300"/>
      <c r="Q159" s="300"/>
      <c r="R159" s="300"/>
      <c r="S159" s="300"/>
      <c r="T159" s="300"/>
      <c r="U159" s="300"/>
      <c r="V159" s="300"/>
      <c r="W159" s="300"/>
      <c r="X159" s="300"/>
      <c r="Y159" s="300"/>
      <c r="Z159" s="300"/>
      <c r="AA159" s="300"/>
      <c r="AB159" s="300"/>
      <c r="AC159" s="300"/>
      <c r="AD159" s="300"/>
      <c r="AE159" s="300"/>
      <c r="AF159" s="300"/>
      <c r="AG159" s="300"/>
    </row>
    <row r="160" spans="1:33" s="101" customFormat="1">
      <c r="A160" s="102"/>
      <c r="B160" s="129" t="s">
        <v>209</v>
      </c>
      <c r="C160" s="129" t="s">
        <v>263</v>
      </c>
      <c r="D160" s="121">
        <f>4.5*6.5</f>
        <v>29.25</v>
      </c>
      <c r="E160" s="114"/>
      <c r="F160" s="131"/>
      <c r="G160" s="132"/>
      <c r="H160" s="218"/>
      <c r="I160" s="300"/>
      <c r="J160" s="300"/>
      <c r="K160" s="300"/>
      <c r="L160" s="300"/>
      <c r="M160" s="300"/>
      <c r="N160" s="300"/>
      <c r="O160" s="300"/>
      <c r="P160" s="300"/>
      <c r="Q160" s="300"/>
      <c r="R160" s="300"/>
      <c r="S160" s="300"/>
      <c r="T160" s="300"/>
      <c r="U160" s="300"/>
      <c r="V160" s="300"/>
      <c r="W160" s="300"/>
      <c r="X160" s="300"/>
      <c r="Y160" s="300"/>
      <c r="Z160" s="300"/>
      <c r="AA160" s="300"/>
      <c r="AB160" s="300"/>
      <c r="AC160" s="300"/>
      <c r="AD160" s="300"/>
      <c r="AE160" s="300"/>
      <c r="AF160" s="300"/>
      <c r="AG160" s="300"/>
    </row>
    <row r="161" spans="1:33" s="101" customFormat="1">
      <c r="A161" s="102"/>
      <c r="B161" s="103"/>
      <c r="C161" s="138"/>
      <c r="D161" s="121">
        <f>SUM(D149:D160)</f>
        <v>396.36300000000006</v>
      </c>
      <c r="E161" s="124" t="s">
        <v>54</v>
      </c>
      <c r="F161" s="131">
        <v>396.36300000000006</v>
      </c>
      <c r="G161" s="132">
        <v>64.459999999999994</v>
      </c>
      <c r="H161" s="218">
        <f>G161*F161</f>
        <v>25549.558980000002</v>
      </c>
      <c r="I161" s="300"/>
      <c r="J161" s="300"/>
      <c r="K161" s="300"/>
      <c r="L161" s="300"/>
      <c r="M161" s="300"/>
      <c r="N161" s="300"/>
      <c r="O161" s="300"/>
      <c r="P161" s="300"/>
      <c r="Q161" s="300"/>
      <c r="R161" s="300"/>
      <c r="S161" s="300"/>
      <c r="T161" s="300"/>
      <c r="U161" s="300"/>
      <c r="V161" s="300"/>
      <c r="W161" s="300"/>
      <c r="X161" s="300"/>
      <c r="Y161" s="300"/>
      <c r="Z161" s="300"/>
      <c r="AA161" s="300"/>
      <c r="AB161" s="300"/>
      <c r="AC161" s="300"/>
      <c r="AD161" s="300"/>
      <c r="AE161" s="300"/>
      <c r="AF161" s="300"/>
      <c r="AG161" s="300"/>
    </row>
    <row r="162" spans="1:33" s="101" customFormat="1">
      <c r="A162" s="190" t="s">
        <v>97</v>
      </c>
      <c r="B162" s="382" t="s">
        <v>379</v>
      </c>
      <c r="C162" s="382"/>
      <c r="D162" s="382"/>
      <c r="E162" s="187"/>
      <c r="F162" s="188"/>
      <c r="G162" s="189"/>
      <c r="H162" s="219"/>
      <c r="I162" s="300"/>
      <c r="J162" s="300"/>
      <c r="K162" s="300"/>
      <c r="L162" s="300"/>
      <c r="M162" s="300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0"/>
      <c r="Z162" s="300"/>
      <c r="AA162" s="300"/>
      <c r="AB162" s="300"/>
      <c r="AC162" s="300"/>
      <c r="AD162" s="300"/>
      <c r="AE162" s="300"/>
      <c r="AF162" s="300"/>
      <c r="AG162" s="300"/>
    </row>
    <row r="163" spans="1:33" s="101" customFormat="1">
      <c r="A163" s="102"/>
      <c r="B163" s="129" t="s">
        <v>215</v>
      </c>
      <c r="C163" s="103"/>
      <c r="D163" s="104"/>
      <c r="E163" s="114"/>
      <c r="F163" s="115"/>
      <c r="G163" s="116"/>
      <c r="H163" s="217"/>
      <c r="I163" s="300"/>
      <c r="J163" s="300"/>
      <c r="K163" s="300"/>
      <c r="L163" s="300"/>
      <c r="M163" s="300"/>
      <c r="N163" s="300"/>
      <c r="O163" s="300"/>
      <c r="P163" s="300"/>
      <c r="Q163" s="300"/>
      <c r="R163" s="300"/>
      <c r="S163" s="300"/>
      <c r="T163" s="300"/>
      <c r="U163" s="300"/>
      <c r="V163" s="300"/>
      <c r="W163" s="300"/>
      <c r="X163" s="300"/>
      <c r="Y163" s="300"/>
      <c r="Z163" s="300"/>
      <c r="AA163" s="300"/>
      <c r="AB163" s="300"/>
      <c r="AC163" s="300"/>
      <c r="AD163" s="300"/>
      <c r="AE163" s="300"/>
      <c r="AF163" s="300"/>
      <c r="AG163" s="300"/>
    </row>
    <row r="164" spans="1:33" s="101" customFormat="1">
      <c r="A164" s="102"/>
      <c r="B164" s="103"/>
      <c r="C164" s="138"/>
      <c r="D164" s="121">
        <v>396.36</v>
      </c>
      <c r="E164" s="124" t="s">
        <v>54</v>
      </c>
      <c r="F164" s="131">
        <v>396.36300000000006</v>
      </c>
      <c r="G164" s="132">
        <v>110.7</v>
      </c>
      <c r="H164" s="311" t="s">
        <v>380</v>
      </c>
      <c r="I164" s="300"/>
      <c r="J164" s="300"/>
      <c r="K164" s="300"/>
      <c r="L164" s="300"/>
      <c r="M164" s="300"/>
      <c r="N164" s="300"/>
      <c r="O164" s="300"/>
      <c r="P164" s="300"/>
      <c r="Q164" s="300"/>
      <c r="R164" s="300"/>
      <c r="S164" s="300"/>
      <c r="T164" s="300"/>
      <c r="U164" s="300"/>
      <c r="V164" s="300"/>
      <c r="W164" s="300"/>
      <c r="X164" s="300"/>
      <c r="Y164" s="300"/>
      <c r="Z164" s="300"/>
      <c r="AA164" s="300"/>
      <c r="AB164" s="300"/>
      <c r="AC164" s="300"/>
      <c r="AD164" s="300"/>
      <c r="AE164" s="300"/>
      <c r="AF164" s="300"/>
      <c r="AG164" s="300"/>
    </row>
    <row r="165" spans="1:33" s="101" customFormat="1">
      <c r="A165" s="194" t="s">
        <v>306</v>
      </c>
      <c r="B165" s="376" t="s">
        <v>307</v>
      </c>
      <c r="C165" s="376"/>
      <c r="D165" s="376"/>
      <c r="E165" s="187"/>
      <c r="F165" s="192"/>
      <c r="G165" s="193"/>
      <c r="H165" s="222"/>
      <c r="I165" s="300"/>
      <c r="J165" s="300"/>
      <c r="K165" s="300"/>
      <c r="L165" s="300"/>
      <c r="M165" s="300"/>
      <c r="N165" s="300"/>
      <c r="O165" s="300"/>
      <c r="P165" s="300"/>
      <c r="Q165" s="300"/>
      <c r="R165" s="300"/>
      <c r="S165" s="300"/>
      <c r="T165" s="300"/>
      <c r="U165" s="300"/>
      <c r="V165" s="300"/>
      <c r="W165" s="300"/>
      <c r="X165" s="300"/>
      <c r="Y165" s="300"/>
      <c r="Z165" s="300"/>
      <c r="AA165" s="300"/>
      <c r="AB165" s="300"/>
      <c r="AC165" s="300"/>
      <c r="AD165" s="300"/>
      <c r="AE165" s="300"/>
      <c r="AF165" s="300"/>
      <c r="AG165" s="300"/>
    </row>
    <row r="166" spans="1:33" s="101" customFormat="1">
      <c r="A166" s="140"/>
      <c r="B166" s="129" t="s">
        <v>215</v>
      </c>
      <c r="C166" s="138"/>
      <c r="D166" s="159"/>
      <c r="E166" s="114"/>
      <c r="F166" s="131"/>
      <c r="G166" s="132"/>
      <c r="H166" s="218"/>
      <c r="I166" s="300"/>
      <c r="J166" s="300"/>
      <c r="K166" s="300"/>
      <c r="L166" s="300"/>
      <c r="M166" s="300"/>
      <c r="N166" s="300"/>
      <c r="O166" s="300"/>
      <c r="P166" s="300"/>
      <c r="Q166" s="300"/>
      <c r="R166" s="300"/>
      <c r="S166" s="300"/>
      <c r="T166" s="300"/>
      <c r="U166" s="300"/>
      <c r="V166" s="300"/>
      <c r="W166" s="300"/>
      <c r="X166" s="300"/>
      <c r="Y166" s="300"/>
      <c r="Z166" s="300"/>
      <c r="AA166" s="300"/>
      <c r="AB166" s="300"/>
      <c r="AC166" s="300"/>
      <c r="AD166" s="300"/>
      <c r="AE166" s="300"/>
      <c r="AF166" s="300"/>
      <c r="AG166" s="300"/>
    </row>
    <row r="167" spans="1:33" s="101" customFormat="1">
      <c r="A167" s="140"/>
      <c r="B167" s="129" t="s">
        <v>308</v>
      </c>
      <c r="C167" s="138"/>
      <c r="D167" s="159"/>
      <c r="E167" s="114"/>
      <c r="F167" s="131"/>
      <c r="G167" s="132"/>
      <c r="H167" s="218"/>
      <c r="I167" s="300"/>
      <c r="J167" s="300"/>
      <c r="K167" s="300"/>
      <c r="L167" s="300"/>
      <c r="M167" s="300"/>
      <c r="N167" s="300"/>
      <c r="O167" s="300"/>
      <c r="P167" s="300"/>
      <c r="Q167" s="300"/>
      <c r="R167" s="300"/>
      <c r="S167" s="300"/>
      <c r="T167" s="300"/>
      <c r="U167" s="300"/>
      <c r="V167" s="300"/>
      <c r="W167" s="300"/>
      <c r="X167" s="300"/>
      <c r="Y167" s="300"/>
      <c r="Z167" s="300"/>
      <c r="AA167" s="300"/>
      <c r="AB167" s="300"/>
      <c r="AC167" s="300"/>
      <c r="AD167" s="300"/>
      <c r="AE167" s="300"/>
      <c r="AF167" s="300"/>
      <c r="AG167" s="300"/>
    </row>
    <row r="168" spans="1:33" s="101" customFormat="1">
      <c r="A168" s="140"/>
      <c r="B168" s="377" t="s">
        <v>309</v>
      </c>
      <c r="C168" s="377"/>
      <c r="D168" s="396"/>
      <c r="E168" s="114"/>
      <c r="F168" s="131"/>
      <c r="G168" s="132"/>
      <c r="H168" s="218"/>
      <c r="I168" s="300"/>
      <c r="J168" s="300"/>
      <c r="K168" s="300"/>
      <c r="L168" s="300"/>
      <c r="M168" s="300"/>
      <c r="N168" s="300"/>
      <c r="O168" s="300"/>
      <c r="P168" s="300"/>
      <c r="Q168" s="300"/>
      <c r="R168" s="300"/>
      <c r="S168" s="300"/>
      <c r="T168" s="300"/>
      <c r="U168" s="300"/>
      <c r="V168" s="300"/>
      <c r="W168" s="300"/>
      <c r="X168" s="300"/>
      <c r="Y168" s="300"/>
      <c r="Z168" s="300"/>
      <c r="AA168" s="300"/>
      <c r="AB168" s="300"/>
      <c r="AC168" s="300"/>
      <c r="AD168" s="300"/>
      <c r="AE168" s="300"/>
      <c r="AF168" s="300"/>
      <c r="AG168" s="300"/>
    </row>
    <row r="169" spans="1:33" s="101" customFormat="1">
      <c r="A169" s="140"/>
      <c r="B169" s="129" t="s">
        <v>310</v>
      </c>
      <c r="C169" s="138"/>
      <c r="D169" s="121">
        <v>78</v>
      </c>
      <c r="E169" s="124"/>
      <c r="F169" s="131"/>
      <c r="G169" s="132"/>
      <c r="H169" s="218"/>
      <c r="I169" s="300"/>
      <c r="J169" s="300"/>
      <c r="K169" s="300"/>
      <c r="L169" s="300"/>
      <c r="M169" s="300"/>
      <c r="N169" s="300"/>
      <c r="O169" s="300"/>
      <c r="P169" s="300"/>
      <c r="Q169" s="300"/>
      <c r="R169" s="300"/>
      <c r="S169" s="300"/>
      <c r="T169" s="300"/>
      <c r="U169" s="300"/>
      <c r="V169" s="300"/>
      <c r="W169" s="300"/>
      <c r="X169" s="300"/>
      <c r="Y169" s="300"/>
      <c r="Z169" s="300"/>
      <c r="AA169" s="300"/>
      <c r="AB169" s="300"/>
      <c r="AC169" s="300"/>
      <c r="AD169" s="300"/>
      <c r="AE169" s="300"/>
      <c r="AF169" s="300"/>
      <c r="AG169" s="300"/>
    </row>
    <row r="170" spans="1:33" s="101" customFormat="1">
      <c r="A170" s="140"/>
      <c r="B170" s="129" t="s">
        <v>311</v>
      </c>
      <c r="C170" s="138"/>
      <c r="D170" s="121">
        <f>+(3.2+0.4)*3+(1.9+0.4)*8</f>
        <v>29.2</v>
      </c>
      <c r="E170" s="114"/>
      <c r="F170" s="131"/>
      <c r="G170" s="132"/>
      <c r="H170" s="218"/>
      <c r="I170" s="300"/>
      <c r="J170" s="300"/>
      <c r="K170" s="300"/>
      <c r="L170" s="300"/>
      <c r="M170" s="300"/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  <c r="X170" s="300"/>
      <c r="Y170" s="300"/>
      <c r="Z170" s="300"/>
      <c r="AA170" s="300"/>
      <c r="AB170" s="300"/>
      <c r="AC170" s="300"/>
      <c r="AD170" s="300"/>
      <c r="AE170" s="300"/>
      <c r="AF170" s="300"/>
      <c r="AG170" s="300"/>
    </row>
    <row r="171" spans="1:33" s="101" customFormat="1">
      <c r="A171" s="140"/>
      <c r="B171" s="129" t="s">
        <v>312</v>
      </c>
      <c r="C171" s="138"/>
      <c r="D171" s="121">
        <f>26*4</f>
        <v>104</v>
      </c>
      <c r="E171" s="114"/>
      <c r="F171" s="131"/>
      <c r="G171" s="132"/>
      <c r="H171" s="218"/>
      <c r="I171" s="300"/>
      <c r="J171" s="300"/>
      <c r="K171" s="300"/>
      <c r="L171" s="300"/>
      <c r="M171" s="300"/>
      <c r="N171" s="300"/>
      <c r="O171" s="300"/>
      <c r="P171" s="300"/>
      <c r="Q171" s="300"/>
      <c r="R171" s="300"/>
      <c r="S171" s="300"/>
      <c r="T171" s="300"/>
      <c r="U171" s="300"/>
      <c r="V171" s="300"/>
      <c r="W171" s="300"/>
      <c r="X171" s="300"/>
      <c r="Y171" s="300"/>
      <c r="Z171" s="300"/>
      <c r="AA171" s="300"/>
      <c r="AB171" s="300"/>
      <c r="AC171" s="300"/>
      <c r="AD171" s="300"/>
      <c r="AE171" s="300"/>
      <c r="AF171" s="300"/>
      <c r="AG171" s="300"/>
    </row>
    <row r="172" spans="1:33" s="101" customFormat="1">
      <c r="A172" s="140"/>
      <c r="B172" s="160"/>
      <c r="C172" s="138"/>
      <c r="D172" s="121">
        <f>SUM(D169:D171)</f>
        <v>211.2</v>
      </c>
      <c r="E172" s="124"/>
      <c r="F172" s="131"/>
      <c r="G172" s="132"/>
      <c r="H172" s="218"/>
      <c r="I172" s="300"/>
      <c r="J172" s="300"/>
      <c r="K172" s="300"/>
      <c r="L172" s="300"/>
      <c r="M172" s="300"/>
      <c r="N172" s="300"/>
      <c r="O172" s="300"/>
      <c r="P172" s="300"/>
      <c r="Q172" s="300"/>
      <c r="R172" s="300"/>
      <c r="S172" s="300"/>
      <c r="T172" s="300"/>
      <c r="U172" s="300"/>
      <c r="V172" s="300"/>
      <c r="W172" s="300"/>
      <c r="X172" s="300"/>
      <c r="Y172" s="300"/>
      <c r="Z172" s="300"/>
      <c r="AA172" s="300"/>
      <c r="AB172" s="300"/>
      <c r="AC172" s="300"/>
      <c r="AD172" s="300"/>
      <c r="AE172" s="300"/>
      <c r="AF172" s="300"/>
      <c r="AG172" s="300"/>
    </row>
    <row r="173" spans="1:33" s="101" customFormat="1">
      <c r="A173" s="140"/>
      <c r="B173" s="129" t="s">
        <v>215</v>
      </c>
      <c r="C173" s="138"/>
      <c r="D173" s="121"/>
      <c r="E173" s="228" t="s">
        <v>49</v>
      </c>
      <c r="F173" s="131">
        <v>422.4</v>
      </c>
      <c r="G173" s="132">
        <v>29.94</v>
      </c>
      <c r="H173" s="218">
        <f>G173*F173</f>
        <v>12646.655999999999</v>
      </c>
      <c r="I173" s="300"/>
      <c r="J173" s="300"/>
      <c r="K173" s="300"/>
      <c r="L173" s="300"/>
      <c r="M173" s="300"/>
      <c r="N173" s="300"/>
      <c r="O173" s="300"/>
      <c r="P173" s="300"/>
      <c r="Q173" s="300"/>
      <c r="R173" s="300"/>
      <c r="S173" s="300"/>
      <c r="T173" s="300"/>
      <c r="U173" s="300"/>
      <c r="V173" s="300"/>
      <c r="W173" s="300"/>
      <c r="X173" s="300"/>
      <c r="Y173" s="300"/>
      <c r="Z173" s="300"/>
      <c r="AA173" s="300"/>
      <c r="AB173" s="300"/>
      <c r="AC173" s="300"/>
      <c r="AD173" s="300"/>
      <c r="AE173" s="300"/>
      <c r="AF173" s="300"/>
      <c r="AG173" s="300"/>
    </row>
    <row r="174" spans="1:33" s="101" customFormat="1" ht="18">
      <c r="A174" s="102"/>
      <c r="B174" s="129" t="s">
        <v>313</v>
      </c>
      <c r="C174" s="138"/>
      <c r="D174" s="121"/>
      <c r="E174" s="114"/>
      <c r="F174" s="131"/>
      <c r="G174" s="132"/>
      <c r="H174" s="218"/>
      <c r="I174" s="300"/>
      <c r="J174" s="300"/>
      <c r="K174" s="300"/>
      <c r="L174" s="300"/>
      <c r="M174" s="300"/>
      <c r="N174" s="300"/>
      <c r="O174" s="300"/>
      <c r="P174" s="300"/>
      <c r="Q174" s="300"/>
      <c r="R174" s="300"/>
      <c r="S174" s="300"/>
      <c r="T174" s="300"/>
      <c r="U174" s="300"/>
      <c r="V174" s="300"/>
      <c r="W174" s="300"/>
      <c r="X174" s="300"/>
      <c r="Y174" s="300"/>
      <c r="Z174" s="300"/>
      <c r="AA174" s="300"/>
      <c r="AB174" s="300"/>
      <c r="AC174" s="300"/>
      <c r="AD174" s="300"/>
      <c r="AE174" s="300"/>
      <c r="AF174" s="300"/>
      <c r="AG174" s="300"/>
    </row>
    <row r="175" spans="1:33" s="101" customFormat="1">
      <c r="A175" s="102"/>
      <c r="B175" s="129" t="s">
        <v>314</v>
      </c>
      <c r="C175" s="138"/>
      <c r="D175" s="121">
        <v>99.3</v>
      </c>
      <c r="E175" s="114"/>
      <c r="F175" s="131"/>
      <c r="G175" s="132"/>
      <c r="H175" s="218"/>
      <c r="I175" s="300"/>
      <c r="J175" s="300"/>
      <c r="K175" s="300"/>
      <c r="L175" s="300"/>
      <c r="M175" s="300"/>
      <c r="N175" s="300"/>
      <c r="O175" s="300"/>
      <c r="P175" s="300"/>
      <c r="Q175" s="300"/>
      <c r="R175" s="300"/>
      <c r="S175" s="300"/>
      <c r="T175" s="300"/>
      <c r="U175" s="300"/>
      <c r="V175" s="300"/>
      <c r="W175" s="300"/>
      <c r="X175" s="300"/>
      <c r="Y175" s="300"/>
      <c r="Z175" s="300"/>
      <c r="AA175" s="300"/>
      <c r="AB175" s="300"/>
      <c r="AC175" s="300"/>
      <c r="AD175" s="300"/>
      <c r="AE175" s="300"/>
      <c r="AF175" s="300"/>
      <c r="AG175" s="300"/>
    </row>
    <row r="176" spans="1:33" s="101" customFormat="1">
      <c r="A176" s="102"/>
      <c r="B176" s="129" t="s">
        <v>312</v>
      </c>
      <c r="C176" s="129" t="s">
        <v>304</v>
      </c>
      <c r="D176" s="121">
        <f>+(8-4.6)*5</f>
        <v>17</v>
      </c>
      <c r="E176" s="114"/>
      <c r="F176" s="131"/>
      <c r="G176" s="132"/>
      <c r="H176" s="218"/>
      <c r="I176" s="300"/>
      <c r="J176" s="300"/>
      <c r="K176" s="300"/>
      <c r="L176" s="300"/>
      <c r="M176" s="300"/>
      <c r="N176" s="300"/>
      <c r="O176" s="300"/>
      <c r="P176" s="300"/>
      <c r="Q176" s="300"/>
      <c r="R176" s="300"/>
      <c r="S176" s="300"/>
      <c r="T176" s="300"/>
      <c r="U176" s="300"/>
      <c r="V176" s="300"/>
      <c r="W176" s="300"/>
      <c r="X176" s="300"/>
      <c r="Y176" s="300"/>
      <c r="Z176" s="300"/>
      <c r="AA176" s="300"/>
      <c r="AB176" s="300"/>
      <c r="AC176" s="300"/>
      <c r="AD176" s="300"/>
      <c r="AE176" s="300"/>
      <c r="AF176" s="300"/>
      <c r="AG176" s="300"/>
    </row>
    <row r="177" spans="1:33" s="101" customFormat="1">
      <c r="A177" s="102"/>
      <c r="B177" s="129"/>
      <c r="C177" s="129" t="s">
        <v>302</v>
      </c>
      <c r="D177" s="121">
        <f>+(8-4.6)*26</f>
        <v>88.4</v>
      </c>
      <c r="E177" s="114"/>
      <c r="F177" s="131"/>
      <c r="G177" s="132"/>
      <c r="H177" s="218"/>
      <c r="I177" s="300"/>
      <c r="J177" s="300"/>
      <c r="K177" s="300"/>
      <c r="L177" s="300"/>
      <c r="M177" s="300"/>
      <c r="N177" s="300"/>
      <c r="O177" s="300"/>
      <c r="P177" s="300"/>
      <c r="Q177" s="300"/>
      <c r="R177" s="300"/>
      <c r="S177" s="300"/>
      <c r="T177" s="300"/>
      <c r="U177" s="300"/>
      <c r="V177" s="300"/>
      <c r="W177" s="300"/>
      <c r="X177" s="300"/>
      <c r="Y177" s="300"/>
      <c r="Z177" s="300"/>
      <c r="AA177" s="300"/>
      <c r="AB177" s="300"/>
      <c r="AC177" s="300"/>
      <c r="AD177" s="300"/>
      <c r="AE177" s="300"/>
      <c r="AF177" s="300"/>
      <c r="AG177" s="300"/>
    </row>
    <row r="178" spans="1:33" s="101" customFormat="1">
      <c r="A178" s="102"/>
      <c r="B178" s="129"/>
      <c r="C178" s="129" t="s">
        <v>299</v>
      </c>
      <c r="D178" s="121">
        <f>+(8-4.6)*18</f>
        <v>61.2</v>
      </c>
      <c r="E178" s="114"/>
      <c r="F178" s="131"/>
      <c r="G178" s="132"/>
      <c r="H178" s="218"/>
      <c r="I178" s="300"/>
      <c r="J178" s="300"/>
      <c r="K178" s="300"/>
      <c r="L178" s="300"/>
      <c r="M178" s="300"/>
      <c r="N178" s="300"/>
      <c r="O178" s="300"/>
      <c r="P178" s="300"/>
      <c r="Q178" s="300"/>
      <c r="R178" s="300"/>
      <c r="S178" s="300"/>
      <c r="T178" s="300"/>
      <c r="U178" s="300"/>
      <c r="V178" s="300"/>
      <c r="W178" s="300"/>
      <c r="X178" s="300"/>
      <c r="Y178" s="300"/>
      <c r="Z178" s="300"/>
      <c r="AA178" s="300"/>
      <c r="AB178" s="300"/>
      <c r="AC178" s="300"/>
      <c r="AD178" s="300"/>
      <c r="AE178" s="300"/>
      <c r="AF178" s="300"/>
      <c r="AG178" s="300"/>
    </row>
    <row r="179" spans="1:33" s="101" customFormat="1">
      <c r="A179" s="102"/>
      <c r="B179" s="129"/>
      <c r="C179" s="129" t="s">
        <v>315</v>
      </c>
      <c r="D179" s="121">
        <f>+(8-4.6)*20</f>
        <v>68</v>
      </c>
      <c r="E179" s="114"/>
      <c r="F179" s="131"/>
      <c r="G179" s="132"/>
      <c r="H179" s="218"/>
      <c r="I179" s="300"/>
      <c r="J179" s="300"/>
      <c r="K179" s="300"/>
      <c r="L179" s="300"/>
      <c r="M179" s="300"/>
      <c r="N179" s="300"/>
      <c r="O179" s="300"/>
      <c r="P179" s="300"/>
      <c r="Q179" s="300"/>
      <c r="R179" s="300"/>
      <c r="S179" s="300"/>
      <c r="T179" s="300"/>
      <c r="U179" s="300"/>
      <c r="V179" s="300"/>
      <c r="W179" s="300"/>
      <c r="X179" s="300"/>
      <c r="Y179" s="300"/>
      <c r="Z179" s="300"/>
      <c r="AA179" s="300"/>
      <c r="AB179" s="300"/>
      <c r="AC179" s="300"/>
      <c r="AD179" s="300"/>
      <c r="AE179" s="300"/>
      <c r="AF179" s="300"/>
      <c r="AG179" s="300"/>
    </row>
    <row r="180" spans="1:33" s="101" customFormat="1">
      <c r="A180" s="102"/>
      <c r="B180" s="129"/>
      <c r="C180" s="129"/>
      <c r="D180" s="121"/>
      <c r="E180" s="114"/>
      <c r="F180" s="131"/>
      <c r="G180" s="132"/>
      <c r="H180" s="218"/>
      <c r="I180" s="300"/>
      <c r="J180" s="300"/>
      <c r="K180" s="300"/>
      <c r="L180" s="300"/>
      <c r="M180" s="300"/>
      <c r="N180" s="300"/>
      <c r="O180" s="300"/>
      <c r="P180" s="300"/>
      <c r="Q180" s="300"/>
      <c r="R180" s="300"/>
      <c r="S180" s="300"/>
      <c r="T180" s="300"/>
      <c r="U180" s="300"/>
      <c r="V180" s="300"/>
      <c r="W180" s="300"/>
      <c r="X180" s="300"/>
      <c r="Y180" s="300"/>
      <c r="Z180" s="300"/>
      <c r="AA180" s="300"/>
      <c r="AB180" s="300"/>
      <c r="AC180" s="300"/>
      <c r="AD180" s="300"/>
      <c r="AE180" s="300"/>
      <c r="AF180" s="300"/>
      <c r="AG180" s="300"/>
    </row>
    <row r="181" spans="1:33" s="101" customFormat="1">
      <c r="A181" s="102"/>
      <c r="B181" s="129"/>
      <c r="C181" s="129"/>
      <c r="D181" s="121">
        <f>SUM(D175:D179)</f>
        <v>333.9</v>
      </c>
      <c r="E181" s="124" t="s">
        <v>49</v>
      </c>
      <c r="F181" s="131">
        <v>333.9</v>
      </c>
      <c r="G181" s="132">
        <v>30.38</v>
      </c>
      <c r="H181" s="218">
        <f>G181*F181</f>
        <v>10143.882</v>
      </c>
      <c r="I181" s="300"/>
      <c r="J181" s="300"/>
      <c r="K181" s="300"/>
      <c r="L181" s="300"/>
      <c r="M181" s="300"/>
      <c r="N181" s="300"/>
      <c r="O181" s="300"/>
      <c r="P181" s="300"/>
      <c r="Q181" s="300"/>
      <c r="R181" s="300"/>
      <c r="S181" s="300"/>
      <c r="T181" s="300"/>
      <c r="U181" s="300"/>
      <c r="V181" s="300"/>
      <c r="W181" s="300"/>
      <c r="X181" s="300"/>
      <c r="Y181" s="300"/>
      <c r="Z181" s="300"/>
      <c r="AA181" s="300"/>
      <c r="AB181" s="300"/>
      <c r="AC181" s="300"/>
      <c r="AD181" s="300"/>
      <c r="AE181" s="300"/>
      <c r="AF181" s="300"/>
      <c r="AG181" s="300"/>
    </row>
    <row r="182" spans="1:33" s="101" customFormat="1">
      <c r="A182" s="190" t="s">
        <v>316</v>
      </c>
      <c r="B182" s="382" t="s">
        <v>317</v>
      </c>
      <c r="C182" s="382"/>
      <c r="D182" s="382"/>
      <c r="E182" s="187"/>
      <c r="F182" s="192"/>
      <c r="G182" s="193"/>
      <c r="H182" s="222"/>
      <c r="I182" s="300"/>
      <c r="J182" s="300"/>
      <c r="K182" s="300"/>
      <c r="L182" s="300"/>
      <c r="M182" s="300"/>
      <c r="N182" s="300"/>
      <c r="O182" s="300"/>
      <c r="P182" s="300"/>
      <c r="Q182" s="300"/>
      <c r="R182" s="300"/>
      <c r="S182" s="300"/>
      <c r="T182" s="300"/>
      <c r="U182" s="300"/>
      <c r="V182" s="300"/>
      <c r="W182" s="300"/>
      <c r="X182" s="300"/>
      <c r="Y182" s="300"/>
      <c r="Z182" s="300"/>
      <c r="AA182" s="300"/>
      <c r="AB182" s="300"/>
      <c r="AC182" s="300"/>
      <c r="AD182" s="300"/>
      <c r="AE182" s="300"/>
      <c r="AF182" s="300"/>
      <c r="AG182" s="300"/>
    </row>
    <row r="183" spans="1:33" s="101" customFormat="1">
      <c r="A183" s="102"/>
      <c r="B183" s="129" t="s">
        <v>215</v>
      </c>
      <c r="C183" s="129"/>
      <c r="D183" s="121"/>
      <c r="E183" s="114"/>
      <c r="F183" s="131"/>
      <c r="G183" s="132"/>
      <c r="H183" s="218"/>
      <c r="I183" s="300"/>
      <c r="J183" s="300"/>
      <c r="K183" s="300"/>
      <c r="L183" s="300"/>
      <c r="M183" s="300"/>
      <c r="N183" s="300"/>
      <c r="O183" s="300"/>
      <c r="P183" s="300"/>
      <c r="Q183" s="300"/>
      <c r="R183" s="300"/>
      <c r="S183" s="300"/>
      <c r="T183" s="300"/>
      <c r="U183" s="300"/>
      <c r="V183" s="300"/>
      <c r="W183" s="300"/>
      <c r="X183" s="300"/>
      <c r="Y183" s="300"/>
      <c r="Z183" s="300"/>
      <c r="AA183" s="300"/>
      <c r="AB183" s="300"/>
      <c r="AC183" s="300"/>
      <c r="AD183" s="300"/>
      <c r="AE183" s="300"/>
      <c r="AF183" s="300"/>
      <c r="AG183" s="300"/>
    </row>
    <row r="184" spans="1:33" s="101" customFormat="1">
      <c r="A184" s="102"/>
      <c r="B184" s="129" t="s">
        <v>318</v>
      </c>
      <c r="C184" s="129"/>
      <c r="D184" s="121">
        <v>1</v>
      </c>
      <c r="E184" s="124" t="s">
        <v>1</v>
      </c>
      <c r="F184" s="115">
        <v>1</v>
      </c>
      <c r="G184" s="116">
        <v>2936.8</v>
      </c>
      <c r="H184" s="218">
        <f t="shared" ref="H184:H193" si="10">G184*F184</f>
        <v>2936.8</v>
      </c>
      <c r="I184" s="301"/>
      <c r="J184" s="300"/>
      <c r="K184" s="300"/>
      <c r="L184" s="300"/>
      <c r="M184" s="300"/>
      <c r="N184" s="300"/>
      <c r="O184" s="300"/>
      <c r="P184" s="300"/>
      <c r="Q184" s="300"/>
      <c r="R184" s="300"/>
      <c r="S184" s="300"/>
      <c r="T184" s="300"/>
      <c r="U184" s="300"/>
      <c r="V184" s="300"/>
      <c r="W184" s="300"/>
      <c r="X184" s="300"/>
      <c r="Y184" s="300"/>
      <c r="Z184" s="300"/>
      <c r="AA184" s="300"/>
      <c r="AB184" s="300"/>
      <c r="AC184" s="300"/>
      <c r="AD184" s="300"/>
      <c r="AE184" s="300"/>
      <c r="AF184" s="300"/>
      <c r="AG184" s="300"/>
    </row>
    <row r="185" spans="1:33" s="101" customFormat="1">
      <c r="A185" s="190" t="s">
        <v>319</v>
      </c>
      <c r="B185" s="382" t="s">
        <v>320</v>
      </c>
      <c r="C185" s="382"/>
      <c r="D185" s="382"/>
      <c r="E185" s="191"/>
      <c r="F185" s="188"/>
      <c r="G185" s="189"/>
      <c r="H185" s="222"/>
      <c r="I185" s="301"/>
      <c r="J185" s="300"/>
      <c r="K185" s="300"/>
      <c r="L185" s="300"/>
      <c r="M185" s="300"/>
      <c r="N185" s="300"/>
      <c r="O185" s="300"/>
      <c r="P185" s="300"/>
      <c r="Q185" s="300"/>
      <c r="R185" s="300"/>
      <c r="S185" s="300"/>
      <c r="T185" s="300"/>
      <c r="U185" s="300"/>
      <c r="V185" s="300"/>
      <c r="W185" s="300"/>
      <c r="X185" s="300"/>
      <c r="Y185" s="300"/>
      <c r="Z185" s="300"/>
      <c r="AA185" s="300"/>
      <c r="AB185" s="300"/>
      <c r="AC185" s="300"/>
      <c r="AD185" s="300"/>
      <c r="AE185" s="300"/>
      <c r="AF185" s="300"/>
      <c r="AG185" s="300"/>
    </row>
    <row r="186" spans="1:33" s="101" customFormat="1">
      <c r="A186" s="102"/>
      <c r="B186" s="129" t="s">
        <v>215</v>
      </c>
      <c r="C186" s="129"/>
      <c r="D186" s="161"/>
      <c r="E186" s="124"/>
      <c r="F186" s="115"/>
      <c r="G186" s="116"/>
      <c r="H186" s="218"/>
      <c r="I186" s="301"/>
      <c r="J186" s="300"/>
      <c r="K186" s="300"/>
      <c r="L186" s="300"/>
      <c r="M186" s="300"/>
      <c r="N186" s="300"/>
      <c r="O186" s="300"/>
      <c r="P186" s="300"/>
      <c r="Q186" s="300"/>
      <c r="R186" s="300"/>
      <c r="S186" s="300"/>
      <c r="T186" s="300"/>
      <c r="U186" s="300"/>
      <c r="V186" s="300"/>
      <c r="W186" s="300"/>
      <c r="X186" s="300"/>
      <c r="Y186" s="300"/>
      <c r="Z186" s="300"/>
      <c r="AA186" s="300"/>
      <c r="AB186" s="300"/>
      <c r="AC186" s="300"/>
      <c r="AD186" s="300"/>
      <c r="AE186" s="300"/>
      <c r="AF186" s="300"/>
      <c r="AG186" s="300"/>
    </row>
    <row r="187" spans="1:33" s="101" customFormat="1" ht="21.75" customHeight="1">
      <c r="A187" s="102"/>
      <c r="B187" s="370" t="s">
        <v>321</v>
      </c>
      <c r="C187" s="370"/>
      <c r="D187" s="121">
        <v>65</v>
      </c>
      <c r="E187" s="133" t="s">
        <v>49</v>
      </c>
      <c r="F187" s="256">
        <v>65</v>
      </c>
      <c r="G187" s="257">
        <v>159.81</v>
      </c>
      <c r="H187" s="258">
        <f t="shared" si="10"/>
        <v>10387.65</v>
      </c>
      <c r="I187" s="301"/>
      <c r="J187" s="300"/>
      <c r="K187" s="300"/>
      <c r="L187" s="300"/>
      <c r="M187" s="300"/>
      <c r="N187" s="300"/>
      <c r="O187" s="300"/>
      <c r="P187" s="300"/>
      <c r="Q187" s="300"/>
      <c r="R187" s="300"/>
      <c r="S187" s="300"/>
      <c r="T187" s="300"/>
      <c r="U187" s="300"/>
      <c r="V187" s="300"/>
      <c r="W187" s="300"/>
      <c r="X187" s="300"/>
      <c r="Y187" s="300"/>
      <c r="Z187" s="300"/>
      <c r="AA187" s="300"/>
      <c r="AB187" s="300"/>
      <c r="AC187" s="300"/>
      <c r="AD187" s="300"/>
      <c r="AE187" s="300"/>
      <c r="AF187" s="300"/>
      <c r="AG187" s="300"/>
    </row>
    <row r="188" spans="1:33" s="101" customFormat="1">
      <c r="A188" s="190" t="s">
        <v>322</v>
      </c>
      <c r="B188" s="382" t="s">
        <v>323</v>
      </c>
      <c r="C188" s="382"/>
      <c r="D188" s="382"/>
      <c r="E188" s="191"/>
      <c r="F188" s="188"/>
      <c r="G188" s="189"/>
      <c r="H188" s="222"/>
      <c r="I188" s="301"/>
      <c r="J188" s="300"/>
      <c r="K188" s="300"/>
      <c r="L188" s="300"/>
      <c r="M188" s="300"/>
      <c r="N188" s="300"/>
      <c r="O188" s="300"/>
      <c r="P188" s="300"/>
      <c r="Q188" s="300"/>
      <c r="R188" s="300"/>
      <c r="S188" s="300"/>
      <c r="T188" s="300"/>
      <c r="U188" s="300"/>
      <c r="V188" s="300"/>
      <c r="W188" s="300"/>
      <c r="X188" s="300"/>
      <c r="Y188" s="300"/>
      <c r="Z188" s="300"/>
      <c r="AA188" s="300"/>
      <c r="AB188" s="300"/>
      <c r="AC188" s="300"/>
      <c r="AD188" s="300"/>
      <c r="AE188" s="300"/>
      <c r="AF188" s="300"/>
      <c r="AG188" s="300"/>
    </row>
    <row r="189" spans="1:33" s="101" customFormat="1">
      <c r="A189" s="127"/>
      <c r="B189" s="129" t="s">
        <v>324</v>
      </c>
      <c r="C189" s="103"/>
      <c r="D189" s="161"/>
      <c r="E189" s="124"/>
      <c r="F189" s="115"/>
      <c r="G189" s="116"/>
      <c r="H189" s="218"/>
      <c r="I189" s="301"/>
      <c r="J189" s="300"/>
      <c r="K189" s="300"/>
      <c r="L189" s="300"/>
      <c r="M189" s="300"/>
      <c r="N189" s="300"/>
      <c r="O189" s="300"/>
      <c r="P189" s="300"/>
      <c r="Q189" s="300"/>
      <c r="R189" s="300"/>
      <c r="S189" s="300"/>
      <c r="T189" s="300"/>
      <c r="U189" s="300"/>
      <c r="V189" s="300"/>
      <c r="W189" s="300"/>
      <c r="X189" s="300"/>
      <c r="Y189" s="300"/>
      <c r="Z189" s="300"/>
      <c r="AA189" s="300"/>
      <c r="AB189" s="300"/>
      <c r="AC189" s="300"/>
      <c r="AD189" s="300"/>
      <c r="AE189" s="300"/>
      <c r="AF189" s="300"/>
      <c r="AG189" s="300"/>
    </row>
    <row r="190" spans="1:33" s="101" customFormat="1">
      <c r="A190" s="102"/>
      <c r="B190" s="129" t="s">
        <v>325</v>
      </c>
      <c r="C190" s="103"/>
      <c r="D190" s="121">
        <f>12.2*4.62</f>
        <v>56.363999999999997</v>
      </c>
      <c r="E190" s="124" t="s">
        <v>54</v>
      </c>
      <c r="F190" s="115">
        <v>56.363999999999997</v>
      </c>
      <c r="G190" s="116">
        <v>34.840000000000003</v>
      </c>
      <c r="H190" s="218">
        <f t="shared" si="10"/>
        <v>1963.7217600000001</v>
      </c>
      <c r="I190" s="301"/>
      <c r="J190" s="300"/>
      <c r="K190" s="300"/>
      <c r="L190" s="300"/>
      <c r="M190" s="300"/>
      <c r="N190" s="300"/>
      <c r="O190" s="300"/>
      <c r="P190" s="300"/>
      <c r="Q190" s="300"/>
      <c r="R190" s="300"/>
      <c r="S190" s="300"/>
      <c r="T190" s="300"/>
      <c r="U190" s="300"/>
      <c r="V190" s="300"/>
      <c r="W190" s="300"/>
      <c r="X190" s="300"/>
      <c r="Y190" s="300"/>
      <c r="Z190" s="300"/>
      <c r="AA190" s="300"/>
      <c r="AB190" s="300"/>
      <c r="AC190" s="300"/>
      <c r="AD190" s="300"/>
      <c r="AE190" s="300"/>
      <c r="AF190" s="300"/>
      <c r="AG190" s="300"/>
    </row>
    <row r="191" spans="1:33" s="101" customFormat="1">
      <c r="A191" s="190" t="s">
        <v>319</v>
      </c>
      <c r="B191" s="382" t="s">
        <v>326</v>
      </c>
      <c r="C191" s="382"/>
      <c r="D191" s="382"/>
      <c r="E191" s="187"/>
      <c r="F191" s="188"/>
      <c r="G191" s="189"/>
      <c r="H191" s="222"/>
      <c r="I191" s="301"/>
      <c r="J191" s="300"/>
      <c r="K191" s="300"/>
      <c r="L191" s="300"/>
      <c r="M191" s="300"/>
      <c r="N191" s="300"/>
      <c r="O191" s="300"/>
      <c r="P191" s="300"/>
      <c r="Q191" s="300"/>
      <c r="R191" s="300"/>
      <c r="S191" s="300"/>
      <c r="T191" s="300"/>
      <c r="U191" s="300"/>
      <c r="V191" s="300"/>
      <c r="W191" s="300"/>
      <c r="X191" s="300"/>
      <c r="Y191" s="300"/>
      <c r="Z191" s="300"/>
      <c r="AA191" s="300"/>
      <c r="AB191" s="300"/>
      <c r="AC191" s="300"/>
      <c r="AD191" s="300"/>
      <c r="AE191" s="300"/>
      <c r="AF191" s="300"/>
      <c r="AG191" s="300"/>
    </row>
    <row r="192" spans="1:33" s="101" customFormat="1">
      <c r="A192" s="127"/>
      <c r="B192" s="129" t="s">
        <v>324</v>
      </c>
      <c r="C192" s="128"/>
      <c r="D192" s="128"/>
      <c r="E192" s="114"/>
      <c r="F192" s="115"/>
      <c r="G192" s="116"/>
      <c r="H192" s="218"/>
      <c r="I192" s="301"/>
      <c r="J192" s="300"/>
      <c r="K192" s="300"/>
      <c r="L192" s="300"/>
      <c r="M192" s="300"/>
      <c r="N192" s="300"/>
      <c r="O192" s="300"/>
      <c r="P192" s="300"/>
      <c r="Q192" s="300"/>
      <c r="R192" s="300"/>
      <c r="S192" s="300"/>
      <c r="T192" s="300"/>
      <c r="U192" s="300"/>
      <c r="V192" s="300"/>
      <c r="W192" s="300"/>
      <c r="X192" s="300"/>
      <c r="Y192" s="300"/>
      <c r="Z192" s="300"/>
      <c r="AA192" s="300"/>
      <c r="AB192" s="300"/>
      <c r="AC192" s="300"/>
      <c r="AD192" s="300"/>
      <c r="AE192" s="300"/>
      <c r="AF192" s="300"/>
      <c r="AG192" s="300"/>
    </row>
    <row r="193" spans="1:33" s="101" customFormat="1">
      <c r="A193" s="127"/>
      <c r="B193" s="129" t="s">
        <v>327</v>
      </c>
      <c r="C193" s="128"/>
      <c r="D193" s="121">
        <v>1</v>
      </c>
      <c r="E193" s="124" t="s">
        <v>1</v>
      </c>
      <c r="F193" s="115">
        <v>1</v>
      </c>
      <c r="G193" s="116">
        <v>3461.9</v>
      </c>
      <c r="H193" s="218">
        <f t="shared" si="10"/>
        <v>3461.9</v>
      </c>
      <c r="I193" s="301"/>
      <c r="J193" s="300"/>
      <c r="K193" s="300"/>
      <c r="L193" s="300"/>
      <c r="M193" s="300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  <c r="X193" s="300"/>
      <c r="Y193" s="300"/>
      <c r="Z193" s="300"/>
      <c r="AA193" s="300"/>
      <c r="AB193" s="300"/>
      <c r="AC193" s="300"/>
      <c r="AD193" s="300"/>
      <c r="AE193" s="300"/>
      <c r="AF193" s="300"/>
      <c r="AG193" s="300"/>
    </row>
    <row r="194" spans="1:33" s="101" customFormat="1">
      <c r="A194" s="127"/>
      <c r="B194" s="129"/>
      <c r="C194" s="233"/>
      <c r="D194" s="121"/>
      <c r="E194" s="124"/>
      <c r="F194" s="115"/>
      <c r="G194" s="116"/>
      <c r="H194" s="218"/>
      <c r="I194" s="301"/>
      <c r="J194" s="300"/>
      <c r="K194" s="300"/>
      <c r="L194" s="300"/>
      <c r="M194" s="300"/>
      <c r="N194" s="300"/>
      <c r="O194" s="300"/>
      <c r="P194" s="300"/>
      <c r="Q194" s="300"/>
      <c r="R194" s="300"/>
      <c r="S194" s="300"/>
      <c r="T194" s="300"/>
      <c r="U194" s="300"/>
      <c r="V194" s="300"/>
      <c r="W194" s="300"/>
      <c r="X194" s="300"/>
      <c r="Y194" s="300"/>
      <c r="Z194" s="300"/>
      <c r="AA194" s="300"/>
      <c r="AB194" s="300"/>
      <c r="AC194" s="300"/>
      <c r="AD194" s="300"/>
      <c r="AE194" s="300"/>
      <c r="AF194" s="300"/>
      <c r="AG194" s="300"/>
    </row>
    <row r="195" spans="1:33" s="101" customFormat="1" ht="18.75">
      <c r="A195" s="127"/>
      <c r="B195" s="393" t="s">
        <v>50</v>
      </c>
      <c r="C195" s="393"/>
      <c r="D195" s="393"/>
      <c r="E195" s="144"/>
      <c r="F195" s="115"/>
      <c r="G195" s="146"/>
      <c r="H195" s="220">
        <f>SUM(H145:H193)</f>
        <v>67090.168740000008</v>
      </c>
      <c r="I195" s="299"/>
      <c r="J195" s="300"/>
      <c r="K195" s="300"/>
      <c r="L195" s="300"/>
      <c r="M195" s="300"/>
      <c r="N195" s="300"/>
      <c r="O195" s="300"/>
      <c r="P195" s="300"/>
      <c r="Q195" s="300"/>
      <c r="R195" s="300"/>
      <c r="S195" s="300"/>
      <c r="T195" s="300"/>
      <c r="U195" s="300"/>
      <c r="V195" s="300"/>
      <c r="W195" s="300"/>
      <c r="X195" s="300"/>
      <c r="Y195" s="300"/>
      <c r="Z195" s="300"/>
      <c r="AA195" s="300"/>
      <c r="AB195" s="300"/>
      <c r="AC195" s="300"/>
      <c r="AD195" s="300"/>
      <c r="AE195" s="300"/>
      <c r="AF195" s="300"/>
      <c r="AG195" s="300"/>
    </row>
    <row r="196" spans="1:33" s="101" customFormat="1">
      <c r="A196" s="102"/>
      <c r="B196" s="103"/>
      <c r="C196" s="103"/>
      <c r="D196" s="104"/>
      <c r="E196" s="114"/>
      <c r="F196" s="115"/>
      <c r="G196" s="116"/>
      <c r="H196" s="217"/>
      <c r="I196" s="301"/>
      <c r="J196" s="300"/>
      <c r="K196" s="300"/>
      <c r="L196" s="300"/>
      <c r="M196" s="300"/>
      <c r="N196" s="300"/>
      <c r="O196" s="300"/>
      <c r="P196" s="300"/>
      <c r="Q196" s="300"/>
      <c r="R196" s="300"/>
      <c r="S196" s="300"/>
      <c r="T196" s="300"/>
      <c r="U196" s="300"/>
      <c r="V196" s="300"/>
      <c r="W196" s="300"/>
      <c r="X196" s="300"/>
      <c r="Y196" s="300"/>
      <c r="Z196" s="300"/>
      <c r="AA196" s="300"/>
      <c r="AB196" s="300"/>
      <c r="AC196" s="300"/>
      <c r="AD196" s="300"/>
      <c r="AE196" s="300"/>
      <c r="AF196" s="300"/>
      <c r="AG196" s="300"/>
    </row>
    <row r="197" spans="1:33" s="101" customFormat="1" ht="43.5" customHeight="1">
      <c r="A197" s="200"/>
      <c r="B197" s="395" t="s">
        <v>328</v>
      </c>
      <c r="C197" s="395"/>
      <c r="D197" s="395"/>
      <c r="E197" s="201"/>
      <c r="F197" s="202"/>
      <c r="G197" s="203"/>
      <c r="H197" s="223"/>
      <c r="I197" s="301"/>
      <c r="J197" s="300"/>
      <c r="K197" s="300"/>
      <c r="L197" s="300"/>
      <c r="M197" s="300"/>
      <c r="N197" s="300"/>
      <c r="O197" s="300"/>
      <c r="P197" s="300"/>
      <c r="Q197" s="300"/>
      <c r="R197" s="300"/>
      <c r="S197" s="300"/>
      <c r="T197" s="300"/>
      <c r="U197" s="300"/>
      <c r="V197" s="300"/>
      <c r="W197" s="300"/>
      <c r="X197" s="300"/>
      <c r="Y197" s="300"/>
      <c r="Z197" s="300"/>
      <c r="AA197" s="300"/>
      <c r="AB197" s="300"/>
      <c r="AC197" s="300"/>
      <c r="AD197" s="300"/>
      <c r="AE197" s="300"/>
      <c r="AF197" s="300"/>
      <c r="AG197" s="300"/>
    </row>
    <row r="198" spans="1:33" s="101" customFormat="1" ht="18.75">
      <c r="A198" s="117" t="s">
        <v>51</v>
      </c>
      <c r="B198" s="374" t="s">
        <v>329</v>
      </c>
      <c r="C198" s="374"/>
      <c r="D198" s="374"/>
      <c r="E198" s="250"/>
      <c r="F198" s="251"/>
      <c r="G198" s="252"/>
      <c r="H198" s="253"/>
      <c r="I198" s="301"/>
      <c r="J198" s="300"/>
      <c r="K198" s="300"/>
      <c r="L198" s="300"/>
      <c r="M198" s="300"/>
      <c r="N198" s="300"/>
      <c r="O198" s="300"/>
      <c r="P198" s="300"/>
      <c r="Q198" s="300"/>
      <c r="R198" s="300"/>
      <c r="S198" s="300"/>
      <c r="T198" s="300"/>
      <c r="U198" s="300"/>
      <c r="V198" s="300"/>
      <c r="W198" s="300"/>
      <c r="X198" s="300"/>
      <c r="Y198" s="300"/>
      <c r="Z198" s="300"/>
      <c r="AA198" s="300"/>
      <c r="AB198" s="300"/>
      <c r="AC198" s="300"/>
      <c r="AD198" s="300"/>
      <c r="AE198" s="300"/>
      <c r="AF198" s="300"/>
      <c r="AG198" s="300"/>
    </row>
    <row r="199" spans="1:33" s="101" customFormat="1" ht="18.75">
      <c r="A199" s="125" t="s">
        <v>52</v>
      </c>
      <c r="B199" s="329" t="s">
        <v>330</v>
      </c>
      <c r="C199" s="329"/>
      <c r="D199" s="329"/>
      <c r="E199" s="114"/>
      <c r="F199" s="115"/>
      <c r="G199" s="116"/>
      <c r="H199" s="217"/>
      <c r="I199" s="301"/>
      <c r="J199" s="300"/>
      <c r="K199" s="300"/>
      <c r="L199" s="300"/>
      <c r="M199" s="300"/>
      <c r="N199" s="300"/>
      <c r="O199" s="300"/>
      <c r="P199" s="300"/>
      <c r="Q199" s="300"/>
      <c r="R199" s="300"/>
      <c r="S199" s="300"/>
      <c r="T199" s="300"/>
      <c r="U199" s="300"/>
      <c r="V199" s="300"/>
      <c r="W199" s="300"/>
      <c r="X199" s="300"/>
      <c r="Y199" s="300"/>
      <c r="Z199" s="300"/>
      <c r="AA199" s="300"/>
      <c r="AB199" s="300"/>
      <c r="AC199" s="300"/>
      <c r="AD199" s="300"/>
      <c r="AE199" s="300"/>
      <c r="AF199" s="300"/>
      <c r="AG199" s="300"/>
    </row>
    <row r="200" spans="1:33" s="101" customFormat="1">
      <c r="A200" s="127" t="s">
        <v>331</v>
      </c>
      <c r="B200" s="330" t="s">
        <v>394</v>
      </c>
      <c r="C200" s="330"/>
      <c r="D200" s="330"/>
      <c r="E200" s="114"/>
      <c r="F200" s="115"/>
      <c r="G200" s="116"/>
      <c r="H200" s="217"/>
      <c r="I200" s="301"/>
      <c r="J200" s="300"/>
      <c r="K200" s="300"/>
      <c r="L200" s="300"/>
      <c r="M200" s="300"/>
      <c r="N200" s="300"/>
      <c r="O200" s="300"/>
      <c r="P200" s="300"/>
      <c r="Q200" s="300"/>
      <c r="R200" s="300"/>
      <c r="S200" s="300"/>
      <c r="T200" s="300"/>
      <c r="U200" s="300"/>
      <c r="V200" s="300"/>
      <c r="W200" s="300"/>
      <c r="X200" s="300"/>
      <c r="Y200" s="300"/>
      <c r="Z200" s="300"/>
      <c r="AA200" s="300"/>
      <c r="AB200" s="300"/>
      <c r="AC200" s="300"/>
      <c r="AD200" s="300"/>
      <c r="AE200" s="300"/>
      <c r="AF200" s="300"/>
      <c r="AG200" s="300"/>
    </row>
    <row r="201" spans="1:33" s="101" customFormat="1">
      <c r="A201" s="102"/>
      <c r="B201" s="129" t="s">
        <v>215</v>
      </c>
      <c r="C201" s="103"/>
      <c r="D201" s="121"/>
      <c r="E201" s="114"/>
      <c r="F201" s="115"/>
      <c r="G201" s="116"/>
      <c r="H201" s="217"/>
      <c r="I201" s="301"/>
      <c r="J201" s="300"/>
      <c r="K201" s="300"/>
      <c r="L201" s="300"/>
      <c r="M201" s="300"/>
      <c r="N201" s="300"/>
      <c r="O201" s="300"/>
      <c r="P201" s="300"/>
      <c r="Q201" s="300"/>
      <c r="R201" s="300"/>
      <c r="S201" s="300"/>
      <c r="T201" s="300"/>
      <c r="U201" s="300"/>
      <c r="V201" s="300"/>
      <c r="W201" s="300"/>
      <c r="X201" s="300"/>
      <c r="Y201" s="300"/>
      <c r="Z201" s="300"/>
      <c r="AA201" s="300"/>
      <c r="AB201" s="300"/>
      <c r="AC201" s="300"/>
      <c r="AD201" s="300"/>
      <c r="AE201" s="300"/>
      <c r="AF201" s="300"/>
      <c r="AG201" s="300"/>
    </row>
    <row r="202" spans="1:33" s="101" customFormat="1">
      <c r="A202" s="102"/>
      <c r="B202" s="129" t="s">
        <v>332</v>
      </c>
      <c r="C202" s="129" t="s">
        <v>333</v>
      </c>
      <c r="D202" s="121" t="s">
        <v>5</v>
      </c>
      <c r="E202" s="114"/>
      <c r="F202" s="115"/>
      <c r="G202" s="116"/>
      <c r="H202" s="217"/>
      <c r="I202" s="301"/>
      <c r="J202" s="300"/>
      <c r="K202" s="300"/>
      <c r="L202" s="300"/>
      <c r="M202" s="300"/>
      <c r="N202" s="300"/>
      <c r="O202" s="300"/>
      <c r="P202" s="300"/>
      <c r="Q202" s="300"/>
      <c r="R202" s="300"/>
      <c r="S202" s="300"/>
      <c r="T202" s="300"/>
      <c r="U202" s="300"/>
      <c r="V202" s="300"/>
      <c r="W202" s="300"/>
      <c r="X202" s="300"/>
      <c r="Y202" s="300"/>
      <c r="Z202" s="300"/>
      <c r="AA202" s="300"/>
      <c r="AB202" s="300"/>
      <c r="AC202" s="300"/>
      <c r="AD202" s="300"/>
      <c r="AE202" s="300"/>
      <c r="AF202" s="300"/>
      <c r="AG202" s="300"/>
    </row>
    <row r="203" spans="1:33" s="101" customFormat="1">
      <c r="A203" s="102"/>
      <c r="B203" s="375" t="s">
        <v>218</v>
      </c>
      <c r="C203" s="375"/>
      <c r="D203" s="121" t="s">
        <v>5</v>
      </c>
      <c r="E203" s="114"/>
      <c r="F203" s="115"/>
      <c r="G203" s="116"/>
      <c r="H203" s="217"/>
      <c r="I203" s="301"/>
      <c r="J203" s="300"/>
      <c r="K203" s="300"/>
      <c r="L203" s="300"/>
      <c r="M203" s="300"/>
      <c r="N203" s="300"/>
      <c r="O203" s="300"/>
      <c r="P203" s="300"/>
      <c r="Q203" s="300"/>
      <c r="R203" s="300"/>
      <c r="S203" s="300"/>
      <c r="T203" s="300"/>
      <c r="U203" s="300"/>
      <c r="V203" s="300"/>
      <c r="W203" s="300"/>
      <c r="X203" s="300"/>
      <c r="Y203" s="300"/>
      <c r="Z203" s="300"/>
      <c r="AA203" s="300"/>
      <c r="AB203" s="300"/>
      <c r="AC203" s="300"/>
      <c r="AD203" s="300"/>
      <c r="AE203" s="300"/>
      <c r="AF203" s="300"/>
      <c r="AG203" s="300"/>
    </row>
    <row r="204" spans="1:33" s="101" customFormat="1">
      <c r="A204" s="102"/>
      <c r="B204" s="103"/>
      <c r="C204" s="103"/>
      <c r="D204" s="121">
        <f>+D202+D203</f>
        <v>2</v>
      </c>
      <c r="E204" s="114" t="s">
        <v>334</v>
      </c>
      <c r="F204" s="131">
        <v>2</v>
      </c>
      <c r="G204" s="132">
        <v>1027.24</v>
      </c>
      <c r="H204" s="218">
        <f>G204*F204</f>
        <v>2054.48</v>
      </c>
      <c r="I204" s="301"/>
      <c r="J204" s="300"/>
      <c r="K204" s="300"/>
      <c r="L204" s="300"/>
      <c r="M204" s="300"/>
      <c r="N204" s="300"/>
      <c r="O204" s="300"/>
      <c r="P204" s="300"/>
      <c r="Q204" s="300"/>
      <c r="R204" s="300"/>
      <c r="S204" s="300"/>
      <c r="T204" s="300"/>
      <c r="U204" s="300"/>
      <c r="V204" s="300"/>
      <c r="W204" s="300"/>
      <c r="X204" s="300"/>
      <c r="Y204" s="300"/>
      <c r="Z204" s="300"/>
      <c r="AA204" s="300"/>
      <c r="AB204" s="300"/>
      <c r="AC204" s="300"/>
      <c r="AD204" s="300"/>
      <c r="AE204" s="300"/>
      <c r="AF204" s="300"/>
      <c r="AG204" s="300"/>
    </row>
    <row r="205" spans="1:33" s="101" customFormat="1">
      <c r="A205" s="190" t="s">
        <v>335</v>
      </c>
      <c r="B205" s="382" t="s">
        <v>336</v>
      </c>
      <c r="C205" s="382"/>
      <c r="D205" s="382"/>
      <c r="E205" s="187"/>
      <c r="F205" s="188"/>
      <c r="G205" s="189"/>
      <c r="H205" s="222"/>
      <c r="I205" s="301"/>
      <c r="J205" s="300"/>
      <c r="K205" s="300"/>
      <c r="L205" s="300"/>
      <c r="M205" s="300"/>
      <c r="N205" s="300"/>
      <c r="O205" s="300"/>
      <c r="P205" s="300"/>
      <c r="Q205" s="300"/>
      <c r="R205" s="300"/>
      <c r="S205" s="300"/>
      <c r="T205" s="300"/>
      <c r="U205" s="300"/>
      <c r="V205" s="300"/>
      <c r="W205" s="300"/>
      <c r="X205" s="300"/>
      <c r="Y205" s="300"/>
      <c r="Z205" s="300"/>
      <c r="AA205" s="300"/>
      <c r="AB205" s="300"/>
      <c r="AC205" s="300"/>
      <c r="AD205" s="300"/>
      <c r="AE205" s="300"/>
      <c r="AF205" s="300"/>
      <c r="AG205" s="300"/>
    </row>
    <row r="206" spans="1:33" s="101" customFormat="1">
      <c r="A206" s="102"/>
      <c r="B206" s="129" t="s">
        <v>215</v>
      </c>
      <c r="C206" s="103"/>
      <c r="D206" s="104"/>
      <c r="E206" s="114"/>
      <c r="F206" s="115"/>
      <c r="G206" s="116"/>
      <c r="H206" s="218"/>
      <c r="I206" s="301"/>
      <c r="J206" s="300"/>
      <c r="K206" s="300"/>
      <c r="L206" s="300"/>
      <c r="M206" s="300"/>
      <c r="N206" s="300"/>
      <c r="O206" s="300"/>
      <c r="P206" s="300"/>
      <c r="Q206" s="300"/>
      <c r="R206" s="300"/>
      <c r="S206" s="300"/>
      <c r="T206" s="300"/>
      <c r="U206" s="300"/>
      <c r="V206" s="300"/>
      <c r="W206" s="300"/>
      <c r="X206" s="300"/>
      <c r="Y206" s="300"/>
      <c r="Z206" s="300"/>
      <c r="AA206" s="300"/>
      <c r="AB206" s="300"/>
      <c r="AC206" s="300"/>
      <c r="AD206" s="300"/>
      <c r="AE206" s="300"/>
      <c r="AF206" s="300"/>
      <c r="AG206" s="300"/>
    </row>
    <row r="207" spans="1:33" s="101" customFormat="1">
      <c r="A207" s="102"/>
      <c r="B207" s="129" t="s">
        <v>332</v>
      </c>
      <c r="C207" s="129" t="s">
        <v>337</v>
      </c>
      <c r="D207" s="121">
        <f>2*( 4.7 + 4)</f>
        <v>17.399999999999999</v>
      </c>
      <c r="E207" s="114"/>
      <c r="F207" s="115"/>
      <c r="G207" s="116"/>
      <c r="H207" s="218"/>
      <c r="I207" s="301"/>
      <c r="J207" s="300"/>
      <c r="K207" s="300"/>
      <c r="L207" s="300"/>
      <c r="M207" s="300"/>
      <c r="N207" s="300"/>
      <c r="O207" s="300"/>
      <c r="P207" s="300"/>
      <c r="Q207" s="300"/>
      <c r="R207" s="300"/>
      <c r="S207" s="300"/>
      <c r="T207" s="300"/>
      <c r="U207" s="300"/>
      <c r="V207" s="300"/>
      <c r="W207" s="300"/>
      <c r="X207" s="300"/>
      <c r="Y207" s="300"/>
      <c r="Z207" s="300"/>
      <c r="AA207" s="300"/>
      <c r="AB207" s="300"/>
      <c r="AC207" s="300"/>
      <c r="AD207" s="300"/>
      <c r="AE207" s="300"/>
      <c r="AF207" s="300"/>
      <c r="AG207" s="300"/>
    </row>
    <row r="208" spans="1:33" s="101" customFormat="1">
      <c r="A208" s="102"/>
      <c r="B208" s="103"/>
      <c r="C208" s="103"/>
      <c r="D208" s="121">
        <f>+D207</f>
        <v>17.399999999999999</v>
      </c>
      <c r="E208" s="114" t="s">
        <v>334</v>
      </c>
      <c r="F208" s="131">
        <v>17.399999999999999</v>
      </c>
      <c r="G208" s="132">
        <v>87.59</v>
      </c>
      <c r="H208" s="218">
        <f t="shared" ref="H208:H214" si="11">G208*F208</f>
        <v>1524.066</v>
      </c>
      <c r="I208" s="301"/>
      <c r="J208" s="300"/>
      <c r="K208" s="300"/>
      <c r="L208" s="300"/>
      <c r="M208" s="300"/>
      <c r="N208" s="300"/>
      <c r="O208" s="300"/>
      <c r="P208" s="300"/>
      <c r="Q208" s="300"/>
      <c r="R208" s="300"/>
      <c r="S208" s="300"/>
      <c r="T208" s="300"/>
      <c r="U208" s="300"/>
      <c r="V208" s="300"/>
      <c r="W208" s="300"/>
      <c r="X208" s="300"/>
      <c r="Y208" s="300"/>
      <c r="Z208" s="300"/>
      <c r="AA208" s="300"/>
      <c r="AB208" s="300"/>
      <c r="AC208" s="300"/>
      <c r="AD208" s="300"/>
      <c r="AE208" s="300"/>
      <c r="AF208" s="300"/>
      <c r="AG208" s="300"/>
    </row>
    <row r="209" spans="1:33" s="101" customFormat="1">
      <c r="A209" s="195" t="s">
        <v>338</v>
      </c>
      <c r="B209" s="376" t="s">
        <v>339</v>
      </c>
      <c r="C209" s="376"/>
      <c r="D209" s="376"/>
      <c r="E209" s="196"/>
      <c r="F209" s="197"/>
      <c r="G209" s="198"/>
      <c r="H209" s="222"/>
      <c r="I209" s="301"/>
      <c r="J209" s="300"/>
      <c r="K209" s="300"/>
      <c r="L209" s="300"/>
      <c r="M209" s="300"/>
      <c r="N209" s="300"/>
      <c r="O209" s="300"/>
      <c r="P209" s="300"/>
      <c r="Q209" s="300"/>
      <c r="R209" s="300"/>
      <c r="S209" s="300"/>
      <c r="T209" s="300"/>
      <c r="U209" s="300"/>
      <c r="V209" s="300"/>
      <c r="W209" s="300"/>
      <c r="X209" s="300"/>
      <c r="Y209" s="300"/>
      <c r="Z209" s="300"/>
      <c r="AA209" s="300"/>
      <c r="AB209" s="300"/>
      <c r="AC209" s="300"/>
      <c r="AD209" s="300"/>
      <c r="AE209" s="300"/>
      <c r="AF209" s="300"/>
      <c r="AG209" s="300"/>
    </row>
    <row r="210" spans="1:33" s="101" customFormat="1">
      <c r="A210" s="165"/>
      <c r="B210" s="375" t="s">
        <v>215</v>
      </c>
      <c r="C210" s="375"/>
      <c r="D210" s="134"/>
      <c r="E210" s="162"/>
      <c r="F210" s="163"/>
      <c r="G210" s="164"/>
      <c r="H210" s="218"/>
      <c r="I210" s="301"/>
      <c r="J210" s="300"/>
      <c r="K210" s="300"/>
      <c r="L210" s="300"/>
      <c r="M210" s="300"/>
      <c r="N210" s="300"/>
      <c r="O210" s="300"/>
      <c r="P210" s="300"/>
      <c r="Q210" s="300"/>
      <c r="R210" s="300"/>
      <c r="S210" s="300"/>
      <c r="T210" s="300"/>
      <c r="U210" s="300"/>
      <c r="V210" s="300"/>
      <c r="W210" s="300"/>
      <c r="X210" s="300"/>
      <c r="Y210" s="300"/>
      <c r="Z210" s="300"/>
      <c r="AA210" s="300"/>
      <c r="AB210" s="300"/>
      <c r="AC210" s="300"/>
      <c r="AD210" s="300"/>
      <c r="AE210" s="300"/>
      <c r="AF210" s="300"/>
      <c r="AG210" s="300"/>
    </row>
    <row r="211" spans="1:33" s="101" customFormat="1">
      <c r="A211" s="102"/>
      <c r="B211" s="129" t="s">
        <v>340</v>
      </c>
      <c r="C211" s="129" t="s">
        <v>341</v>
      </c>
      <c r="D211" s="121">
        <v>4</v>
      </c>
      <c r="E211" s="124" t="s">
        <v>1</v>
      </c>
      <c r="F211" s="131">
        <v>4</v>
      </c>
      <c r="G211" s="132">
        <v>64.88</v>
      </c>
      <c r="H211" s="218">
        <f t="shared" si="11"/>
        <v>259.52</v>
      </c>
      <c r="I211" s="301"/>
      <c r="J211" s="300"/>
      <c r="K211" s="300"/>
      <c r="L211" s="300"/>
      <c r="M211" s="300"/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</row>
    <row r="212" spans="1:33" s="101" customFormat="1">
      <c r="A212" s="102"/>
      <c r="B212" s="129"/>
      <c r="C212" s="129" t="s">
        <v>342</v>
      </c>
      <c r="D212" s="121">
        <v>6</v>
      </c>
      <c r="E212" s="124" t="s">
        <v>1</v>
      </c>
      <c r="F212" s="131">
        <v>6</v>
      </c>
      <c r="G212" s="132">
        <v>38.93</v>
      </c>
      <c r="H212" s="218">
        <f t="shared" si="11"/>
        <v>233.57999999999998</v>
      </c>
      <c r="I212" s="301"/>
      <c r="J212" s="300"/>
      <c r="K212" s="300"/>
      <c r="L212" s="300"/>
      <c r="M212" s="300"/>
      <c r="N212" s="300"/>
      <c r="O212" s="300"/>
      <c r="P212" s="300"/>
      <c r="Q212" s="300"/>
      <c r="R212" s="300"/>
      <c r="S212" s="300"/>
      <c r="T212" s="300"/>
      <c r="U212" s="300"/>
      <c r="V212" s="300"/>
      <c r="W212" s="300"/>
      <c r="X212" s="300"/>
      <c r="Y212" s="300"/>
      <c r="Z212" s="300"/>
      <c r="AA212" s="300"/>
      <c r="AB212" s="300"/>
      <c r="AC212" s="300"/>
      <c r="AD212" s="300"/>
      <c r="AE212" s="300"/>
      <c r="AF212" s="300"/>
      <c r="AG212" s="300"/>
    </row>
    <row r="213" spans="1:33" s="101" customFormat="1">
      <c r="A213" s="102"/>
      <c r="B213" s="129" t="s">
        <v>343</v>
      </c>
      <c r="C213" s="129" t="s">
        <v>344</v>
      </c>
      <c r="D213" s="121">
        <v>2</v>
      </c>
      <c r="E213" s="124" t="s">
        <v>1</v>
      </c>
      <c r="F213" s="131">
        <v>2</v>
      </c>
      <c r="G213" s="132">
        <v>77.849999999999994</v>
      </c>
      <c r="H213" s="218">
        <f t="shared" si="11"/>
        <v>155.69999999999999</v>
      </c>
      <c r="I213" s="301"/>
      <c r="J213" s="300"/>
      <c r="K213" s="300"/>
      <c r="L213" s="300"/>
      <c r="M213" s="300"/>
      <c r="N213" s="300"/>
      <c r="O213" s="300"/>
      <c r="P213" s="300"/>
      <c r="Q213" s="300"/>
      <c r="R213" s="300"/>
      <c r="S213" s="300"/>
      <c r="T213" s="300"/>
      <c r="U213" s="300"/>
      <c r="V213" s="300"/>
      <c r="W213" s="300"/>
      <c r="X213" s="300"/>
      <c r="Y213" s="300"/>
      <c r="Z213" s="300"/>
      <c r="AA213" s="300"/>
      <c r="AB213" s="300"/>
      <c r="AC213" s="300"/>
      <c r="AD213" s="300"/>
      <c r="AE213" s="300"/>
      <c r="AF213" s="300"/>
      <c r="AG213" s="300"/>
    </row>
    <row r="214" spans="1:33" s="101" customFormat="1">
      <c r="A214" s="102"/>
      <c r="B214" s="129" t="s">
        <v>345</v>
      </c>
      <c r="C214" s="129" t="s">
        <v>346</v>
      </c>
      <c r="D214" s="121">
        <v>2</v>
      </c>
      <c r="E214" s="124"/>
      <c r="F214" s="131">
        <v>2</v>
      </c>
      <c r="G214" s="132">
        <v>64.88</v>
      </c>
      <c r="H214" s="218">
        <f t="shared" si="11"/>
        <v>129.76</v>
      </c>
      <c r="I214" s="301"/>
      <c r="J214" s="300"/>
      <c r="K214" s="300"/>
      <c r="L214" s="300"/>
      <c r="M214" s="300"/>
      <c r="N214" s="300"/>
      <c r="O214" s="300"/>
      <c r="P214" s="300"/>
      <c r="Q214" s="300"/>
      <c r="R214" s="300"/>
      <c r="S214" s="300"/>
      <c r="T214" s="300"/>
      <c r="U214" s="300"/>
      <c r="V214" s="300"/>
      <c r="W214" s="300"/>
      <c r="X214" s="300"/>
      <c r="Y214" s="300"/>
      <c r="Z214" s="300"/>
      <c r="AA214" s="300"/>
      <c r="AB214" s="300"/>
      <c r="AC214" s="300"/>
      <c r="AD214" s="300"/>
      <c r="AE214" s="300"/>
      <c r="AF214" s="300"/>
      <c r="AG214" s="300"/>
    </row>
    <row r="215" spans="1:33" s="101" customFormat="1">
      <c r="A215" s="195" t="s">
        <v>347</v>
      </c>
      <c r="B215" s="376" t="s">
        <v>348</v>
      </c>
      <c r="C215" s="376"/>
      <c r="D215" s="376"/>
      <c r="E215" s="191"/>
      <c r="F215" s="192"/>
      <c r="G215" s="193"/>
      <c r="H215" s="222"/>
      <c r="I215" s="301"/>
      <c r="J215" s="300"/>
      <c r="K215" s="300"/>
      <c r="L215" s="300"/>
      <c r="M215" s="300"/>
      <c r="N215" s="300"/>
      <c r="O215" s="300"/>
      <c r="P215" s="300"/>
      <c r="Q215" s="300"/>
      <c r="R215" s="300"/>
      <c r="S215" s="300"/>
      <c r="T215" s="300"/>
      <c r="U215" s="300"/>
      <c r="V215" s="300"/>
      <c r="W215" s="300"/>
      <c r="X215" s="300"/>
      <c r="Y215" s="300"/>
      <c r="Z215" s="300"/>
      <c r="AA215" s="300"/>
      <c r="AB215" s="300"/>
      <c r="AC215" s="300"/>
      <c r="AD215" s="300"/>
      <c r="AE215" s="300"/>
      <c r="AF215" s="300"/>
      <c r="AG215" s="300"/>
    </row>
    <row r="216" spans="1:33" s="101" customFormat="1">
      <c r="A216" s="102"/>
      <c r="B216" s="370" t="s">
        <v>215</v>
      </c>
      <c r="C216" s="370"/>
      <c r="D216" s="121"/>
      <c r="E216" s="124"/>
      <c r="F216" s="131"/>
      <c r="G216" s="132"/>
      <c r="H216" s="218"/>
      <c r="I216" s="301"/>
      <c r="J216" s="300"/>
      <c r="K216" s="300"/>
      <c r="L216" s="300"/>
      <c r="M216" s="300"/>
      <c r="N216" s="300"/>
      <c r="O216" s="300"/>
      <c r="P216" s="300"/>
      <c r="Q216" s="300"/>
      <c r="R216" s="300"/>
      <c r="S216" s="300"/>
      <c r="T216" s="300"/>
      <c r="U216" s="300"/>
      <c r="V216" s="300"/>
      <c r="W216" s="300"/>
      <c r="X216" s="300"/>
      <c r="Y216" s="300"/>
      <c r="Z216" s="300"/>
      <c r="AA216" s="300"/>
      <c r="AB216" s="300"/>
      <c r="AC216" s="300"/>
      <c r="AD216" s="300"/>
      <c r="AE216" s="300"/>
      <c r="AF216" s="300"/>
      <c r="AG216" s="300"/>
    </row>
    <row r="217" spans="1:33" s="101" customFormat="1">
      <c r="A217" s="102"/>
      <c r="B217" s="137" t="s">
        <v>349</v>
      </c>
      <c r="C217" s="129"/>
      <c r="D217" s="121">
        <v>1</v>
      </c>
      <c r="E217" s="124"/>
      <c r="F217" s="131"/>
      <c r="G217" s="132"/>
      <c r="H217" s="218"/>
      <c r="I217" s="301"/>
      <c r="J217" s="300"/>
      <c r="K217" s="300"/>
      <c r="L217" s="300"/>
      <c r="M217" s="300"/>
      <c r="N217" s="300"/>
      <c r="O217" s="300"/>
      <c r="P217" s="300"/>
      <c r="Q217" s="300"/>
      <c r="R217" s="300"/>
      <c r="S217" s="300"/>
      <c r="T217" s="300"/>
      <c r="U217" s="300"/>
      <c r="V217" s="300"/>
      <c r="W217" s="300"/>
      <c r="X217" s="300"/>
      <c r="Y217" s="300"/>
      <c r="Z217" s="300"/>
      <c r="AA217" s="300"/>
      <c r="AB217" s="300"/>
      <c r="AC217" s="300"/>
      <c r="AD217" s="300"/>
      <c r="AE217" s="300"/>
      <c r="AF217" s="300"/>
      <c r="AG217" s="300"/>
    </row>
    <row r="218" spans="1:33" s="101" customFormat="1">
      <c r="A218" s="102"/>
      <c r="B218" s="137" t="s">
        <v>350</v>
      </c>
      <c r="C218" s="122"/>
      <c r="D218" s="121">
        <v>1</v>
      </c>
      <c r="E218" s="124"/>
      <c r="F218" s="131"/>
      <c r="G218" s="132"/>
      <c r="H218" s="218"/>
      <c r="I218" s="301"/>
      <c r="J218" s="300"/>
      <c r="K218" s="300"/>
      <c r="L218" s="300"/>
      <c r="M218" s="300"/>
      <c r="N218" s="300"/>
      <c r="O218" s="300"/>
      <c r="P218" s="300"/>
      <c r="Q218" s="300"/>
      <c r="R218" s="300"/>
      <c r="S218" s="300"/>
      <c r="T218" s="300"/>
      <c r="U218" s="300"/>
      <c r="V218" s="300"/>
      <c r="W218" s="300"/>
      <c r="X218" s="300"/>
      <c r="Y218" s="300"/>
      <c r="Z218" s="300"/>
      <c r="AA218" s="300"/>
      <c r="AB218" s="300"/>
      <c r="AC218" s="300"/>
      <c r="AD218" s="300"/>
      <c r="AE218" s="300"/>
      <c r="AF218" s="300"/>
      <c r="AG218" s="300"/>
    </row>
    <row r="219" spans="1:33" s="101" customFormat="1">
      <c r="A219" s="102"/>
      <c r="B219" s="375" t="s">
        <v>218</v>
      </c>
      <c r="C219" s="375"/>
      <c r="D219" s="121"/>
      <c r="E219" s="124"/>
      <c r="F219" s="131"/>
      <c r="G219" s="132"/>
      <c r="H219" s="218"/>
      <c r="I219" s="301"/>
      <c r="J219" s="300"/>
      <c r="K219" s="300"/>
      <c r="L219" s="300"/>
      <c r="M219" s="300"/>
      <c r="N219" s="300"/>
      <c r="O219" s="300"/>
      <c r="P219" s="300"/>
      <c r="Q219" s="300"/>
      <c r="R219" s="300"/>
      <c r="S219" s="300"/>
      <c r="T219" s="300"/>
      <c r="U219" s="300"/>
      <c r="V219" s="300"/>
      <c r="W219" s="300"/>
      <c r="X219" s="300"/>
      <c r="Y219" s="300"/>
      <c r="Z219" s="300"/>
      <c r="AA219" s="300"/>
      <c r="AB219" s="300"/>
      <c r="AC219" s="300"/>
      <c r="AD219" s="300"/>
      <c r="AE219" s="300"/>
      <c r="AF219" s="300"/>
      <c r="AG219" s="300"/>
    </row>
    <row r="220" spans="1:33" s="101" customFormat="1">
      <c r="A220" s="102"/>
      <c r="B220" s="137" t="s">
        <v>349</v>
      </c>
      <c r="C220" s="129"/>
      <c r="D220" s="121">
        <v>1</v>
      </c>
      <c r="E220" s="124"/>
      <c r="F220" s="131"/>
      <c r="G220" s="132"/>
      <c r="H220" s="218"/>
      <c r="I220" s="301"/>
      <c r="J220" s="300"/>
      <c r="K220" s="300"/>
      <c r="L220" s="300"/>
      <c r="M220" s="300"/>
      <c r="N220" s="300"/>
      <c r="O220" s="300"/>
      <c r="P220" s="300"/>
      <c r="Q220" s="300"/>
      <c r="R220" s="300"/>
      <c r="S220" s="300"/>
      <c r="T220" s="300"/>
      <c r="U220" s="300"/>
      <c r="V220" s="300"/>
      <c r="W220" s="300"/>
      <c r="X220" s="300"/>
      <c r="Y220" s="300"/>
      <c r="Z220" s="300"/>
      <c r="AA220" s="300"/>
      <c r="AB220" s="300"/>
      <c r="AC220" s="300"/>
      <c r="AD220" s="300"/>
      <c r="AE220" s="300"/>
      <c r="AF220" s="300"/>
      <c r="AG220" s="300"/>
    </row>
    <row r="221" spans="1:33" s="101" customFormat="1">
      <c r="A221" s="102"/>
      <c r="B221" s="129"/>
      <c r="C221" s="129"/>
      <c r="D221" s="121">
        <f>SUM(D217:D220)</f>
        <v>3</v>
      </c>
      <c r="E221" s="124" t="s">
        <v>1</v>
      </c>
      <c r="F221" s="131">
        <v>3</v>
      </c>
      <c r="G221" s="132">
        <v>810.98</v>
      </c>
      <c r="H221" s="218">
        <f t="shared" ref="H221" si="12">G221*F221</f>
        <v>2432.94</v>
      </c>
      <c r="I221" s="301"/>
      <c r="J221" s="300"/>
      <c r="K221" s="300"/>
      <c r="L221" s="300"/>
      <c r="M221" s="300"/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</row>
    <row r="222" spans="1:33" s="101" customFormat="1">
      <c r="A222" s="102"/>
      <c r="B222" s="129"/>
      <c r="C222" s="129"/>
      <c r="D222" s="121"/>
      <c r="E222" s="124"/>
      <c r="F222" s="131"/>
      <c r="G222" s="132"/>
      <c r="H222" s="218"/>
      <c r="I222" s="301"/>
      <c r="J222" s="300"/>
      <c r="K222" s="300"/>
      <c r="L222" s="300"/>
      <c r="M222" s="300"/>
      <c r="N222" s="300"/>
      <c r="O222" s="300"/>
      <c r="P222" s="300"/>
      <c r="Q222" s="300"/>
      <c r="R222" s="300"/>
      <c r="S222" s="300"/>
      <c r="T222" s="300"/>
      <c r="U222" s="300"/>
      <c r="V222" s="300"/>
      <c r="W222" s="300"/>
      <c r="X222" s="300"/>
      <c r="Y222" s="300"/>
      <c r="Z222" s="300"/>
      <c r="AA222" s="300"/>
      <c r="AB222" s="300"/>
      <c r="AC222" s="300"/>
      <c r="AD222" s="300"/>
      <c r="AE222" s="300"/>
      <c r="AF222" s="300"/>
      <c r="AG222" s="300"/>
    </row>
    <row r="223" spans="1:33" s="101" customFormat="1" ht="18.75">
      <c r="A223" s="102"/>
      <c r="B223" s="393" t="s">
        <v>351</v>
      </c>
      <c r="C223" s="393"/>
      <c r="D223" s="393"/>
      <c r="E223" s="114"/>
      <c r="F223" s="131"/>
      <c r="G223" s="132"/>
      <c r="H223" s="229">
        <f>SUM(H199:H222)</f>
        <v>6790.0460000000003</v>
      </c>
      <c r="I223" s="301"/>
      <c r="J223" s="300"/>
      <c r="K223" s="300"/>
      <c r="L223" s="300"/>
      <c r="M223" s="300"/>
      <c r="N223" s="300"/>
      <c r="O223" s="300"/>
      <c r="P223" s="300"/>
      <c r="Q223" s="300"/>
      <c r="R223" s="300"/>
      <c r="S223" s="300"/>
      <c r="T223" s="300"/>
      <c r="U223" s="300"/>
      <c r="V223" s="300"/>
      <c r="W223" s="300"/>
      <c r="X223" s="300"/>
      <c r="Y223" s="300"/>
      <c r="Z223" s="300"/>
      <c r="AA223" s="300"/>
      <c r="AB223" s="300"/>
      <c r="AC223" s="300"/>
      <c r="AD223" s="300"/>
      <c r="AE223" s="300"/>
      <c r="AF223" s="300"/>
      <c r="AG223" s="300"/>
    </row>
    <row r="224" spans="1:33" s="101" customFormat="1">
      <c r="A224" s="102"/>
      <c r="B224" s="103"/>
      <c r="C224" s="103"/>
      <c r="D224" s="104"/>
      <c r="E224" s="114"/>
      <c r="F224" s="115"/>
      <c r="G224" s="116"/>
      <c r="H224" s="217"/>
      <c r="I224" s="301"/>
      <c r="J224" s="300"/>
      <c r="K224" s="300"/>
      <c r="L224" s="300"/>
      <c r="M224" s="300"/>
      <c r="N224" s="300"/>
      <c r="O224" s="300"/>
      <c r="P224" s="300"/>
      <c r="Q224" s="300"/>
      <c r="R224" s="300"/>
      <c r="S224" s="300"/>
      <c r="T224" s="300"/>
      <c r="U224" s="300"/>
      <c r="V224" s="300"/>
      <c r="W224" s="300"/>
      <c r="X224" s="300"/>
      <c r="Y224" s="300"/>
      <c r="Z224" s="300"/>
      <c r="AA224" s="300"/>
      <c r="AB224" s="300"/>
      <c r="AC224" s="300"/>
      <c r="AD224" s="300"/>
      <c r="AE224" s="300"/>
      <c r="AF224" s="300"/>
      <c r="AG224" s="300"/>
    </row>
    <row r="225" spans="1:41" s="101" customFormat="1" ht="18.75">
      <c r="A225" s="199" t="s">
        <v>352</v>
      </c>
      <c r="B225" s="383" t="s">
        <v>36</v>
      </c>
      <c r="C225" s="383"/>
      <c r="D225" s="383"/>
      <c r="E225" s="187"/>
      <c r="F225" s="188"/>
      <c r="G225" s="189"/>
      <c r="H225" s="222"/>
      <c r="I225" s="301"/>
      <c r="J225" s="300"/>
      <c r="K225" s="300"/>
      <c r="L225" s="300"/>
      <c r="M225" s="300"/>
      <c r="N225" s="300"/>
      <c r="O225" s="300"/>
      <c r="P225" s="300"/>
      <c r="Q225" s="300"/>
      <c r="R225" s="300"/>
      <c r="S225" s="300"/>
      <c r="T225" s="300"/>
      <c r="U225" s="300"/>
      <c r="V225" s="300"/>
      <c r="W225" s="300"/>
      <c r="X225" s="300"/>
      <c r="Y225" s="300"/>
      <c r="Z225" s="300"/>
      <c r="AA225" s="300"/>
      <c r="AB225" s="300"/>
      <c r="AC225" s="300"/>
      <c r="AD225" s="300"/>
      <c r="AE225" s="300"/>
      <c r="AF225" s="300"/>
      <c r="AG225" s="300"/>
    </row>
    <row r="226" spans="1:41" s="101" customFormat="1">
      <c r="A226" s="127" t="s">
        <v>353</v>
      </c>
      <c r="B226" s="330" t="s">
        <v>354</v>
      </c>
      <c r="C226" s="330"/>
      <c r="D226" s="330"/>
      <c r="E226" s="114"/>
      <c r="F226" s="115"/>
      <c r="G226" s="116"/>
      <c r="H226" s="218"/>
      <c r="I226" s="301"/>
      <c r="J226" s="300"/>
      <c r="K226" s="300"/>
      <c r="L226" s="300"/>
      <c r="M226" s="300"/>
      <c r="N226" s="300"/>
      <c r="O226" s="300"/>
      <c r="P226" s="300"/>
      <c r="Q226" s="300"/>
      <c r="R226" s="300"/>
      <c r="S226" s="300"/>
      <c r="T226" s="300"/>
      <c r="U226" s="300"/>
      <c r="V226" s="300"/>
      <c r="W226" s="300"/>
      <c r="X226" s="300"/>
      <c r="Y226" s="300"/>
      <c r="Z226" s="300"/>
      <c r="AA226" s="300"/>
      <c r="AB226" s="300"/>
      <c r="AC226" s="300"/>
      <c r="AD226" s="300"/>
      <c r="AE226" s="300"/>
      <c r="AF226" s="300"/>
      <c r="AG226" s="300"/>
    </row>
    <row r="227" spans="1:41" s="101" customFormat="1">
      <c r="A227" s="102"/>
      <c r="B227" s="129" t="s">
        <v>215</v>
      </c>
      <c r="C227" s="103"/>
      <c r="D227" s="104"/>
      <c r="E227" s="114"/>
      <c r="F227" s="115"/>
      <c r="G227" s="116"/>
      <c r="H227" s="218"/>
      <c r="I227" s="301"/>
      <c r="J227" s="300"/>
      <c r="K227" s="300"/>
      <c r="L227" s="300"/>
      <c r="M227" s="300"/>
      <c r="N227" s="300"/>
      <c r="O227" s="300"/>
      <c r="P227" s="300"/>
      <c r="Q227" s="300"/>
      <c r="R227" s="300"/>
      <c r="S227" s="300"/>
      <c r="T227" s="300"/>
      <c r="U227" s="300"/>
      <c r="V227" s="300"/>
      <c r="W227" s="300"/>
      <c r="X227" s="300"/>
      <c r="Y227" s="300"/>
      <c r="Z227" s="300"/>
      <c r="AA227" s="300"/>
      <c r="AB227" s="300"/>
      <c r="AC227" s="300"/>
      <c r="AD227" s="300"/>
      <c r="AE227" s="300"/>
      <c r="AF227" s="300"/>
      <c r="AG227" s="300"/>
    </row>
    <row r="228" spans="1:41" s="101" customFormat="1">
      <c r="A228" s="102"/>
      <c r="B228" s="129" t="s">
        <v>355</v>
      </c>
      <c r="C228" s="129" t="s">
        <v>333</v>
      </c>
      <c r="D228" s="137">
        <v>12</v>
      </c>
      <c r="E228" s="114"/>
      <c r="F228" s="115"/>
      <c r="G228" s="116"/>
      <c r="H228" s="218"/>
      <c r="I228" s="301"/>
      <c r="J228" s="300"/>
      <c r="K228" s="300"/>
      <c r="L228" s="300"/>
      <c r="M228" s="300"/>
      <c r="N228" s="300"/>
      <c r="O228" s="300"/>
      <c r="P228" s="300"/>
      <c r="Q228" s="300"/>
      <c r="R228" s="300"/>
      <c r="S228" s="300"/>
      <c r="T228" s="300"/>
      <c r="U228" s="300"/>
      <c r="V228" s="300"/>
      <c r="W228" s="300"/>
      <c r="X228" s="300"/>
      <c r="Y228" s="300"/>
      <c r="Z228" s="300"/>
      <c r="AA228" s="300"/>
      <c r="AB228" s="300"/>
      <c r="AC228" s="300"/>
      <c r="AD228" s="300"/>
      <c r="AE228" s="300"/>
      <c r="AF228" s="300"/>
      <c r="AG228" s="300"/>
    </row>
    <row r="229" spans="1:41" s="101" customFormat="1">
      <c r="A229" s="102"/>
      <c r="B229" s="103"/>
      <c r="C229" s="103"/>
      <c r="D229" s="137">
        <v>12</v>
      </c>
      <c r="E229" s="114" t="s">
        <v>243</v>
      </c>
      <c r="F229" s="131">
        <v>12</v>
      </c>
      <c r="G229" s="132">
        <v>25.95</v>
      </c>
      <c r="H229" s="218">
        <f t="shared" ref="H229:H234" si="13">G229*F229</f>
        <v>311.39999999999998</v>
      </c>
      <c r="I229" s="301"/>
      <c r="J229" s="300"/>
      <c r="K229" s="300"/>
      <c r="L229" s="300"/>
      <c r="M229" s="300"/>
      <c r="N229" s="300"/>
      <c r="O229" s="300"/>
      <c r="P229" s="300"/>
      <c r="Q229" s="300"/>
      <c r="R229" s="300"/>
      <c r="S229" s="300"/>
      <c r="T229" s="300"/>
      <c r="U229" s="300"/>
      <c r="V229" s="300"/>
      <c r="W229" s="300"/>
      <c r="X229" s="300"/>
      <c r="Y229" s="300"/>
      <c r="Z229" s="300"/>
      <c r="AA229" s="300"/>
      <c r="AB229" s="300"/>
      <c r="AC229" s="300"/>
      <c r="AD229" s="300"/>
      <c r="AE229" s="300"/>
      <c r="AF229" s="300"/>
      <c r="AG229" s="300"/>
    </row>
    <row r="230" spans="1:41" s="101" customFormat="1" ht="25.5" customHeight="1">
      <c r="A230" s="190" t="s">
        <v>356</v>
      </c>
      <c r="B230" s="382" t="s">
        <v>357</v>
      </c>
      <c r="C230" s="382"/>
      <c r="D230" s="382"/>
      <c r="E230" s="187"/>
      <c r="F230" s="188"/>
      <c r="G230" s="189"/>
      <c r="H230" s="222"/>
      <c r="I230" s="301"/>
      <c r="J230" s="300"/>
      <c r="K230" s="300"/>
      <c r="L230" s="300"/>
      <c r="M230" s="300"/>
      <c r="N230" s="300"/>
      <c r="O230" s="300"/>
      <c r="P230" s="300"/>
      <c r="Q230" s="300"/>
      <c r="R230" s="300"/>
      <c r="S230" s="300"/>
      <c r="T230" s="300"/>
      <c r="U230" s="300"/>
      <c r="V230" s="300"/>
      <c r="W230" s="300"/>
      <c r="X230" s="300"/>
      <c r="Y230" s="300"/>
      <c r="Z230" s="300"/>
      <c r="AA230" s="300"/>
      <c r="AB230" s="300"/>
      <c r="AC230" s="300"/>
      <c r="AD230" s="300"/>
      <c r="AE230" s="300"/>
      <c r="AF230" s="300"/>
      <c r="AG230" s="300"/>
    </row>
    <row r="231" spans="1:41" s="101" customFormat="1">
      <c r="A231" s="127"/>
      <c r="B231" s="375" t="s">
        <v>218</v>
      </c>
      <c r="C231" s="375"/>
      <c r="D231" s="121"/>
      <c r="E231" s="114"/>
      <c r="F231" s="115"/>
      <c r="G231" s="116"/>
      <c r="H231" s="218"/>
      <c r="I231" s="301"/>
      <c r="J231" s="300"/>
      <c r="K231" s="300"/>
      <c r="L231" s="300"/>
      <c r="M231" s="300"/>
      <c r="N231" s="300"/>
      <c r="O231" s="300"/>
      <c r="P231" s="300"/>
      <c r="Q231" s="300"/>
      <c r="R231" s="300"/>
      <c r="S231" s="300"/>
      <c r="T231" s="300"/>
      <c r="U231" s="300"/>
      <c r="V231" s="300"/>
      <c r="W231" s="300"/>
      <c r="X231" s="300"/>
      <c r="Y231" s="300"/>
      <c r="Z231" s="300"/>
      <c r="AA231" s="300"/>
      <c r="AB231" s="300"/>
      <c r="AC231" s="300"/>
      <c r="AD231" s="300"/>
      <c r="AE231" s="300"/>
      <c r="AF231" s="300"/>
      <c r="AG231" s="300"/>
    </row>
    <row r="232" spans="1:41" s="101" customFormat="1">
      <c r="A232" s="127"/>
      <c r="B232" s="129" t="s">
        <v>209</v>
      </c>
      <c r="C232" s="129" t="s">
        <v>263</v>
      </c>
      <c r="D232" s="121">
        <v>1</v>
      </c>
      <c r="E232" s="124" t="s">
        <v>212</v>
      </c>
      <c r="F232" s="115">
        <v>1</v>
      </c>
      <c r="G232" s="116">
        <v>1102.93</v>
      </c>
      <c r="H232" s="218">
        <f t="shared" si="13"/>
        <v>1102.93</v>
      </c>
      <c r="I232" s="301"/>
      <c r="J232" s="300"/>
      <c r="K232" s="300"/>
      <c r="L232" s="300"/>
      <c r="M232" s="300"/>
      <c r="N232" s="300"/>
      <c r="O232" s="300"/>
      <c r="P232" s="300"/>
      <c r="Q232" s="300"/>
      <c r="R232" s="300"/>
      <c r="S232" s="300"/>
      <c r="T232" s="300"/>
      <c r="U232" s="300"/>
      <c r="V232" s="300"/>
      <c r="W232" s="300"/>
      <c r="X232" s="300"/>
      <c r="Y232" s="300"/>
      <c r="Z232" s="300"/>
      <c r="AA232" s="300"/>
      <c r="AB232" s="300"/>
      <c r="AC232" s="300"/>
      <c r="AD232" s="300"/>
      <c r="AE232" s="300"/>
      <c r="AF232" s="300"/>
      <c r="AG232" s="300"/>
    </row>
    <row r="233" spans="1:41" s="101" customFormat="1">
      <c r="A233" s="190" t="s">
        <v>356</v>
      </c>
      <c r="B233" s="382" t="s">
        <v>358</v>
      </c>
      <c r="C233" s="382"/>
      <c r="D233" s="382"/>
      <c r="E233" s="187"/>
      <c r="F233" s="188"/>
      <c r="G233" s="189"/>
      <c r="H233" s="222"/>
      <c r="I233" s="301"/>
      <c r="J233" s="300"/>
      <c r="K233" s="300"/>
      <c r="L233" s="300"/>
      <c r="M233" s="300"/>
      <c r="N233" s="300"/>
      <c r="O233" s="300"/>
      <c r="P233" s="300"/>
      <c r="Q233" s="300"/>
      <c r="R233" s="300"/>
      <c r="S233" s="300"/>
      <c r="T233" s="300"/>
      <c r="U233" s="300"/>
      <c r="V233" s="300"/>
      <c r="W233" s="300"/>
      <c r="X233" s="300"/>
      <c r="Y233" s="300"/>
      <c r="Z233" s="300"/>
      <c r="AA233" s="300"/>
      <c r="AB233" s="300"/>
      <c r="AC233" s="300"/>
      <c r="AD233" s="300"/>
      <c r="AE233" s="300"/>
      <c r="AF233" s="300"/>
      <c r="AG233" s="300"/>
    </row>
    <row r="234" spans="1:41" s="101" customFormat="1">
      <c r="A234" s="166"/>
      <c r="B234" s="128"/>
      <c r="C234" s="129" t="s">
        <v>263</v>
      </c>
      <c r="D234" s="121" t="s">
        <v>359</v>
      </c>
      <c r="E234" s="124" t="s">
        <v>54</v>
      </c>
      <c r="F234" s="115">
        <v>4.5</v>
      </c>
      <c r="G234" s="116">
        <v>242.35</v>
      </c>
      <c r="H234" s="224">
        <f t="shared" si="13"/>
        <v>1090.575</v>
      </c>
      <c r="I234" s="301"/>
      <c r="J234" s="300"/>
      <c r="K234" s="300"/>
      <c r="L234" s="300"/>
      <c r="M234" s="300"/>
      <c r="N234" s="300"/>
      <c r="O234" s="300"/>
      <c r="P234" s="300"/>
      <c r="Q234" s="300"/>
      <c r="R234" s="300"/>
      <c r="S234" s="300"/>
      <c r="T234" s="300"/>
      <c r="U234" s="300"/>
      <c r="V234" s="300"/>
      <c r="W234" s="300"/>
      <c r="X234" s="300"/>
      <c r="Y234" s="300"/>
      <c r="Z234" s="300"/>
      <c r="AA234" s="300"/>
      <c r="AB234" s="300"/>
      <c r="AC234" s="300"/>
      <c r="AD234" s="300"/>
      <c r="AE234" s="300"/>
      <c r="AF234" s="300"/>
      <c r="AG234" s="300"/>
    </row>
    <row r="235" spans="1:41" s="101" customFormat="1" ht="18.75">
      <c r="A235" s="167"/>
      <c r="B235" s="168"/>
      <c r="C235" s="168"/>
      <c r="D235" s="168"/>
      <c r="E235" s="114"/>
      <c r="F235" s="115"/>
      <c r="G235" s="116"/>
      <c r="H235" s="225"/>
      <c r="I235" s="301"/>
      <c r="J235" s="300"/>
      <c r="K235" s="300"/>
      <c r="L235" s="300"/>
      <c r="M235" s="300"/>
      <c r="N235" s="300"/>
      <c r="O235" s="300"/>
      <c r="P235" s="300"/>
      <c r="Q235" s="300"/>
      <c r="R235" s="300"/>
      <c r="S235" s="300"/>
      <c r="T235" s="300"/>
      <c r="U235" s="300"/>
      <c r="V235" s="300"/>
      <c r="W235" s="300"/>
      <c r="X235" s="300"/>
      <c r="Y235" s="300"/>
      <c r="Z235" s="300"/>
      <c r="AA235" s="300"/>
      <c r="AB235" s="300"/>
      <c r="AC235" s="300"/>
      <c r="AD235" s="300"/>
      <c r="AE235" s="300"/>
      <c r="AF235" s="300"/>
      <c r="AG235" s="300"/>
    </row>
    <row r="236" spans="1:41" s="101" customFormat="1" ht="18.75">
      <c r="A236" s="169"/>
      <c r="B236" s="389" t="s">
        <v>351</v>
      </c>
      <c r="C236" s="389"/>
      <c r="D236" s="389"/>
      <c r="E236" s="170"/>
      <c r="F236" s="171"/>
      <c r="G236" s="172"/>
      <c r="H236" s="173">
        <f>SUM(H225:H234)</f>
        <v>2504.9049999999997</v>
      </c>
      <c r="I236" s="299"/>
      <c r="J236" s="300"/>
      <c r="K236" s="300"/>
      <c r="L236" s="300"/>
      <c r="M236" s="300"/>
      <c r="N236" s="300"/>
      <c r="O236" s="300"/>
      <c r="P236" s="300"/>
      <c r="Q236" s="300"/>
      <c r="R236" s="300"/>
      <c r="S236" s="300"/>
      <c r="T236" s="300"/>
      <c r="U236" s="300"/>
      <c r="V236" s="300"/>
      <c r="W236" s="300"/>
      <c r="X236" s="300"/>
      <c r="Y236" s="300"/>
      <c r="Z236" s="300"/>
      <c r="AA236" s="300"/>
      <c r="AB236" s="300"/>
      <c r="AC236" s="300"/>
      <c r="AD236" s="300"/>
      <c r="AE236" s="300"/>
      <c r="AF236" s="300"/>
      <c r="AG236" s="300"/>
    </row>
    <row r="237" spans="1:41" s="101" customFormat="1" ht="18.75">
      <c r="A237" s="169"/>
      <c r="B237" s="232"/>
      <c r="C237" s="232"/>
      <c r="D237" s="232"/>
      <c r="E237" s="114"/>
      <c r="F237" s="115"/>
      <c r="G237" s="116"/>
      <c r="H237" s="218"/>
      <c r="I237" s="299"/>
      <c r="J237" s="300"/>
      <c r="K237" s="300"/>
      <c r="L237" s="300"/>
      <c r="M237" s="300"/>
      <c r="N237" s="300"/>
      <c r="O237" s="300"/>
      <c r="P237" s="300"/>
      <c r="Q237" s="300"/>
      <c r="R237" s="300"/>
      <c r="S237" s="300"/>
      <c r="T237" s="300"/>
      <c r="U237" s="300"/>
      <c r="V237" s="300"/>
      <c r="W237" s="300"/>
      <c r="X237" s="300"/>
      <c r="Y237" s="300"/>
      <c r="Z237" s="300"/>
      <c r="AA237" s="300"/>
      <c r="AB237" s="300"/>
      <c r="AC237" s="300"/>
      <c r="AD237" s="300"/>
      <c r="AE237" s="300"/>
      <c r="AF237" s="300"/>
      <c r="AG237" s="300"/>
    </row>
    <row r="238" spans="1:41" s="23" customFormat="1" ht="18.75" customHeight="1">
      <c r="A238" s="58" t="s">
        <v>67</v>
      </c>
      <c r="B238" s="336" t="s">
        <v>367</v>
      </c>
      <c r="C238" s="336"/>
      <c r="D238" s="336"/>
      <c r="E238" s="326"/>
      <c r="F238" s="327"/>
      <c r="G238" s="327"/>
      <c r="H238" s="367"/>
      <c r="I238" s="49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  <c r="AH238" s="74"/>
      <c r="AI238" s="74"/>
      <c r="AJ238" s="74"/>
      <c r="AK238" s="74"/>
      <c r="AL238" s="74"/>
      <c r="AM238" s="74"/>
      <c r="AN238" s="74"/>
      <c r="AO238" s="74"/>
    </row>
    <row r="239" spans="1:41" s="23" customFormat="1" ht="18.75">
      <c r="A239" s="67" t="s">
        <v>68</v>
      </c>
      <c r="B239" s="334" t="s">
        <v>369</v>
      </c>
      <c r="C239" s="334"/>
      <c r="D239" s="335"/>
      <c r="E239" s="15"/>
      <c r="F239" s="6"/>
      <c r="G239" s="6"/>
      <c r="H239" s="12"/>
      <c r="I239" s="49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  <c r="AF239" s="94"/>
      <c r="AG239" s="94"/>
      <c r="AH239" s="74"/>
      <c r="AI239" s="74"/>
      <c r="AJ239" s="74"/>
      <c r="AK239" s="74"/>
      <c r="AL239" s="74"/>
      <c r="AM239" s="74"/>
      <c r="AN239" s="74"/>
      <c r="AO239" s="74"/>
    </row>
    <row r="240" spans="1:41" s="23" customFormat="1" ht="12.75">
      <c r="A240" s="60" t="s">
        <v>69</v>
      </c>
      <c r="B240" s="339" t="s">
        <v>371</v>
      </c>
      <c r="C240" s="339"/>
      <c r="D240" s="340"/>
      <c r="E240" s="15"/>
      <c r="F240" s="6"/>
      <c r="G240" s="6"/>
      <c r="H240" s="12"/>
      <c r="I240" s="49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74"/>
      <c r="AI240" s="74"/>
      <c r="AJ240" s="74"/>
      <c r="AK240" s="74"/>
      <c r="AL240" s="74"/>
      <c r="AM240" s="74"/>
      <c r="AN240" s="74"/>
      <c r="AO240" s="74"/>
    </row>
    <row r="241" spans="1:41" s="23" customFormat="1" ht="18.75">
      <c r="A241" s="67"/>
      <c r="B241" s="375" t="s">
        <v>218</v>
      </c>
      <c r="C241" s="375"/>
      <c r="D241" s="26" t="s">
        <v>5</v>
      </c>
      <c r="E241" s="91" t="s">
        <v>199</v>
      </c>
      <c r="F241" s="6">
        <v>1</v>
      </c>
      <c r="G241" s="6">
        <v>7250</v>
      </c>
      <c r="H241" s="12">
        <f>F241*G241</f>
        <v>7250</v>
      </c>
      <c r="I241" s="308"/>
      <c r="J241" s="90"/>
      <c r="K241" s="90"/>
      <c r="L241" s="90"/>
      <c r="M241" s="97"/>
      <c r="N241" s="90"/>
      <c r="O241" s="90"/>
      <c r="P241" s="90"/>
      <c r="Q241" s="97"/>
      <c r="R241" s="90"/>
      <c r="S241" s="90"/>
      <c r="T241" s="90"/>
      <c r="U241" s="97"/>
      <c r="V241" s="90"/>
      <c r="W241" s="90"/>
      <c r="X241" s="90"/>
      <c r="Y241" s="97"/>
      <c r="Z241" s="90"/>
      <c r="AA241" s="90"/>
      <c r="AB241" s="90"/>
      <c r="AC241" s="97"/>
      <c r="AD241" s="90"/>
      <c r="AE241" s="90"/>
      <c r="AF241" s="90"/>
      <c r="AG241" s="97"/>
      <c r="AH241" s="33"/>
      <c r="AI241" s="33"/>
      <c r="AJ241" s="33"/>
      <c r="AK241" s="74"/>
      <c r="AL241" s="74"/>
      <c r="AM241" s="74"/>
      <c r="AN241" s="74"/>
      <c r="AO241" s="74"/>
    </row>
    <row r="242" spans="1:41" s="23" customFormat="1" ht="12.75">
      <c r="A242" s="68"/>
      <c r="B242" s="20"/>
      <c r="C242" s="20"/>
      <c r="D242" s="21"/>
      <c r="E242" s="15"/>
      <c r="F242" s="6"/>
      <c r="G242" s="6"/>
      <c r="H242" s="12"/>
      <c r="I242" s="49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74"/>
      <c r="AI242" s="74"/>
      <c r="AJ242" s="74"/>
      <c r="AK242" s="74"/>
      <c r="AL242" s="74"/>
      <c r="AM242" s="74"/>
      <c r="AN242" s="74"/>
      <c r="AO242" s="74"/>
    </row>
    <row r="243" spans="1:41" s="10" customFormat="1" ht="18.75">
      <c r="A243" s="54"/>
      <c r="B243" s="331" t="s">
        <v>363</v>
      </c>
      <c r="C243" s="331"/>
      <c r="D243" s="332"/>
      <c r="E243" s="16"/>
      <c r="F243" s="17"/>
      <c r="G243" s="17"/>
      <c r="H243" s="22">
        <f>SUM(H241:H242)</f>
        <v>7250</v>
      </c>
      <c r="I243" s="27"/>
      <c r="J243" s="309"/>
      <c r="K243" s="309"/>
      <c r="L243" s="309"/>
      <c r="M243" s="309"/>
      <c r="N243" s="309"/>
      <c r="O243" s="309"/>
      <c r="P243" s="309"/>
      <c r="Q243" s="309"/>
      <c r="R243" s="309"/>
      <c r="S243" s="309"/>
      <c r="T243" s="309"/>
      <c r="U243" s="309"/>
      <c r="V243" s="309"/>
      <c r="W243" s="309"/>
      <c r="X243" s="309"/>
      <c r="Y243" s="309"/>
      <c r="Z243" s="309"/>
      <c r="AA243" s="309"/>
      <c r="AB243" s="309"/>
      <c r="AC243" s="309"/>
      <c r="AD243" s="309"/>
      <c r="AE243" s="309"/>
      <c r="AF243" s="309"/>
      <c r="AG243" s="309"/>
      <c r="AH243" s="92"/>
      <c r="AI243" s="92"/>
      <c r="AJ243" s="92"/>
      <c r="AK243" s="92"/>
      <c r="AL243" s="92"/>
      <c r="AM243" s="92"/>
      <c r="AN243" s="92"/>
      <c r="AO243" s="92"/>
    </row>
    <row r="244" spans="1:41" s="48" customFormat="1" ht="12.75">
      <c r="A244" s="70"/>
      <c r="B244" s="38"/>
      <c r="C244" s="38"/>
      <c r="D244" s="39"/>
      <c r="E244" s="45"/>
      <c r="F244" s="46"/>
      <c r="G244" s="46"/>
      <c r="H244" s="47"/>
      <c r="I244" s="49"/>
      <c r="J244" s="94"/>
      <c r="K244" s="94"/>
      <c r="L244" s="94"/>
      <c r="M244" s="94"/>
      <c r="N244" s="94"/>
      <c r="O244" s="94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3"/>
      <c r="AI244" s="93"/>
      <c r="AJ244" s="93"/>
      <c r="AK244" s="93"/>
      <c r="AL244" s="93"/>
      <c r="AM244" s="93"/>
      <c r="AN244" s="93"/>
      <c r="AO244" s="93"/>
    </row>
    <row r="245" spans="1:41" s="101" customFormat="1">
      <c r="A245" s="174"/>
      <c r="B245" s="175"/>
      <c r="C245" s="175"/>
      <c r="D245" s="175"/>
      <c r="E245" s="175"/>
      <c r="F245" s="176"/>
      <c r="G245" s="175"/>
      <c r="H245" s="226"/>
      <c r="I245" s="300"/>
      <c r="J245" s="300"/>
      <c r="K245" s="300"/>
      <c r="L245" s="300"/>
      <c r="M245" s="300"/>
      <c r="N245" s="300"/>
      <c r="O245" s="300"/>
      <c r="P245" s="300"/>
      <c r="Q245" s="300"/>
      <c r="R245" s="300"/>
      <c r="S245" s="300"/>
      <c r="T245" s="300"/>
      <c r="U245" s="300"/>
      <c r="V245" s="300"/>
      <c r="W245" s="300"/>
      <c r="X245" s="300"/>
      <c r="Y245" s="300"/>
      <c r="Z245" s="300"/>
      <c r="AA245" s="300"/>
      <c r="AB245" s="300"/>
      <c r="AC245" s="300"/>
      <c r="AD245" s="300"/>
      <c r="AE245" s="300"/>
      <c r="AF245" s="300"/>
      <c r="AG245" s="300"/>
    </row>
    <row r="246" spans="1:41" s="101" customFormat="1">
      <c r="A246" s="178"/>
      <c r="B246" s="179" t="s">
        <v>360</v>
      </c>
      <c r="C246" s="180"/>
      <c r="D246" s="180"/>
      <c r="E246" s="180"/>
      <c r="F246" s="181"/>
      <c r="G246" s="180"/>
      <c r="H246" s="259">
        <v>189451.13</v>
      </c>
      <c r="I246" s="301"/>
      <c r="J246" s="300"/>
      <c r="K246" s="300"/>
      <c r="L246" s="300"/>
      <c r="M246" s="300"/>
      <c r="N246" s="300"/>
      <c r="O246" s="300"/>
      <c r="P246" s="300"/>
      <c r="Q246" s="300"/>
      <c r="R246" s="300"/>
      <c r="S246" s="300"/>
      <c r="T246" s="300"/>
      <c r="U246" s="300"/>
      <c r="V246" s="300"/>
      <c r="W246" s="300"/>
      <c r="X246" s="300"/>
      <c r="Y246" s="300"/>
      <c r="Z246" s="300"/>
      <c r="AA246" s="300"/>
      <c r="AB246" s="300"/>
      <c r="AC246" s="300"/>
      <c r="AD246" s="300"/>
      <c r="AE246" s="300"/>
      <c r="AF246" s="300"/>
      <c r="AG246" s="300"/>
    </row>
    <row r="247" spans="1:41" s="101" customFormat="1">
      <c r="A247" s="178"/>
      <c r="B247" s="182" t="s">
        <v>361</v>
      </c>
      <c r="C247" s="180"/>
      <c r="D247" s="180"/>
      <c r="E247" s="180"/>
      <c r="F247" s="181"/>
      <c r="G247" s="180"/>
      <c r="H247" s="227">
        <f>H246*20%</f>
        <v>37890.226000000002</v>
      </c>
      <c r="I247" s="301"/>
      <c r="J247" s="300"/>
      <c r="K247" s="300"/>
      <c r="L247" s="300"/>
      <c r="M247" s="300"/>
      <c r="N247" s="300"/>
      <c r="O247" s="300"/>
      <c r="P247" s="300"/>
      <c r="Q247" s="300"/>
      <c r="R247" s="300"/>
      <c r="S247" s="300"/>
      <c r="T247" s="300"/>
      <c r="U247" s="300"/>
      <c r="V247" s="300"/>
      <c r="W247" s="300"/>
      <c r="X247" s="300"/>
      <c r="Y247" s="300"/>
      <c r="Z247" s="300"/>
      <c r="AA247" s="300"/>
      <c r="AB247" s="300"/>
      <c r="AC247" s="300"/>
      <c r="AD247" s="300"/>
      <c r="AE247" s="300"/>
      <c r="AF247" s="300"/>
      <c r="AG247" s="300"/>
    </row>
    <row r="248" spans="1:41" s="300" customFormat="1">
      <c r="A248" s="178"/>
      <c r="B248" s="179" t="s">
        <v>362</v>
      </c>
      <c r="C248" s="180"/>
      <c r="D248" s="180"/>
      <c r="E248" s="180"/>
      <c r="F248" s="181"/>
      <c r="G248" s="180"/>
      <c r="H248" s="227">
        <f>H246+H247</f>
        <v>227341.356</v>
      </c>
      <c r="I248" s="301"/>
    </row>
    <row r="249" spans="1:41" s="300" customFormat="1">
      <c r="A249" s="174"/>
      <c r="B249" s="175"/>
      <c r="C249" s="175"/>
      <c r="D249" s="175"/>
      <c r="E249" s="175"/>
      <c r="F249" s="176"/>
      <c r="G249" s="175"/>
      <c r="H249" s="226"/>
    </row>
    <row r="250" spans="1:41" s="300" customFormat="1">
      <c r="A250" s="184"/>
      <c r="B250" s="184"/>
      <c r="C250" s="184"/>
      <c r="D250" s="184"/>
      <c r="E250" s="184"/>
      <c r="F250" s="214"/>
      <c r="G250" s="184"/>
      <c r="H250" s="214"/>
    </row>
    <row r="251" spans="1:41" s="300" customFormat="1">
      <c r="F251" s="310"/>
      <c r="H251" s="310"/>
    </row>
    <row r="252" spans="1:41" s="300" customFormat="1">
      <c r="F252" s="310"/>
      <c r="H252" s="310"/>
    </row>
    <row r="253" spans="1:41" s="300" customFormat="1">
      <c r="F253" s="310"/>
      <c r="H253" s="310"/>
    </row>
    <row r="254" spans="1:41" s="300" customFormat="1">
      <c r="F254" s="310"/>
      <c r="H254" s="310"/>
    </row>
    <row r="255" spans="1:41" s="300" customFormat="1">
      <c r="F255" s="310"/>
      <c r="H255" s="310"/>
    </row>
    <row r="256" spans="1:41" s="300" customFormat="1">
      <c r="F256" s="310"/>
      <c r="H256" s="310"/>
    </row>
    <row r="257" spans="6:8" s="300" customFormat="1">
      <c r="F257" s="310"/>
      <c r="H257" s="310"/>
    </row>
    <row r="258" spans="6:8" s="300" customFormat="1">
      <c r="F258" s="310"/>
      <c r="H258" s="310"/>
    </row>
    <row r="259" spans="6:8" s="300" customFormat="1">
      <c r="F259" s="310"/>
      <c r="H259" s="310"/>
    </row>
    <row r="260" spans="6:8" s="300" customFormat="1">
      <c r="F260" s="310"/>
      <c r="H260" s="310"/>
    </row>
    <row r="261" spans="6:8" s="300" customFormat="1">
      <c r="F261" s="310"/>
      <c r="H261" s="310"/>
    </row>
    <row r="262" spans="6:8" s="300" customFormat="1">
      <c r="F262" s="310"/>
      <c r="H262" s="310"/>
    </row>
    <row r="263" spans="6:8" s="300" customFormat="1">
      <c r="F263" s="310"/>
      <c r="H263" s="310"/>
    </row>
    <row r="264" spans="6:8" s="300" customFormat="1">
      <c r="F264" s="310"/>
      <c r="H264" s="310"/>
    </row>
    <row r="265" spans="6:8" s="300" customFormat="1">
      <c r="F265" s="310"/>
      <c r="H265" s="310"/>
    </row>
    <row r="266" spans="6:8" s="300" customFormat="1">
      <c r="F266" s="310"/>
      <c r="H266" s="310"/>
    </row>
    <row r="267" spans="6:8" s="300" customFormat="1">
      <c r="F267" s="310"/>
      <c r="H267" s="310"/>
    </row>
    <row r="268" spans="6:8" s="300" customFormat="1">
      <c r="F268" s="310"/>
      <c r="H268" s="310"/>
    </row>
    <row r="269" spans="6:8" s="300" customFormat="1">
      <c r="F269" s="310"/>
      <c r="H269" s="310"/>
    </row>
    <row r="270" spans="6:8" s="300" customFormat="1">
      <c r="F270" s="310"/>
      <c r="H270" s="310"/>
    </row>
    <row r="271" spans="6:8" s="300" customFormat="1">
      <c r="F271" s="310"/>
      <c r="H271" s="310"/>
    </row>
    <row r="272" spans="6:8" s="300" customFormat="1">
      <c r="F272" s="310"/>
      <c r="H272" s="310"/>
    </row>
    <row r="273" spans="6:8" s="300" customFormat="1">
      <c r="F273" s="310"/>
      <c r="H273" s="310"/>
    </row>
    <row r="274" spans="6:8" s="300" customFormat="1">
      <c r="F274" s="310"/>
      <c r="H274" s="310"/>
    </row>
    <row r="275" spans="6:8" s="300" customFormat="1">
      <c r="F275" s="310"/>
      <c r="H275" s="310"/>
    </row>
    <row r="276" spans="6:8" s="300" customFormat="1">
      <c r="F276" s="310"/>
      <c r="H276" s="310"/>
    </row>
    <row r="277" spans="6:8" s="300" customFormat="1">
      <c r="F277" s="310"/>
      <c r="H277" s="310"/>
    </row>
    <row r="278" spans="6:8" s="300" customFormat="1">
      <c r="F278" s="310"/>
      <c r="H278" s="310"/>
    </row>
    <row r="279" spans="6:8" s="300" customFormat="1">
      <c r="F279" s="310"/>
      <c r="H279" s="310"/>
    </row>
    <row r="280" spans="6:8" s="300" customFormat="1">
      <c r="F280" s="310"/>
      <c r="H280" s="310"/>
    </row>
    <row r="281" spans="6:8" s="300" customFormat="1">
      <c r="F281" s="310"/>
      <c r="H281" s="310"/>
    </row>
    <row r="282" spans="6:8" s="300" customFormat="1">
      <c r="F282" s="310"/>
      <c r="H282" s="310"/>
    </row>
    <row r="283" spans="6:8" s="300" customFormat="1">
      <c r="F283" s="310"/>
      <c r="H283" s="310"/>
    </row>
    <row r="284" spans="6:8" s="300" customFormat="1">
      <c r="F284" s="310"/>
      <c r="H284" s="310"/>
    </row>
    <row r="285" spans="6:8" s="300" customFormat="1">
      <c r="F285" s="310"/>
      <c r="H285" s="310"/>
    </row>
    <row r="286" spans="6:8" s="300" customFormat="1">
      <c r="F286" s="310"/>
      <c r="H286" s="310"/>
    </row>
    <row r="287" spans="6:8" s="300" customFormat="1">
      <c r="F287" s="310"/>
      <c r="H287" s="310"/>
    </row>
    <row r="288" spans="6:8" s="300" customFormat="1">
      <c r="F288" s="310"/>
      <c r="H288" s="310"/>
    </row>
    <row r="289" spans="6:8" s="300" customFormat="1">
      <c r="F289" s="310"/>
      <c r="H289" s="310"/>
    </row>
    <row r="290" spans="6:8" s="300" customFormat="1">
      <c r="F290" s="310"/>
      <c r="H290" s="310"/>
    </row>
    <row r="291" spans="6:8" s="300" customFormat="1">
      <c r="F291" s="310"/>
      <c r="H291" s="310"/>
    </row>
    <row r="292" spans="6:8" s="300" customFormat="1">
      <c r="F292" s="310"/>
      <c r="H292" s="310"/>
    </row>
    <row r="293" spans="6:8" s="300" customFormat="1">
      <c r="F293" s="310"/>
      <c r="H293" s="310"/>
    </row>
    <row r="294" spans="6:8" s="300" customFormat="1">
      <c r="F294" s="310"/>
      <c r="H294" s="310"/>
    </row>
    <row r="295" spans="6:8" s="300" customFormat="1">
      <c r="F295" s="310"/>
      <c r="H295" s="310"/>
    </row>
    <row r="296" spans="6:8" s="300" customFormat="1">
      <c r="F296" s="310"/>
      <c r="H296" s="310"/>
    </row>
    <row r="297" spans="6:8" s="300" customFormat="1">
      <c r="F297" s="310"/>
      <c r="H297" s="310"/>
    </row>
    <row r="298" spans="6:8" s="300" customFormat="1">
      <c r="F298" s="310"/>
      <c r="H298" s="310"/>
    </row>
    <row r="299" spans="6:8" s="300" customFormat="1">
      <c r="F299" s="310"/>
      <c r="H299" s="310"/>
    </row>
    <row r="300" spans="6:8" s="300" customFormat="1">
      <c r="F300" s="310"/>
      <c r="H300" s="310"/>
    </row>
    <row r="301" spans="6:8" s="300" customFormat="1">
      <c r="F301" s="310"/>
      <c r="H301" s="310"/>
    </row>
    <row r="302" spans="6:8" s="300" customFormat="1">
      <c r="F302" s="310"/>
      <c r="H302" s="310"/>
    </row>
    <row r="303" spans="6:8" s="300" customFormat="1">
      <c r="F303" s="310"/>
      <c r="H303" s="310"/>
    </row>
    <row r="304" spans="6:8" s="300" customFormat="1">
      <c r="F304" s="310"/>
      <c r="H304" s="310"/>
    </row>
    <row r="305" spans="6:8" s="300" customFormat="1">
      <c r="F305" s="310"/>
      <c r="H305" s="310"/>
    </row>
    <row r="306" spans="6:8" s="300" customFormat="1">
      <c r="F306" s="310"/>
      <c r="H306" s="310"/>
    </row>
    <row r="307" spans="6:8" s="300" customFormat="1">
      <c r="F307" s="310"/>
      <c r="H307" s="310"/>
    </row>
    <row r="308" spans="6:8" s="300" customFormat="1">
      <c r="F308" s="310"/>
      <c r="H308" s="310"/>
    </row>
    <row r="309" spans="6:8" s="300" customFormat="1">
      <c r="F309" s="310"/>
      <c r="H309" s="310"/>
    </row>
    <row r="310" spans="6:8" s="300" customFormat="1">
      <c r="F310" s="310"/>
      <c r="H310" s="310"/>
    </row>
    <row r="311" spans="6:8" s="300" customFormat="1">
      <c r="F311" s="310"/>
      <c r="H311" s="310"/>
    </row>
    <row r="312" spans="6:8" s="300" customFormat="1">
      <c r="F312" s="310"/>
      <c r="H312" s="310"/>
    </row>
    <row r="313" spans="6:8" s="300" customFormat="1">
      <c r="F313" s="310"/>
      <c r="H313" s="310"/>
    </row>
    <row r="314" spans="6:8" s="300" customFormat="1">
      <c r="F314" s="310"/>
      <c r="H314" s="310"/>
    </row>
    <row r="315" spans="6:8" s="300" customFormat="1">
      <c r="F315" s="310"/>
      <c r="H315" s="310"/>
    </row>
    <row r="316" spans="6:8" s="300" customFormat="1">
      <c r="F316" s="310"/>
      <c r="H316" s="310"/>
    </row>
    <row r="317" spans="6:8" s="300" customFormat="1">
      <c r="F317" s="310"/>
      <c r="H317" s="310"/>
    </row>
    <row r="318" spans="6:8" s="300" customFormat="1">
      <c r="F318" s="310"/>
      <c r="H318" s="310"/>
    </row>
    <row r="319" spans="6:8" s="300" customFormat="1">
      <c r="F319" s="310"/>
      <c r="H319" s="310"/>
    </row>
    <row r="320" spans="6:8" s="300" customFormat="1">
      <c r="F320" s="310"/>
      <c r="H320" s="310"/>
    </row>
    <row r="321" spans="6:8" s="300" customFormat="1">
      <c r="F321" s="310"/>
      <c r="H321" s="310"/>
    </row>
    <row r="322" spans="6:8" s="300" customFormat="1">
      <c r="F322" s="310"/>
      <c r="H322" s="310"/>
    </row>
    <row r="323" spans="6:8" s="300" customFormat="1">
      <c r="F323" s="310"/>
      <c r="H323" s="310"/>
    </row>
    <row r="324" spans="6:8" s="300" customFormat="1">
      <c r="F324" s="310"/>
      <c r="H324" s="310"/>
    </row>
    <row r="325" spans="6:8" s="300" customFormat="1">
      <c r="F325" s="310"/>
      <c r="H325" s="310"/>
    </row>
    <row r="326" spans="6:8" s="300" customFormat="1">
      <c r="F326" s="310"/>
      <c r="H326" s="310"/>
    </row>
    <row r="327" spans="6:8" s="300" customFormat="1">
      <c r="F327" s="310"/>
      <c r="H327" s="310"/>
    </row>
    <row r="328" spans="6:8" s="300" customFormat="1">
      <c r="F328" s="310"/>
      <c r="H328" s="310"/>
    </row>
    <row r="329" spans="6:8" s="300" customFormat="1">
      <c r="F329" s="310"/>
      <c r="H329" s="310"/>
    </row>
    <row r="330" spans="6:8" s="300" customFormat="1">
      <c r="F330" s="310"/>
      <c r="H330" s="310"/>
    </row>
    <row r="331" spans="6:8" s="300" customFormat="1">
      <c r="F331" s="310"/>
      <c r="H331" s="310"/>
    </row>
    <row r="332" spans="6:8" s="300" customFormat="1">
      <c r="F332" s="310"/>
      <c r="H332" s="310"/>
    </row>
    <row r="333" spans="6:8" s="300" customFormat="1">
      <c r="F333" s="310"/>
      <c r="H333" s="310"/>
    </row>
    <row r="334" spans="6:8" s="300" customFormat="1">
      <c r="F334" s="310"/>
      <c r="H334" s="310"/>
    </row>
    <row r="335" spans="6:8" s="300" customFormat="1">
      <c r="F335" s="310"/>
      <c r="H335" s="310"/>
    </row>
    <row r="336" spans="6:8" s="300" customFormat="1">
      <c r="F336" s="310"/>
      <c r="H336" s="310"/>
    </row>
    <row r="337" spans="6:8" s="300" customFormat="1">
      <c r="F337" s="310"/>
      <c r="H337" s="310"/>
    </row>
    <row r="338" spans="6:8" s="300" customFormat="1">
      <c r="F338" s="310"/>
      <c r="H338" s="310"/>
    </row>
    <row r="339" spans="6:8" s="300" customFormat="1">
      <c r="F339" s="310"/>
      <c r="H339" s="310"/>
    </row>
    <row r="340" spans="6:8" s="300" customFormat="1">
      <c r="F340" s="310"/>
      <c r="H340" s="310"/>
    </row>
    <row r="341" spans="6:8" s="300" customFormat="1">
      <c r="F341" s="310"/>
      <c r="H341" s="310"/>
    </row>
    <row r="342" spans="6:8" s="300" customFormat="1">
      <c r="F342" s="310"/>
      <c r="H342" s="310"/>
    </row>
    <row r="343" spans="6:8" s="300" customFormat="1">
      <c r="F343" s="310"/>
      <c r="H343" s="310"/>
    </row>
    <row r="344" spans="6:8" s="300" customFormat="1">
      <c r="F344" s="310"/>
      <c r="H344" s="310"/>
    </row>
    <row r="345" spans="6:8" s="300" customFormat="1">
      <c r="F345" s="310"/>
      <c r="H345" s="310"/>
    </row>
    <row r="346" spans="6:8" s="300" customFormat="1">
      <c r="F346" s="310"/>
      <c r="H346" s="310"/>
    </row>
    <row r="347" spans="6:8" s="300" customFormat="1">
      <c r="F347" s="310"/>
      <c r="H347" s="310"/>
    </row>
    <row r="348" spans="6:8" s="300" customFormat="1">
      <c r="F348" s="310"/>
      <c r="H348" s="310"/>
    </row>
    <row r="349" spans="6:8" s="300" customFormat="1">
      <c r="F349" s="310"/>
      <c r="H349" s="310"/>
    </row>
    <row r="350" spans="6:8" s="300" customFormat="1">
      <c r="F350" s="310"/>
      <c r="H350" s="310"/>
    </row>
    <row r="351" spans="6:8" s="300" customFormat="1">
      <c r="F351" s="310"/>
      <c r="H351" s="310"/>
    </row>
    <row r="352" spans="6:8" s="300" customFormat="1">
      <c r="F352" s="310"/>
      <c r="H352" s="310"/>
    </row>
    <row r="353" spans="6:8" s="300" customFormat="1">
      <c r="F353" s="310"/>
      <c r="H353" s="310"/>
    </row>
    <row r="354" spans="6:8" s="300" customFormat="1">
      <c r="F354" s="310"/>
      <c r="H354" s="310"/>
    </row>
    <row r="355" spans="6:8" s="300" customFormat="1">
      <c r="F355" s="310"/>
      <c r="H355" s="310"/>
    </row>
    <row r="356" spans="6:8" s="300" customFormat="1">
      <c r="F356" s="310"/>
      <c r="H356" s="310"/>
    </row>
    <row r="357" spans="6:8" s="300" customFormat="1">
      <c r="F357" s="310"/>
      <c r="H357" s="310"/>
    </row>
    <row r="358" spans="6:8" s="300" customFormat="1">
      <c r="F358" s="310"/>
      <c r="H358" s="310"/>
    </row>
    <row r="359" spans="6:8" s="300" customFormat="1">
      <c r="F359" s="310"/>
      <c r="H359" s="310"/>
    </row>
    <row r="360" spans="6:8" s="300" customFormat="1">
      <c r="F360" s="310"/>
      <c r="H360" s="310"/>
    </row>
    <row r="361" spans="6:8" s="300" customFormat="1">
      <c r="F361" s="310"/>
      <c r="H361" s="310"/>
    </row>
    <row r="362" spans="6:8" s="300" customFormat="1">
      <c r="F362" s="310"/>
      <c r="H362" s="310"/>
    </row>
    <row r="363" spans="6:8" s="300" customFormat="1">
      <c r="F363" s="310"/>
      <c r="H363" s="310"/>
    </row>
    <row r="364" spans="6:8" s="300" customFormat="1">
      <c r="F364" s="310"/>
      <c r="H364" s="310"/>
    </row>
    <row r="365" spans="6:8" s="300" customFormat="1">
      <c r="F365" s="310"/>
      <c r="H365" s="310"/>
    </row>
    <row r="366" spans="6:8" s="300" customFormat="1">
      <c r="F366" s="310"/>
      <c r="H366" s="310"/>
    </row>
    <row r="367" spans="6:8" s="300" customFormat="1">
      <c r="F367" s="310"/>
      <c r="H367" s="310"/>
    </row>
    <row r="368" spans="6:8" s="300" customFormat="1">
      <c r="F368" s="310"/>
      <c r="H368" s="310"/>
    </row>
    <row r="369" spans="6:8" s="300" customFormat="1">
      <c r="F369" s="310"/>
      <c r="H369" s="310"/>
    </row>
    <row r="370" spans="6:8" s="300" customFormat="1">
      <c r="F370" s="310"/>
      <c r="H370" s="310"/>
    </row>
    <row r="371" spans="6:8" s="300" customFormat="1">
      <c r="F371" s="310"/>
      <c r="H371" s="310"/>
    </row>
    <row r="372" spans="6:8" s="300" customFormat="1">
      <c r="F372" s="310"/>
      <c r="H372" s="310"/>
    </row>
    <row r="373" spans="6:8" s="300" customFormat="1">
      <c r="F373" s="310"/>
      <c r="H373" s="310"/>
    </row>
    <row r="374" spans="6:8" s="300" customFormat="1">
      <c r="F374" s="310"/>
      <c r="H374" s="310"/>
    </row>
    <row r="375" spans="6:8" s="300" customFormat="1">
      <c r="F375" s="310"/>
      <c r="H375" s="310"/>
    </row>
    <row r="376" spans="6:8" s="300" customFormat="1">
      <c r="F376" s="310"/>
      <c r="H376" s="310"/>
    </row>
    <row r="377" spans="6:8" s="300" customFormat="1">
      <c r="F377" s="310"/>
      <c r="H377" s="310"/>
    </row>
    <row r="378" spans="6:8" s="300" customFormat="1">
      <c r="F378" s="310"/>
      <c r="H378" s="310"/>
    </row>
    <row r="379" spans="6:8" s="300" customFormat="1">
      <c r="F379" s="310"/>
      <c r="H379" s="310"/>
    </row>
    <row r="380" spans="6:8" s="300" customFormat="1">
      <c r="F380" s="310"/>
      <c r="H380" s="310"/>
    </row>
    <row r="381" spans="6:8" s="300" customFormat="1">
      <c r="F381" s="310"/>
      <c r="H381" s="310"/>
    </row>
    <row r="382" spans="6:8" s="300" customFormat="1">
      <c r="F382" s="310"/>
      <c r="H382" s="310"/>
    </row>
    <row r="383" spans="6:8" s="300" customFormat="1">
      <c r="F383" s="310"/>
      <c r="H383" s="310"/>
    </row>
    <row r="384" spans="6:8" s="300" customFormat="1">
      <c r="F384" s="310"/>
      <c r="H384" s="310"/>
    </row>
    <row r="385" spans="6:8" s="300" customFormat="1">
      <c r="F385" s="310"/>
      <c r="H385" s="310"/>
    </row>
    <row r="386" spans="6:8" s="300" customFormat="1">
      <c r="F386" s="310"/>
      <c r="H386" s="310"/>
    </row>
    <row r="387" spans="6:8" s="300" customFormat="1">
      <c r="F387" s="310"/>
      <c r="H387" s="310"/>
    </row>
    <row r="388" spans="6:8" s="300" customFormat="1">
      <c r="F388" s="310"/>
      <c r="H388" s="310"/>
    </row>
    <row r="389" spans="6:8" s="300" customFormat="1">
      <c r="F389" s="310"/>
      <c r="H389" s="310"/>
    </row>
    <row r="390" spans="6:8" s="300" customFormat="1">
      <c r="F390" s="310"/>
      <c r="H390" s="310"/>
    </row>
    <row r="391" spans="6:8" s="300" customFormat="1">
      <c r="F391" s="310"/>
      <c r="H391" s="310"/>
    </row>
    <row r="392" spans="6:8" s="300" customFormat="1">
      <c r="F392" s="310"/>
      <c r="H392" s="310"/>
    </row>
    <row r="393" spans="6:8" s="300" customFormat="1">
      <c r="F393" s="310"/>
      <c r="H393" s="310"/>
    </row>
    <row r="394" spans="6:8" s="300" customFormat="1">
      <c r="F394" s="310"/>
      <c r="H394" s="310"/>
    </row>
    <row r="395" spans="6:8" s="300" customFormat="1">
      <c r="F395" s="310"/>
      <c r="H395" s="310"/>
    </row>
    <row r="396" spans="6:8" s="300" customFormat="1">
      <c r="F396" s="310"/>
      <c r="H396" s="310"/>
    </row>
    <row r="397" spans="6:8" s="300" customFormat="1">
      <c r="F397" s="310"/>
      <c r="H397" s="310"/>
    </row>
    <row r="398" spans="6:8" s="300" customFormat="1">
      <c r="F398" s="310"/>
      <c r="H398" s="310"/>
    </row>
    <row r="399" spans="6:8" s="300" customFormat="1">
      <c r="F399" s="310"/>
      <c r="H399" s="310"/>
    </row>
    <row r="400" spans="6:8" s="300" customFormat="1">
      <c r="F400" s="310"/>
      <c r="H400" s="310"/>
    </row>
    <row r="401" spans="6:8" s="300" customFormat="1">
      <c r="F401" s="310"/>
      <c r="H401" s="310"/>
    </row>
    <row r="402" spans="6:8" s="300" customFormat="1">
      <c r="F402" s="310"/>
      <c r="H402" s="310"/>
    </row>
    <row r="403" spans="6:8" s="300" customFormat="1">
      <c r="F403" s="310"/>
      <c r="H403" s="310"/>
    </row>
    <row r="404" spans="6:8" s="300" customFormat="1">
      <c r="F404" s="310"/>
      <c r="H404" s="310"/>
    </row>
    <row r="405" spans="6:8" s="300" customFormat="1">
      <c r="F405" s="310"/>
      <c r="H405" s="310"/>
    </row>
    <row r="406" spans="6:8" s="300" customFormat="1">
      <c r="F406" s="310"/>
      <c r="H406" s="310"/>
    </row>
    <row r="407" spans="6:8" s="300" customFormat="1">
      <c r="F407" s="310"/>
      <c r="H407" s="310"/>
    </row>
    <row r="408" spans="6:8" s="300" customFormat="1">
      <c r="F408" s="310"/>
      <c r="H408" s="310"/>
    </row>
    <row r="409" spans="6:8" s="300" customFormat="1">
      <c r="F409" s="310"/>
      <c r="H409" s="310"/>
    </row>
    <row r="410" spans="6:8" s="300" customFormat="1">
      <c r="F410" s="310"/>
      <c r="H410" s="310"/>
    </row>
    <row r="411" spans="6:8" s="300" customFormat="1">
      <c r="F411" s="310"/>
      <c r="H411" s="310"/>
    </row>
    <row r="412" spans="6:8" s="300" customFormat="1">
      <c r="F412" s="310"/>
      <c r="H412" s="310"/>
    </row>
    <row r="413" spans="6:8" s="300" customFormat="1">
      <c r="F413" s="310"/>
      <c r="H413" s="310"/>
    </row>
    <row r="414" spans="6:8" s="300" customFormat="1">
      <c r="F414" s="310"/>
      <c r="H414" s="310"/>
    </row>
    <row r="415" spans="6:8" s="300" customFormat="1">
      <c r="F415" s="310"/>
      <c r="H415" s="310"/>
    </row>
    <row r="416" spans="6:8" s="300" customFormat="1">
      <c r="F416" s="310"/>
      <c r="H416" s="310"/>
    </row>
    <row r="417" spans="6:8" s="300" customFormat="1">
      <c r="F417" s="310"/>
      <c r="H417" s="310"/>
    </row>
    <row r="418" spans="6:8" s="300" customFormat="1">
      <c r="F418" s="310"/>
      <c r="H418" s="310"/>
    </row>
    <row r="419" spans="6:8" s="300" customFormat="1">
      <c r="F419" s="310"/>
      <c r="H419" s="310"/>
    </row>
    <row r="420" spans="6:8" s="300" customFormat="1">
      <c r="F420" s="310"/>
      <c r="H420" s="310"/>
    </row>
    <row r="421" spans="6:8" s="300" customFormat="1">
      <c r="F421" s="310"/>
      <c r="H421" s="310"/>
    </row>
    <row r="422" spans="6:8" s="300" customFormat="1">
      <c r="F422" s="310"/>
      <c r="H422" s="310"/>
    </row>
    <row r="423" spans="6:8" s="300" customFormat="1">
      <c r="F423" s="310"/>
      <c r="H423" s="310"/>
    </row>
    <row r="424" spans="6:8" s="300" customFormat="1">
      <c r="F424" s="310"/>
      <c r="H424" s="310"/>
    </row>
    <row r="425" spans="6:8" s="300" customFormat="1">
      <c r="F425" s="310"/>
      <c r="H425" s="310"/>
    </row>
    <row r="426" spans="6:8" s="300" customFormat="1">
      <c r="F426" s="310"/>
      <c r="H426" s="310"/>
    </row>
    <row r="427" spans="6:8" s="300" customFormat="1">
      <c r="F427" s="310"/>
      <c r="H427" s="310"/>
    </row>
    <row r="428" spans="6:8" s="300" customFormat="1">
      <c r="F428" s="310"/>
      <c r="H428" s="310"/>
    </row>
    <row r="429" spans="6:8" s="300" customFormat="1">
      <c r="F429" s="310"/>
      <c r="H429" s="310"/>
    </row>
    <row r="430" spans="6:8" s="300" customFormat="1">
      <c r="F430" s="310"/>
      <c r="H430" s="310"/>
    </row>
    <row r="431" spans="6:8" s="300" customFormat="1">
      <c r="F431" s="310"/>
      <c r="H431" s="310"/>
    </row>
    <row r="432" spans="6:8" s="300" customFormat="1">
      <c r="F432" s="310"/>
      <c r="H432" s="310"/>
    </row>
    <row r="433" spans="6:8" s="300" customFormat="1">
      <c r="F433" s="310"/>
      <c r="H433" s="310"/>
    </row>
    <row r="434" spans="6:8" s="300" customFormat="1">
      <c r="F434" s="310"/>
      <c r="H434" s="310"/>
    </row>
    <row r="435" spans="6:8" s="300" customFormat="1">
      <c r="F435" s="310"/>
      <c r="H435" s="310"/>
    </row>
    <row r="436" spans="6:8" s="300" customFormat="1">
      <c r="F436" s="310"/>
      <c r="H436" s="310"/>
    </row>
    <row r="437" spans="6:8" s="300" customFormat="1">
      <c r="F437" s="310"/>
      <c r="H437" s="310"/>
    </row>
    <row r="438" spans="6:8" s="300" customFormat="1">
      <c r="F438" s="310"/>
      <c r="H438" s="310"/>
    </row>
    <row r="439" spans="6:8" s="300" customFormat="1">
      <c r="F439" s="310"/>
      <c r="H439" s="310"/>
    </row>
    <row r="440" spans="6:8" s="300" customFormat="1">
      <c r="F440" s="310"/>
      <c r="H440" s="310"/>
    </row>
    <row r="441" spans="6:8" s="300" customFormat="1">
      <c r="F441" s="310"/>
      <c r="H441" s="310"/>
    </row>
    <row r="442" spans="6:8" s="300" customFormat="1">
      <c r="F442" s="310"/>
      <c r="H442" s="310"/>
    </row>
    <row r="443" spans="6:8" s="300" customFormat="1">
      <c r="F443" s="310"/>
      <c r="H443" s="310"/>
    </row>
    <row r="444" spans="6:8" s="300" customFormat="1">
      <c r="F444" s="310"/>
      <c r="H444" s="310"/>
    </row>
    <row r="445" spans="6:8" s="300" customFormat="1">
      <c r="F445" s="310"/>
      <c r="H445" s="310"/>
    </row>
    <row r="446" spans="6:8" s="300" customFormat="1">
      <c r="F446" s="310"/>
      <c r="H446" s="310"/>
    </row>
    <row r="447" spans="6:8" s="300" customFormat="1">
      <c r="F447" s="310"/>
      <c r="H447" s="310"/>
    </row>
    <row r="448" spans="6:8" s="300" customFormat="1">
      <c r="F448" s="310"/>
      <c r="H448" s="310"/>
    </row>
    <row r="449" spans="6:8" s="300" customFormat="1">
      <c r="F449" s="310"/>
      <c r="H449" s="310"/>
    </row>
    <row r="450" spans="6:8" s="300" customFormat="1">
      <c r="F450" s="310"/>
      <c r="H450" s="310"/>
    </row>
    <row r="451" spans="6:8" s="300" customFormat="1">
      <c r="F451" s="310"/>
      <c r="H451" s="310"/>
    </row>
    <row r="452" spans="6:8" s="300" customFormat="1">
      <c r="F452" s="310"/>
      <c r="H452" s="310"/>
    </row>
    <row r="453" spans="6:8" s="300" customFormat="1">
      <c r="F453" s="310"/>
      <c r="H453" s="310"/>
    </row>
    <row r="454" spans="6:8" s="300" customFormat="1">
      <c r="F454" s="310"/>
      <c r="H454" s="310"/>
    </row>
    <row r="455" spans="6:8" s="300" customFormat="1">
      <c r="F455" s="310"/>
      <c r="H455" s="310"/>
    </row>
    <row r="456" spans="6:8" s="300" customFormat="1">
      <c r="F456" s="310"/>
      <c r="H456" s="310"/>
    </row>
    <row r="457" spans="6:8" s="300" customFormat="1">
      <c r="F457" s="310"/>
      <c r="H457" s="310"/>
    </row>
    <row r="458" spans="6:8" s="300" customFormat="1">
      <c r="F458" s="310"/>
      <c r="H458" s="310"/>
    </row>
    <row r="459" spans="6:8" s="300" customFormat="1">
      <c r="F459" s="310"/>
      <c r="H459" s="310"/>
    </row>
    <row r="460" spans="6:8" s="300" customFormat="1">
      <c r="F460" s="310"/>
      <c r="H460" s="310"/>
    </row>
    <row r="461" spans="6:8" s="300" customFormat="1">
      <c r="F461" s="310"/>
      <c r="H461" s="310"/>
    </row>
    <row r="462" spans="6:8" s="300" customFormat="1">
      <c r="F462" s="310"/>
      <c r="H462" s="310"/>
    </row>
    <row r="463" spans="6:8" s="300" customFormat="1">
      <c r="F463" s="310"/>
      <c r="H463" s="310"/>
    </row>
    <row r="464" spans="6:8" s="300" customFormat="1">
      <c r="F464" s="310"/>
      <c r="H464" s="310"/>
    </row>
    <row r="465" spans="6:8" s="300" customFormat="1">
      <c r="F465" s="310"/>
      <c r="H465" s="310"/>
    </row>
    <row r="466" spans="6:8" s="300" customFormat="1">
      <c r="F466" s="310"/>
      <c r="H466" s="310"/>
    </row>
    <row r="467" spans="6:8" s="300" customFormat="1">
      <c r="F467" s="310"/>
      <c r="H467" s="310"/>
    </row>
    <row r="468" spans="6:8" s="300" customFormat="1">
      <c r="F468" s="310"/>
      <c r="H468" s="310"/>
    </row>
    <row r="469" spans="6:8" s="300" customFormat="1">
      <c r="F469" s="310"/>
      <c r="H469" s="310"/>
    </row>
    <row r="470" spans="6:8" s="300" customFormat="1">
      <c r="F470" s="310"/>
      <c r="H470" s="310"/>
    </row>
    <row r="471" spans="6:8" s="300" customFormat="1">
      <c r="F471" s="310"/>
      <c r="H471" s="310"/>
    </row>
    <row r="472" spans="6:8" s="300" customFormat="1">
      <c r="F472" s="310"/>
      <c r="H472" s="310"/>
    </row>
    <row r="473" spans="6:8" s="300" customFormat="1">
      <c r="F473" s="310"/>
      <c r="H473" s="310"/>
    </row>
    <row r="474" spans="6:8" s="300" customFormat="1">
      <c r="F474" s="310"/>
      <c r="H474" s="310"/>
    </row>
    <row r="475" spans="6:8" s="300" customFormat="1">
      <c r="F475" s="310"/>
      <c r="H475" s="310"/>
    </row>
    <row r="476" spans="6:8" s="300" customFormat="1">
      <c r="F476" s="310"/>
      <c r="H476" s="310"/>
    </row>
    <row r="477" spans="6:8" s="300" customFormat="1">
      <c r="F477" s="310"/>
      <c r="H477" s="310"/>
    </row>
    <row r="478" spans="6:8" s="300" customFormat="1">
      <c r="F478" s="310"/>
      <c r="H478" s="310"/>
    </row>
    <row r="479" spans="6:8" s="300" customFormat="1">
      <c r="F479" s="310"/>
      <c r="H479" s="310"/>
    </row>
    <row r="480" spans="6:8" s="300" customFormat="1">
      <c r="F480" s="310"/>
      <c r="H480" s="310"/>
    </row>
    <row r="481" spans="6:8" s="300" customFormat="1">
      <c r="F481" s="310"/>
      <c r="H481" s="310"/>
    </row>
    <row r="482" spans="6:8" s="300" customFormat="1">
      <c r="F482" s="310"/>
      <c r="H482" s="310"/>
    </row>
    <row r="483" spans="6:8" s="300" customFormat="1">
      <c r="F483" s="310"/>
      <c r="H483" s="310"/>
    </row>
    <row r="484" spans="6:8" s="300" customFormat="1">
      <c r="F484" s="310"/>
      <c r="H484" s="310"/>
    </row>
    <row r="485" spans="6:8" s="300" customFormat="1">
      <c r="F485" s="310"/>
      <c r="H485" s="310"/>
    </row>
    <row r="486" spans="6:8" s="300" customFormat="1">
      <c r="F486" s="310"/>
      <c r="H486" s="310"/>
    </row>
    <row r="487" spans="6:8" s="300" customFormat="1">
      <c r="F487" s="310"/>
      <c r="H487" s="310"/>
    </row>
    <row r="488" spans="6:8" s="300" customFormat="1">
      <c r="F488" s="310"/>
      <c r="H488" s="310"/>
    </row>
    <row r="489" spans="6:8" s="300" customFormat="1">
      <c r="F489" s="310"/>
      <c r="H489" s="310"/>
    </row>
    <row r="490" spans="6:8" s="300" customFormat="1">
      <c r="F490" s="310"/>
      <c r="H490" s="310"/>
    </row>
    <row r="491" spans="6:8" s="300" customFormat="1">
      <c r="F491" s="310"/>
      <c r="H491" s="310"/>
    </row>
    <row r="492" spans="6:8" s="300" customFormat="1">
      <c r="F492" s="310"/>
      <c r="H492" s="310"/>
    </row>
    <row r="493" spans="6:8" s="300" customFormat="1">
      <c r="F493" s="310"/>
      <c r="H493" s="310"/>
    </row>
    <row r="494" spans="6:8" s="300" customFormat="1">
      <c r="F494" s="310"/>
      <c r="H494" s="310"/>
    </row>
    <row r="495" spans="6:8" s="300" customFormat="1">
      <c r="F495" s="310"/>
      <c r="H495" s="310"/>
    </row>
    <row r="496" spans="6:8" s="300" customFormat="1">
      <c r="F496" s="310"/>
      <c r="H496" s="310"/>
    </row>
    <row r="497" spans="6:8" s="300" customFormat="1">
      <c r="F497" s="310"/>
      <c r="H497" s="310"/>
    </row>
    <row r="498" spans="6:8" s="300" customFormat="1">
      <c r="F498" s="310"/>
      <c r="H498" s="310"/>
    </row>
    <row r="499" spans="6:8" s="300" customFormat="1">
      <c r="F499" s="310"/>
      <c r="H499" s="310"/>
    </row>
    <row r="500" spans="6:8" s="300" customFormat="1">
      <c r="F500" s="310"/>
      <c r="H500" s="310"/>
    </row>
    <row r="501" spans="6:8" s="300" customFormat="1">
      <c r="F501" s="310"/>
      <c r="H501" s="310"/>
    </row>
    <row r="502" spans="6:8" s="300" customFormat="1">
      <c r="F502" s="310"/>
      <c r="H502" s="310"/>
    </row>
    <row r="503" spans="6:8" s="300" customFormat="1">
      <c r="F503" s="310"/>
      <c r="H503" s="310"/>
    </row>
    <row r="504" spans="6:8" s="300" customFormat="1">
      <c r="F504" s="310"/>
      <c r="H504" s="310"/>
    </row>
    <row r="505" spans="6:8" s="300" customFormat="1">
      <c r="F505" s="310"/>
      <c r="H505" s="310"/>
    </row>
    <row r="506" spans="6:8" s="300" customFormat="1">
      <c r="F506" s="310"/>
      <c r="H506" s="310"/>
    </row>
    <row r="507" spans="6:8" s="300" customFormat="1">
      <c r="F507" s="310"/>
      <c r="H507" s="310"/>
    </row>
    <row r="508" spans="6:8" s="300" customFormat="1">
      <c r="F508" s="310"/>
      <c r="H508" s="310"/>
    </row>
    <row r="509" spans="6:8" s="300" customFormat="1">
      <c r="F509" s="310"/>
      <c r="H509" s="310"/>
    </row>
    <row r="510" spans="6:8" s="300" customFormat="1">
      <c r="F510" s="310"/>
      <c r="H510" s="310"/>
    </row>
    <row r="511" spans="6:8" s="300" customFormat="1">
      <c r="F511" s="310"/>
      <c r="H511" s="310"/>
    </row>
    <row r="512" spans="6:8" s="300" customFormat="1">
      <c r="F512" s="310"/>
      <c r="H512" s="310"/>
    </row>
    <row r="513" spans="6:8" s="300" customFormat="1">
      <c r="F513" s="310"/>
      <c r="H513" s="310"/>
    </row>
    <row r="514" spans="6:8" s="300" customFormat="1">
      <c r="F514" s="310"/>
      <c r="H514" s="310"/>
    </row>
    <row r="515" spans="6:8" s="300" customFormat="1">
      <c r="F515" s="310"/>
      <c r="H515" s="310"/>
    </row>
    <row r="516" spans="6:8" s="300" customFormat="1">
      <c r="F516" s="310"/>
      <c r="H516" s="310"/>
    </row>
    <row r="517" spans="6:8" s="300" customFormat="1">
      <c r="F517" s="310"/>
      <c r="H517" s="310"/>
    </row>
    <row r="518" spans="6:8" s="300" customFormat="1">
      <c r="F518" s="310"/>
      <c r="H518" s="310"/>
    </row>
    <row r="519" spans="6:8" s="300" customFormat="1">
      <c r="F519" s="310"/>
      <c r="H519" s="310"/>
    </row>
    <row r="520" spans="6:8" s="300" customFormat="1">
      <c r="F520" s="310"/>
      <c r="H520" s="310"/>
    </row>
    <row r="521" spans="6:8" s="300" customFormat="1">
      <c r="F521" s="310"/>
      <c r="H521" s="310"/>
    </row>
    <row r="522" spans="6:8" s="300" customFormat="1">
      <c r="F522" s="310"/>
      <c r="H522" s="310"/>
    </row>
    <row r="523" spans="6:8" s="300" customFormat="1">
      <c r="F523" s="310"/>
      <c r="H523" s="310"/>
    </row>
    <row r="524" spans="6:8" s="300" customFormat="1">
      <c r="F524" s="310"/>
      <c r="H524" s="310"/>
    </row>
    <row r="525" spans="6:8" s="300" customFormat="1">
      <c r="F525" s="310"/>
      <c r="H525" s="310"/>
    </row>
    <row r="526" spans="6:8" s="300" customFormat="1">
      <c r="F526" s="310"/>
      <c r="H526" s="310"/>
    </row>
    <row r="527" spans="6:8" s="300" customFormat="1">
      <c r="F527" s="310"/>
      <c r="H527" s="310"/>
    </row>
    <row r="528" spans="6:8" s="300" customFormat="1">
      <c r="F528" s="310"/>
      <c r="H528" s="310"/>
    </row>
    <row r="529" spans="6:8" s="300" customFormat="1">
      <c r="F529" s="310"/>
      <c r="H529" s="310"/>
    </row>
    <row r="530" spans="6:8" s="300" customFormat="1">
      <c r="F530" s="310"/>
      <c r="H530" s="310"/>
    </row>
    <row r="531" spans="6:8" s="300" customFormat="1">
      <c r="F531" s="310"/>
      <c r="H531" s="310"/>
    </row>
    <row r="532" spans="6:8" s="300" customFormat="1">
      <c r="F532" s="310"/>
      <c r="H532" s="310"/>
    </row>
    <row r="533" spans="6:8" s="300" customFormat="1">
      <c r="F533" s="310"/>
      <c r="H533" s="310"/>
    </row>
    <row r="534" spans="6:8" s="300" customFormat="1">
      <c r="F534" s="310"/>
      <c r="H534" s="310"/>
    </row>
    <row r="535" spans="6:8" s="300" customFormat="1">
      <c r="F535" s="310"/>
      <c r="H535" s="310"/>
    </row>
    <row r="536" spans="6:8" s="300" customFormat="1">
      <c r="F536" s="310"/>
      <c r="H536" s="310"/>
    </row>
    <row r="537" spans="6:8" s="300" customFormat="1">
      <c r="F537" s="310"/>
      <c r="H537" s="310"/>
    </row>
    <row r="538" spans="6:8" s="300" customFormat="1">
      <c r="F538" s="310"/>
      <c r="H538" s="310"/>
    </row>
    <row r="539" spans="6:8" s="300" customFormat="1">
      <c r="F539" s="310"/>
      <c r="H539" s="310"/>
    </row>
    <row r="540" spans="6:8" s="300" customFormat="1">
      <c r="F540" s="310"/>
      <c r="H540" s="310"/>
    </row>
    <row r="541" spans="6:8" s="300" customFormat="1">
      <c r="F541" s="310"/>
      <c r="H541" s="310"/>
    </row>
    <row r="542" spans="6:8" s="300" customFormat="1">
      <c r="F542" s="310"/>
      <c r="H542" s="310"/>
    </row>
    <row r="543" spans="6:8" s="300" customFormat="1">
      <c r="F543" s="310"/>
      <c r="H543" s="310"/>
    </row>
    <row r="544" spans="6:8" s="300" customFormat="1">
      <c r="F544" s="310"/>
      <c r="H544" s="310"/>
    </row>
    <row r="545" spans="6:8" s="300" customFormat="1">
      <c r="F545" s="310"/>
      <c r="H545" s="310"/>
    </row>
    <row r="546" spans="6:8" s="300" customFormat="1">
      <c r="F546" s="310"/>
      <c r="H546" s="310"/>
    </row>
    <row r="547" spans="6:8" s="300" customFormat="1">
      <c r="F547" s="310"/>
      <c r="H547" s="310"/>
    </row>
    <row r="548" spans="6:8" s="300" customFormat="1">
      <c r="F548" s="310"/>
      <c r="H548" s="310"/>
    </row>
    <row r="549" spans="6:8" s="300" customFormat="1">
      <c r="F549" s="310"/>
      <c r="H549" s="310"/>
    </row>
    <row r="550" spans="6:8" s="300" customFormat="1">
      <c r="F550" s="310"/>
      <c r="H550" s="310"/>
    </row>
    <row r="551" spans="6:8" s="300" customFormat="1">
      <c r="F551" s="310"/>
      <c r="H551" s="310"/>
    </row>
    <row r="552" spans="6:8" s="300" customFormat="1">
      <c r="F552" s="310"/>
      <c r="H552" s="310"/>
    </row>
  </sheetData>
  <mergeCells count="112">
    <mergeCell ref="E4:H4"/>
    <mergeCell ref="B11:D11"/>
    <mergeCell ref="B238:D238"/>
    <mergeCell ref="E238:H238"/>
    <mergeCell ref="B239:D239"/>
    <mergeCell ref="B240:D240"/>
    <mergeCell ref="B243:D243"/>
    <mergeCell ref="B241:C241"/>
    <mergeCell ref="B162:D162"/>
    <mergeCell ref="B233:D233"/>
    <mergeCell ref="B236:D236"/>
    <mergeCell ref="B219:C219"/>
    <mergeCell ref="B223:D223"/>
    <mergeCell ref="B225:D225"/>
    <mergeCell ref="B226:D226"/>
    <mergeCell ref="B230:D230"/>
    <mergeCell ref="B231:C231"/>
    <mergeCell ref="B203:C203"/>
    <mergeCell ref="B205:D205"/>
    <mergeCell ref="B209:D209"/>
    <mergeCell ref="B210:C210"/>
    <mergeCell ref="B215:D215"/>
    <mergeCell ref="B216:C216"/>
    <mergeCell ref="B191:D191"/>
    <mergeCell ref="B195:D195"/>
    <mergeCell ref="B197:D197"/>
    <mergeCell ref="B198:D198"/>
    <mergeCell ref="B199:D199"/>
    <mergeCell ref="B200:D200"/>
    <mergeCell ref="B165:D165"/>
    <mergeCell ref="B168:D168"/>
    <mergeCell ref="B182:D182"/>
    <mergeCell ref="B185:D185"/>
    <mergeCell ref="B187:C187"/>
    <mergeCell ref="B188:D188"/>
    <mergeCell ref="B141:D141"/>
    <mergeCell ref="B143:D143"/>
    <mergeCell ref="B144:D144"/>
    <mergeCell ref="B145:D145"/>
    <mergeCell ref="B146:D146"/>
    <mergeCell ref="B159:C159"/>
    <mergeCell ref="B125:C125"/>
    <mergeCell ref="B130:D130"/>
    <mergeCell ref="B131:D131"/>
    <mergeCell ref="B133:C133"/>
    <mergeCell ref="B134:C134"/>
    <mergeCell ref="B135:C135"/>
    <mergeCell ref="B114:C114"/>
    <mergeCell ref="B115:C115"/>
    <mergeCell ref="B120:D120"/>
    <mergeCell ref="B122:C122"/>
    <mergeCell ref="B123:D123"/>
    <mergeCell ref="B124:C124"/>
    <mergeCell ref="B106:D106"/>
    <mergeCell ref="B107:C107"/>
    <mergeCell ref="B108:C108"/>
    <mergeCell ref="B109:C109"/>
    <mergeCell ref="B112:C112"/>
    <mergeCell ref="B113:D113"/>
    <mergeCell ref="B99:D99"/>
    <mergeCell ref="B102:D102"/>
    <mergeCell ref="B103:C103"/>
    <mergeCell ref="B104:C104"/>
    <mergeCell ref="B105:D105"/>
    <mergeCell ref="B88:D88"/>
    <mergeCell ref="B89:C89"/>
    <mergeCell ref="B92:C92"/>
    <mergeCell ref="B95:D95"/>
    <mergeCell ref="B96:D96"/>
    <mergeCell ref="B98:D98"/>
    <mergeCell ref="B80:D80"/>
    <mergeCell ref="B81:C81"/>
    <mergeCell ref="B84:D84"/>
    <mergeCell ref="B85:D85"/>
    <mergeCell ref="B87:D87"/>
    <mergeCell ref="B67:D67"/>
    <mergeCell ref="B68:D68"/>
    <mergeCell ref="B69:C69"/>
    <mergeCell ref="B75:C75"/>
    <mergeCell ref="B62:D62"/>
    <mergeCell ref="B41:C41"/>
    <mergeCell ref="B23:D23"/>
    <mergeCell ref="B24:C24"/>
    <mergeCell ref="B27:C27"/>
    <mergeCell ref="B30:D30"/>
    <mergeCell ref="B31:C31"/>
    <mergeCell ref="B32:C32"/>
    <mergeCell ref="B79:D79"/>
    <mergeCell ref="B5:D5"/>
    <mergeCell ref="B7:D7"/>
    <mergeCell ref="B63:D63"/>
    <mergeCell ref="B64:C64"/>
    <mergeCell ref="L7:N7"/>
    <mergeCell ref="B8:D8"/>
    <mergeCell ref="B10:D10"/>
    <mergeCell ref="B12:C12"/>
    <mergeCell ref="B34:D34"/>
    <mergeCell ref="B35:C35"/>
    <mergeCell ref="B38:D38"/>
    <mergeCell ref="B39:D39"/>
    <mergeCell ref="B40:D40"/>
    <mergeCell ref="B13:C13"/>
    <mergeCell ref="B15:D15"/>
    <mergeCell ref="B16:D16"/>
    <mergeCell ref="B17:C17"/>
    <mergeCell ref="B19:C19"/>
    <mergeCell ref="B20:C20"/>
    <mergeCell ref="B45:C45"/>
    <mergeCell ref="B48:D48"/>
    <mergeCell ref="B49:C49"/>
    <mergeCell ref="B53:C53"/>
    <mergeCell ref="B54:C54"/>
  </mergeCells>
  <pageMargins left="0.7" right="0.7" top="0.75" bottom="0.75" header="0.3" footer="0.3"/>
  <pageSetup paperSize="9" scale="70" fitToHeight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3"/>
  <sheetViews>
    <sheetView workbookViewId="0">
      <selection activeCell="L18" sqref="L17:L18"/>
    </sheetView>
  </sheetViews>
  <sheetFormatPr baseColWidth="10" defaultRowHeight="12.75"/>
  <cols>
    <col min="1" max="5" width="11.42578125" style="288"/>
    <col min="6" max="6" width="11.7109375" style="288" bestFit="1" customWidth="1"/>
    <col min="7" max="7" width="11.42578125" style="288"/>
    <col min="8" max="8" width="13.85546875" style="288" customWidth="1"/>
    <col min="9" max="16384" width="11.42578125" style="288"/>
  </cols>
  <sheetData>
    <row r="1" spans="1:41" s="49" customFormat="1" ht="20.25">
      <c r="A1" s="271"/>
      <c r="B1" s="272" t="s">
        <v>364</v>
      </c>
      <c r="C1" s="273"/>
      <c r="D1" s="274"/>
      <c r="E1" s="275"/>
      <c r="F1" s="274"/>
      <c r="G1" s="274"/>
      <c r="H1" s="276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</row>
    <row r="2" spans="1:41" s="49" customFormat="1">
      <c r="A2" s="277"/>
      <c r="B2" s="278" t="s">
        <v>80</v>
      </c>
      <c r="C2" s="279"/>
      <c r="D2" s="231"/>
      <c r="E2" s="280"/>
      <c r="F2" s="280"/>
      <c r="G2" s="280"/>
      <c r="H2" s="281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</row>
    <row r="3" spans="1:41" s="49" customFormat="1" ht="12.75" customHeight="1">
      <c r="A3" s="277"/>
      <c r="B3" s="278" t="s">
        <v>81</v>
      </c>
      <c r="C3" s="279"/>
      <c r="D3" s="282"/>
      <c r="E3" s="283"/>
      <c r="F3" s="280"/>
      <c r="G3" s="280"/>
      <c r="H3" s="281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</row>
    <row r="4" spans="1:41" s="49" customFormat="1" ht="16.5">
      <c r="A4" s="284"/>
      <c r="B4" s="285" t="s">
        <v>0</v>
      </c>
      <c r="C4" s="286"/>
      <c r="D4" s="287"/>
      <c r="E4" s="397"/>
      <c r="F4" s="397"/>
      <c r="G4" s="397"/>
      <c r="H4" s="398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</row>
    <row r="5" spans="1:41">
      <c r="A5" s="262"/>
      <c r="B5" s="263"/>
      <c r="C5" s="263"/>
      <c r="D5" s="263"/>
      <c r="E5" s="263"/>
      <c r="F5" s="263"/>
      <c r="G5" s="263"/>
      <c r="H5" s="264"/>
    </row>
    <row r="6" spans="1:41">
      <c r="A6" s="265"/>
      <c r="B6" s="266"/>
      <c r="C6" s="266"/>
      <c r="D6" s="266"/>
      <c r="E6" s="266"/>
      <c r="F6" s="266"/>
      <c r="G6" s="266"/>
      <c r="H6" s="267"/>
    </row>
    <row r="7" spans="1:41" ht="15">
      <c r="A7" s="297" t="s">
        <v>376</v>
      </c>
      <c r="B7" s="266"/>
      <c r="C7" s="266"/>
      <c r="D7" s="266"/>
      <c r="E7" s="266"/>
      <c r="F7" s="266"/>
      <c r="G7" s="266"/>
      <c r="H7" s="267"/>
    </row>
    <row r="8" spans="1:41">
      <c r="A8" s="265"/>
      <c r="B8" s="266"/>
      <c r="C8" s="266"/>
      <c r="D8" s="266"/>
      <c r="E8" s="266"/>
      <c r="F8" s="266"/>
      <c r="G8" s="266"/>
      <c r="H8" s="267"/>
    </row>
    <row r="9" spans="1:41">
      <c r="A9" s="265" t="s">
        <v>375</v>
      </c>
      <c r="B9" s="266"/>
      <c r="C9" s="266"/>
      <c r="D9" s="266"/>
      <c r="E9" s="266"/>
      <c r="F9" s="289">
        <f>'Lot 310 GROS-OEUVRE'!H241</f>
        <v>675548.87</v>
      </c>
      <c r="G9" s="266"/>
      <c r="H9" s="267"/>
    </row>
    <row r="10" spans="1:41">
      <c r="A10" s="265"/>
      <c r="B10" s="266"/>
      <c r="C10" s="266"/>
      <c r="D10" s="266"/>
      <c r="E10" s="266"/>
      <c r="F10" s="266"/>
      <c r="G10" s="266"/>
      <c r="H10" s="267"/>
    </row>
    <row r="11" spans="1:41">
      <c r="A11" s="265" t="s">
        <v>215</v>
      </c>
      <c r="B11" s="266"/>
      <c r="C11" s="266"/>
      <c r="D11" s="266"/>
      <c r="E11" s="266"/>
      <c r="F11" s="289">
        <f>'310_Locaux sociaux'!H246</f>
        <v>189451.13</v>
      </c>
      <c r="G11" s="266"/>
      <c r="H11" s="267"/>
    </row>
    <row r="12" spans="1:41">
      <c r="A12" s="265"/>
      <c r="B12" s="266"/>
      <c r="C12" s="266"/>
      <c r="D12" s="266"/>
      <c r="E12" s="266"/>
      <c r="F12" s="266"/>
      <c r="G12" s="266"/>
      <c r="H12" s="267"/>
    </row>
    <row r="13" spans="1:41" ht="15">
      <c r="A13" s="298" t="s">
        <v>377</v>
      </c>
      <c r="B13" s="263"/>
      <c r="C13" s="263"/>
      <c r="D13" s="263"/>
      <c r="E13" s="263"/>
      <c r="F13" s="296">
        <f>F9+F11</f>
        <v>865000</v>
      </c>
      <c r="G13" s="266"/>
      <c r="H13" s="267"/>
    </row>
    <row r="14" spans="1:41">
      <c r="A14" s="265" t="s">
        <v>361</v>
      </c>
      <c r="B14" s="266"/>
      <c r="C14" s="266"/>
      <c r="D14" s="266"/>
      <c r="E14" s="266"/>
      <c r="F14" s="289">
        <f>F13*20%</f>
        <v>173000</v>
      </c>
      <c r="G14" s="266"/>
      <c r="H14" s="267"/>
    </row>
    <row r="15" spans="1:41" ht="15">
      <c r="A15" s="297" t="s">
        <v>378</v>
      </c>
      <c r="B15" s="266"/>
      <c r="C15" s="266"/>
      <c r="D15" s="266"/>
      <c r="E15" s="266"/>
      <c r="F15" s="295">
        <f>F13+F14</f>
        <v>1038000</v>
      </c>
      <c r="G15" s="266"/>
      <c r="H15" s="267"/>
    </row>
    <row r="16" spans="1:41">
      <c r="A16" s="265"/>
      <c r="B16" s="266"/>
      <c r="C16" s="266"/>
      <c r="D16" s="266"/>
      <c r="E16" s="266"/>
      <c r="F16" s="266"/>
      <c r="G16" s="266"/>
      <c r="H16" s="267"/>
    </row>
    <row r="17" spans="1:8">
      <c r="A17" s="265"/>
      <c r="B17" s="266"/>
      <c r="C17" s="266"/>
      <c r="D17" s="266"/>
      <c r="E17" s="266"/>
      <c r="F17" s="266"/>
      <c r="G17" s="266"/>
      <c r="H17" s="267"/>
    </row>
    <row r="18" spans="1:8">
      <c r="A18" s="265"/>
      <c r="B18" s="266"/>
      <c r="C18" s="266"/>
      <c r="D18" s="266"/>
      <c r="E18" s="266"/>
      <c r="F18" s="266"/>
      <c r="G18" s="266"/>
      <c r="H18" s="267"/>
    </row>
    <row r="19" spans="1:8">
      <c r="A19" s="265"/>
      <c r="B19" s="266"/>
      <c r="C19" s="266"/>
      <c r="D19" s="266"/>
      <c r="E19" s="266"/>
      <c r="F19" s="266"/>
      <c r="G19" s="266"/>
      <c r="H19" s="267"/>
    </row>
    <row r="20" spans="1:8">
      <c r="A20" s="265"/>
      <c r="B20" s="266"/>
      <c r="C20" s="266"/>
      <c r="D20" s="266"/>
      <c r="E20" s="266"/>
      <c r="F20" s="266"/>
      <c r="G20" s="266"/>
      <c r="H20" s="267"/>
    </row>
    <row r="21" spans="1:8">
      <c r="A21" s="265"/>
      <c r="B21" s="266"/>
      <c r="C21" s="266"/>
      <c r="D21" s="266"/>
      <c r="E21" s="266"/>
      <c r="F21" s="266"/>
      <c r="G21" s="266"/>
      <c r="H21" s="267"/>
    </row>
    <row r="22" spans="1:8">
      <c r="A22" s="265"/>
      <c r="B22" s="266"/>
      <c r="C22" s="266"/>
      <c r="D22" s="266"/>
      <c r="E22" s="266"/>
      <c r="F22" s="266"/>
      <c r="G22" s="266"/>
      <c r="H22" s="267"/>
    </row>
    <row r="23" spans="1:8">
      <c r="A23" s="268"/>
      <c r="B23" s="269"/>
      <c r="C23" s="269"/>
      <c r="D23" s="269"/>
      <c r="E23" s="269"/>
      <c r="F23" s="269"/>
      <c r="G23" s="269"/>
      <c r="H23" s="270"/>
    </row>
  </sheetData>
  <mergeCells count="1">
    <mergeCell ref="E4:H4"/>
  </mergeCells>
  <pageMargins left="0.7" right="0.7" top="0.75" bottom="0.75" header="0.3" footer="0.3"/>
  <pageSetup paperSize="9" scale="1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Lot 310 GROS-OEUVRE</vt:lpstr>
      <vt:lpstr>310_Locaux sociaux</vt:lpstr>
      <vt:lpstr>RECAP</vt:lpstr>
      <vt:lpstr>'Lot 310 GROS-OEUVRE'!Impression_des_titres</vt:lpstr>
      <vt:lpstr>'310_Locaux sociaux'!Zone_d_impression</vt:lpstr>
      <vt:lpstr>'Lot 310 GROS-OEUVRE'!Zone_d_impression</vt:lpstr>
    </vt:vector>
  </TitlesOfParts>
  <Company>GSE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ahadjidj</dc:creator>
  <cp:lastModifiedBy>Audrey PARSONS</cp:lastModifiedBy>
  <cp:lastPrinted>2014-07-24T17:12:09Z</cp:lastPrinted>
  <dcterms:created xsi:type="dcterms:W3CDTF">2011-01-27T11:05:46Z</dcterms:created>
  <dcterms:modified xsi:type="dcterms:W3CDTF">2015-06-17T09:11:52Z</dcterms:modified>
</cp:coreProperties>
</file>