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80" windowWidth="15180" windowHeight="8250" tabRatio="618"/>
  </bookViews>
  <sheets>
    <sheet name="Lot N°360 Cloisons" sheetId="10" r:id="rId1"/>
    <sheet name="Lot N°342 portes" sheetId="2" r:id="rId2"/>
    <sheet name="Lot N°362 Plafonds" sheetId="4" r:id="rId3"/>
    <sheet name="Lot 364 CARRELAGE-FAIENCES -SOL" sheetId="5" r:id="rId4"/>
    <sheet name="Lot N°373 CLOTURES" sheetId="9" r:id="rId5"/>
    <sheet name="TOTAL RECAP" sheetId="7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2662_2663">[1]AFF.HYP!$K$10</definedName>
    <definedName name="_dep10">[2]REAFFECTATION!$Y$135</definedName>
    <definedName name="_dep11">[2]REAFFECTATION!$AA$135</definedName>
    <definedName name="_dep12">[2]REAFFECTATION!$AC$135</definedName>
    <definedName name="_dep13" localSheetId="0">[2]REAFFECTATION!#REF!</definedName>
    <definedName name="_dep13">[2]REAFFECTATION!#REF!</definedName>
    <definedName name="_dep14" localSheetId="0">[2]REAFFECTATION!#REF!</definedName>
    <definedName name="_dep14">[2]REAFFECTATION!#REF!</definedName>
    <definedName name="_dep15" localSheetId="0">[2]REAFFECTATION!#REF!</definedName>
    <definedName name="_dep15">[2]REAFFECTATION!#REF!</definedName>
    <definedName name="_dep16" localSheetId="0">[2]REAFFECTATION!#REF!</definedName>
    <definedName name="_dep16">[2]REAFFECTATION!#REF!</definedName>
    <definedName name="_dep17">[2]REAFFECTATION!$AE$135</definedName>
    <definedName name="_dep7">[2]REAFFECTATION!$S$135</definedName>
    <definedName name="_dep8">[2]REAFFECTATION!$U$135</definedName>
    <definedName name="_Dev1">[3]Para!$B$20</definedName>
    <definedName name="ACHAT__ADAPTATION_AU_SOL">[1]AFF.GO!$K$211</definedName>
    <definedName name="ACHAT_VOIES_FERREES">[1]AFF.VRD!$K$231</definedName>
    <definedName name="ACHATBARDAGE">[1]AFF.COU!$K$132</definedName>
    <definedName name="ACHATCB">[1]AFF.COU!$K$45</definedName>
    <definedName name="ACHATCLOTURE">[1]AFF.VRD!$K$261</definedName>
    <definedName name="ACHATCM">[1]AFF.COU!$K$30</definedName>
    <definedName name="ACHATCOUVBACSEC">[1]AFF.COU!$K$71</definedName>
    <definedName name="ACHATCOUVETANCHEE">[1]AFF.COU!$K$106</definedName>
    <definedName name="ACHATDALLAGE">[1]AFF.GO!$K$225</definedName>
    <definedName name="ACHATDEMOL">[1]AFF.GO!$K$234</definedName>
    <definedName name="ACHATEQUIPQUAIS">[1]AFF.COU!$K$182</definedName>
    <definedName name="ACHATESPVERTS">[1]AFF.VRD!$K$245</definedName>
    <definedName name="ACHATFERMINDUS">[1]AFF.COU!$K$168</definedName>
    <definedName name="ACHATGO">[1]AFF.GO!$K$170</definedName>
    <definedName name="ACHATMENALU">[1]AFF.COU!$K$227</definedName>
    <definedName name="ACHATMETALLERIE">[1]AFF.COU!$K$213</definedName>
    <definedName name="ACHATSECUTOITURE">[1]AFF.COU!$K$50</definedName>
    <definedName name="ACHATVRD">[1]AFF.VRD!$K$218</definedName>
    <definedName name="AFFAIRE">[1]AFF.HYP!$A$2</definedName>
    <definedName name="ALEAS">[3]Achat!$Q$4</definedName>
    <definedName name="archiind">[4]HonorairesExt!$H$62</definedName>
    <definedName name="assistant">[4]HonorairesExt!$H$42</definedName>
    <definedName name="assistech">[3]HonorairesExt!$H$35</definedName>
    <definedName name="assurance" localSheetId="0">[1]AFF.RECAP!#REF!</definedName>
    <definedName name="assurance">[1]AFF.RECAP!#REF!</definedName>
    <definedName name="assurancec" localSheetId="0">[1]AFF.RECAP!#REF!</definedName>
    <definedName name="assurancec">[1]AFF.RECAP!#REF!</definedName>
    <definedName name="AUTODOCK1">[1]AFF.HYP!$I$68</definedName>
    <definedName name="AUTODOCK2">[1]AFF.HYP!$I$69</definedName>
    <definedName name="BA13DIVERS">[1]AFF.FIN!$C$26</definedName>
    <definedName name="BA13ETAGE">[1]AFF.FIN!$C$25</definedName>
    <definedName name="BA13RdCH">[1]AFF.FIN!$C$24</definedName>
    <definedName name="BASSIN_TAMPON">[1]AFF.HYP!$E$21</definedName>
    <definedName name="BIDIM">[1]AFF.HYP!$J$12</definedName>
    <definedName name="BORNESINCENDIE">[1]AFF.HYP!$E$31</definedName>
    <definedName name="CARREAUX100DIVERS">[1]AFF.FIN!$C$46</definedName>
    <definedName name="CARREAUX100ETAGE">[1]AFF.FIN!$C$45</definedName>
    <definedName name="CARREAUX100RdC">[1]AFF.FIN!$C$44</definedName>
    <definedName name="CARREAUX70DIVERS">[1]AFF.FIN!$C$41</definedName>
    <definedName name="CARREAUX70ETAGE">[1]AFF.FIN!$C$40</definedName>
    <definedName name="CARREAUX70RdC">[1]AFF.FIN!$C$39</definedName>
    <definedName name="CB">[1]AFF.HYP!$C$58</definedName>
    <definedName name="cgcnr2000">'[4]Assur&amp;Contro 2000'!$A$53</definedName>
    <definedName name="cgpuc2000">'[4]Assur&amp;Contro 2000'!$A$60</definedName>
    <definedName name="cgrcd2000">'[4]Assur&amp;Contro 2000'!$A$38</definedName>
    <definedName name="cgrcddo2000">'[4]Assur&amp;Contro 2000'!$A$46</definedName>
    <definedName name="cgrcp2000">'[4]Assur&amp;Contro 2000'!$A$24</definedName>
    <definedName name="cgtrc2000">'[4]Assur&amp;Contro 2000'!$A$31</definedName>
    <definedName name="CHAUF_A_PLUS_DE_12">[1]AFF.HYP!$K$58</definedName>
    <definedName name="CHAUFFERIE">[1]AFF.HYP!$J$33</definedName>
    <definedName name="CLOISSTYLDIVERS">[1]AFF.FIN!$C$31</definedName>
    <definedName name="CLOISSTYLETAGE">[1]AFF.FIN!$C$30</definedName>
    <definedName name="CLOISSTYLRdC">[1]AFF.FIN!$C$29</definedName>
    <definedName name="CLOTURE">[1]AFF.HYP!$E$12</definedName>
    <definedName name="CM">[1]AFF.HYP!$C$56</definedName>
    <definedName name="CMEURO" localSheetId="0">#REF!</definedName>
    <definedName name="CMEURO">#REF!</definedName>
    <definedName name="coefbase">[3]Achat!$W$12</definedName>
    <definedName name="coefvariante">[3]Achat!$X$12</definedName>
    <definedName name="COL_SOUS_APPUIS">[1]AFF.GO!$B$174</definedName>
    <definedName name="COL_SOUS_CHAUSSEES">[1]AFF.GO!$B$188</definedName>
    <definedName name="COL_SOUS_DALLAGE">[1]AFF.GO!$B$184</definedName>
    <definedName name="Complément_d_info" localSheetId="0">#REF!</definedName>
    <definedName name="Complément_d_info">#REF!</definedName>
    <definedName name="CONSTCHLOUR">[1]AFF.HYP!$E$25</definedName>
    <definedName name="Contratcg" localSheetId="0">#REF!</definedName>
    <definedName name="Contratcg">#REF!</definedName>
    <definedName name="CONTRO2000">'[4]Assur&amp;Contro 2000'!$A$10</definedName>
    <definedName name="COSNTBAT">[1]AFF.HYP!$E$26</definedName>
    <definedName name="COTESEMCB">[1]AFF.FON!$G$28</definedName>
    <definedName name="COTESEMCM">[1]AFF.FON!$G$38</definedName>
    <definedName name="COUVBACSEC">[1]AFF.HYP!$J$56</definedName>
    <definedName name="COUVETANCHEE">[1]AFF.HYP!$J$57</definedName>
    <definedName name="couvmemb" localSheetId="0">[1]AFF.HYP!#REF!</definedName>
    <definedName name="couvmemb">[1]AFF.HYP!#REF!</definedName>
    <definedName name="CUBE_350_kgFLCB">[1]AFF.GO!$F$42</definedName>
    <definedName name="CUBE_350_kgFLCM">[1]AFF.GO!$F$41</definedName>
    <definedName name="CUBE_350_kgFONDA1">[1]AFF.GO!$F$43</definedName>
    <definedName name="CUBE_350_kgFONDA2">[1]AFF.GO!$F$44</definedName>
    <definedName name="CUBE_350_kgFONDA3">[1]AFF.GO!$F$45</definedName>
    <definedName name="CUBE_350_kgFONDAAGGLOS">[1]AFF.GO!$F$48</definedName>
    <definedName name="CUBE_350_kgFONDAMSO">[1]AFF.GO!$F$47</definedName>
    <definedName name="CUBE_350_kgFONDAVB" localSheetId="0">[1]AFF.GO!#REF!</definedName>
    <definedName name="CUBE_350_kgFONDAVB">[1]AFF.GO!#REF!</definedName>
    <definedName name="CUBE_350_kgFQCB">[1]AFF.GO!$F$40</definedName>
    <definedName name="CUBE_350_kgFQCM">[1]AFF.GO!$F$39</definedName>
    <definedName name="CUBE_350_kgLONGRINE">[1]AFF.GO!$F$52</definedName>
    <definedName name="CUBE_350_kgMASSINTER">[1]AFF.GO!$F$46</definedName>
    <definedName name="CUBE_350_kgVBANCHE" localSheetId="0">[1]AFF.GO!#REF!</definedName>
    <definedName name="CUBE_350_kgVBANCHE">[1]AFF.GO!#REF!</definedName>
    <definedName name="CUBE_350_kgVQUAI">[1]AFF.GO!$F$53</definedName>
    <definedName name="DAL5T">[1]AFF.HYP!$G$34</definedName>
    <definedName name="DAL5TP">[1]AFF.HYP!$G$35</definedName>
    <definedName name="DEBL_CHAUSLOU_REMBLAIS_BAT">[1]AFF.HYP!$E$23</definedName>
    <definedName name="dépenses" localSheetId="0">[2]REAFFECTATION!#REF!</definedName>
    <definedName name="dépenses">[2]REAFFECTATION!#REF!</definedName>
    <definedName name="depex" localSheetId="0">[1]AFF.RECAP!#REF!</definedName>
    <definedName name="depex">[1]AFF.RECAP!#REF!</definedName>
    <definedName name="DISTBAT.BRANCH">[1]AFF.HYP!$E$29</definedName>
    <definedName name="DOUBLSTYLDIVERS">[1]AFF.FIN!$C$21</definedName>
    <definedName name="DOUBLSTYLETAGE">[1]AFF.FIN!$C$20</definedName>
    <definedName name="DOUBLSTYLRdCH">[1]AFF.FIN!$C$19</definedName>
    <definedName name="ECLAIRZEN">[1]AFF.HYP!$H$65</definedName>
    <definedName name="ECOLIGHT">[1]AFF.LT!$F$49</definedName>
    <definedName name="EPRTV">[1]AFF.HYP!$E$22</definedName>
    <definedName name="F14CMEURO" localSheetId="0">#REF!</definedName>
    <definedName name="F14CMEURO">#REF!</definedName>
    <definedName name="FAIENCE">[1]AFF.FIN!$E$251</definedName>
    <definedName name="FOND.N_1">[1]AFF.HYP!$B$49</definedName>
    <definedName name="FOND.N_2">[1]AFF.HYP!$B$50</definedName>
    <definedName name="FOND.N_3">[1]AFF.HYP!$B$51</definedName>
    <definedName name="FUTS_LONGRINES_C.B.">[1]AFF.FON!$C$21</definedName>
    <definedName name="FUTS_QUAIS_C.B.">[1]AFF.FON!$C$20</definedName>
    <definedName name="GALVA">[1]AFF.HYP!$C$57</definedName>
    <definedName name="GBCHLEG">[1]AFF.HYP!$K$24</definedName>
    <definedName name="GBCHLOU">[1]AFF.HYP!$K$23</definedName>
    <definedName name="GCCHLEG">[1]AFF.HYP!$J$24</definedName>
    <definedName name="GCCHLOU">[1]AFF.HYP!$J$23</definedName>
    <definedName name="GCVPIET">[1]AFF.HYP!$J$25</definedName>
    <definedName name="GCVPOMP">[1]AFF.HYP!$J$26</definedName>
    <definedName name="GCZBET">[1]AFF.HYP!$J$27</definedName>
    <definedName name="GRAVE_BITUME">[1]AFF.HYP!$K$22</definedName>
    <definedName name="GRAVE_CIMENT">[1]AFF.HYP!$J$22</definedName>
    <definedName name="H_1">[1]AFF.DRB!$F$11</definedName>
    <definedName name="H_2">[1]AFF.DRB!$N$11</definedName>
    <definedName name="H_250_kgF1">[1]AFF.HYP!$D$49</definedName>
    <definedName name="H_250_kgF2">[1]AFF.HYP!$D$50</definedName>
    <definedName name="H_250_kgF3">[1]AFF.HYP!$D$51</definedName>
    <definedName name="H_250_kgFLCB">[1]AFF.HYP!$D$48</definedName>
    <definedName name="H_250_kgFLCM">[1]AFF.HYP!$D$47</definedName>
    <definedName name="H_250_kgFQCB">[1]AFF.HYP!$D$46</definedName>
    <definedName name="H_250_kgFQCM">[1]AFF.HYP!$D$45</definedName>
    <definedName name="H_250_kgMAGGLO">[1]AFF.HYP!$F$41</definedName>
    <definedName name="H_250_kgMASSINTER">[1]AFF.HYP!$D$52</definedName>
    <definedName name="H_250_kgMSO">[1]AFF.HYP!$F$40</definedName>
    <definedName name="h_250_kgVB" localSheetId="0">[1]AFF.HYP!#REF!</definedName>
    <definedName name="h_250_kgVB">[1]AFF.HYP!#REF!</definedName>
    <definedName name="H_3">[1]AFF.DRB!$F$33</definedName>
    <definedName name="H_4">[1]AFF.DRB!$N$33</definedName>
    <definedName name="HAGGLO">[1]AFF.HYP!$E$41</definedName>
    <definedName name="HAGGLOSMSO">[1]AFF.HYP!$E$40</definedName>
    <definedName name="HBARDAGE">[1]AFF.HYP!$E$63</definedName>
    <definedName name="hCFneg">[1]AFF.LT!$B$157</definedName>
    <definedName name="HCFpos">[1]AFF.LT!$B$151</definedName>
    <definedName name="HDALLEETAG">[1]AFF.FIN!$E$3</definedName>
    <definedName name="HDALLERDCH">[1]AFF.FIN!$E$2</definedName>
    <definedName name="HFLCB">[1]AFF.HYP!$G$48</definedName>
    <definedName name="HFLCM">[1]AFF.HYP!$G$47</definedName>
    <definedName name="HFONAGGLO">[1]AFF.HYP!$H$41</definedName>
    <definedName name="HFONDA1">[1]AFF.HYP!$G$49</definedName>
    <definedName name="HFONDA2">[1]AFF.HYP!$G$50</definedName>
    <definedName name="HFONDA3">[1]AFF.HYP!$G$51</definedName>
    <definedName name="HFONMSO">[1]AFF.HYP!$H$40</definedName>
    <definedName name="HFONVBANCH" localSheetId="0">[1]AFF.HYP!#REF!</definedName>
    <definedName name="HFONVBANCH">[1]AFF.HYP!#REF!</definedName>
    <definedName name="HFQCB">[1]AFF.HYP!$G$46</definedName>
    <definedName name="HFQCM">[1]AFF.HYP!$G$45</definedName>
    <definedName name="HFUTF1">[1]AFF.HYP!$J$49</definedName>
    <definedName name="HFUTF2">[1]AFF.HYP!$J$50</definedName>
    <definedName name="HFUTF3">[1]AFF.HYP!$J$51</definedName>
    <definedName name="HFUTLCB">[1]AFF.HYP!$J$48</definedName>
    <definedName name="HFUTLCM">[1]AFF.HYP!$J$47</definedName>
    <definedName name="HFUTMINTER">[1]AFF.HYP!$J$52</definedName>
    <definedName name="HFUTQCB">[1]AFF.HYP!$J$46</definedName>
    <definedName name="HFUTQCM">[1]AFF.HYP!$J$45</definedName>
    <definedName name="HLIBAT">[1]AFF.HYP!$D$59</definedName>
    <definedName name="HLONG">[1]AFF.HYP!$E$37</definedName>
    <definedName name="HMASINTER">[1]AFF.HYP!$G$52</definedName>
    <definedName name="hono" localSheetId="0">[1]AFF.RECAP!#REF!</definedName>
    <definedName name="hono">[1]AFF.RECAP!#REF!</definedName>
    <definedName name="honoc" localSheetId="0">[1]AFF.RECAP!#REF!</definedName>
    <definedName name="honoc">[1]AFF.RECAP!#REF!</definedName>
    <definedName name="honovente" localSheetId="0">#REF!</definedName>
    <definedName name="honovente">#REF!</definedName>
    <definedName name="HPLAFETAG">[1]AFF.FIN!$E$6</definedName>
    <definedName name="HPLAFRDCH">[1]AFF.FIN!$E$5</definedName>
    <definedName name="HVBANCH" localSheetId="0">[1]AFF.HYP!#REF!</definedName>
    <definedName name="HVBANCH">[1]AFF.HYP!#REF!</definedName>
    <definedName name="HVQUAIS">[1]AFF.HYP!$E$39</definedName>
    <definedName name="_xlnm.Print_Titles" localSheetId="3">'Lot 364 CARRELAGE-FAIENCES -SOL'!$1:$6</definedName>
    <definedName name="_xlnm.Print_Titles" localSheetId="1">'Lot N°342 portes'!$1:$6</definedName>
    <definedName name="_xlnm.Print_Titles" localSheetId="0">'Lot N°360 Cloisons'!$1:$6</definedName>
    <definedName name="_xlnm.Print_Titles" localSheetId="2">'Lot N°362 Plafonds'!$1:$6</definedName>
    <definedName name="_xlnm.Print_Titles" localSheetId="4">'Lot N°373 CLOTURES'!$1:$6</definedName>
    <definedName name="LARGBAT">[1]AFF.HYP!$I$58</definedName>
    <definedName name="LARGFONAGGLO">[1]AFF.HYP!$G$41</definedName>
    <definedName name="LARGFONDA1">[1]AFF.HYP!$F$49</definedName>
    <definedName name="LARGFONDA2">[1]AFF.HYP!$F$50</definedName>
    <definedName name="LARGFONDA3">[1]AFF.HYP!$F$51</definedName>
    <definedName name="LARGFONMSO">[1]AFF.HYP!$G$40</definedName>
    <definedName name="LARGFONVBANCH" localSheetId="0">[1]AFF.HYP!#REF!</definedName>
    <definedName name="LARGFONVBANCH">[1]AFF.HYP!#REF!</definedName>
    <definedName name="LARGFUTF1">[1]AFF.HYP!$I$49</definedName>
    <definedName name="LARGFUTF2">[1]AFF.HYP!$I$50</definedName>
    <definedName name="LARGFUTF3">[1]AFF.HYP!$I$51</definedName>
    <definedName name="LARGFUTLCB">[1]AFF.HYP!$I$48</definedName>
    <definedName name="LARGFUTLCM">[1]AFF.HYP!$I$47</definedName>
    <definedName name="LARGFUTMINTER">[1]AFF.HYP!$I$52</definedName>
    <definedName name="LARGFUTQCB">[1]AFF.HYP!$I$46</definedName>
    <definedName name="LARGFUTQCM">[1]AFF.HYP!$I$45</definedName>
    <definedName name="LARGLONG">[1]AFF.HYP!$D$37</definedName>
    <definedName name="LARGMASINTER">[1]AFF.HYP!$F$52</definedName>
    <definedName name="LARGVBANCH" localSheetId="0">[1]AFF.HYP!#REF!</definedName>
    <definedName name="LARGVBANCH">[1]AFF.HYP!#REF!</definedName>
    <definedName name="LARGVQUAIS">[1]AFF.HYP!$D$39</definedName>
    <definedName name="LARTER">[1]AFF.HYP!$I$11</definedName>
    <definedName name="lFLCB">[1]AFF.HYP!$F$48</definedName>
    <definedName name="lFLCM">[1]AFF.HYP!$F$47</definedName>
    <definedName name="lFQCB">[1]AFF.HYP!$F$46</definedName>
    <definedName name="lFQCM">[1]AFF.HYP!$F$45</definedName>
    <definedName name="LIEU">[1]AFF.HYP!$A$3</definedName>
    <definedName name="LIN_CLOTURE_BASSIN_TAMPON">[5]AFF.HYP!$K$14</definedName>
    <definedName name="LIN_RESEAU_EP">[1]AFF.HYP!$E$30</definedName>
    <definedName name="LINAGGLO">[1]AFF.HYP!$C$41</definedName>
    <definedName name="LINBORDURES">[1]AFF.HYP!$E$27</definedName>
    <definedName name="LINCANTONS">[1]AFF.HYP!$H$63</definedName>
    <definedName name="LINCHENOUES">[1]AFF.HYP!$E$62</definedName>
    <definedName name="LINECRAN">[1]AFF.HYP!$C$38</definedName>
    <definedName name="LINFACADE">[1]AFF.HYP!$E$60</definedName>
    <definedName name="LINFAITAGE">[1]AFF.HYP!$E$61</definedName>
    <definedName name="LINLONG">[1]AFF.HYP!$C$37</definedName>
    <definedName name="LINMSO">[1]AFF.HYP!$C$40</definedName>
    <definedName name="LINVBANCH" localSheetId="0">[1]AFF.HYP!#REF!</definedName>
    <definedName name="LINVBANCH">[1]AFF.HYP!#REF!</definedName>
    <definedName name="LINVQUAIS">[1]AFF.HYP!$C$39</definedName>
    <definedName name="LOCCHARGE">[1]AFF.HYP!$J$35</definedName>
    <definedName name="LOCSPK">[1]AFF.HYP!$J$34</definedName>
    <definedName name="LONFLCB">[1]AFF.HYP!$E$48</definedName>
    <definedName name="LONFLCM">[1]AFF.HYP!$E$47</definedName>
    <definedName name="LONFQCB">[1]AFF.HYP!$E$46</definedName>
    <definedName name="LONFQCM">[1]AFF.HYP!$E$45</definedName>
    <definedName name="LONGBAT">[1]AFF.HYP!$F$58</definedName>
    <definedName name="LONGCOLONNES">[1]AFF.GO!$E$172</definedName>
    <definedName name="LONGFONDA1">[1]AFF.HYP!$E$49</definedName>
    <definedName name="LONGFONDA2">[1]AFF.HYP!$E$50</definedName>
    <definedName name="LONGFONDA3">[1]AFF.HYP!$E$51</definedName>
    <definedName name="LONGFUTF1">[1]AFF.HYP!$H$49</definedName>
    <definedName name="LONGFUTF2">[1]AFF.HYP!$H$50</definedName>
    <definedName name="LONGFUTF3">[1]AFF.HYP!$H$51</definedName>
    <definedName name="LONGFUTLCB">[1]AFF.HYP!$H$48</definedName>
    <definedName name="LONGFUTLCM">[1]AFF.HYP!$H$47</definedName>
    <definedName name="LONGFUTMINTER">[1]AFF.HYP!$H$52</definedName>
    <definedName name="LONGFUTQCB">[1]AFF.HYP!$H$46</definedName>
    <definedName name="LONGFUTQCM">[1]AFF.HYP!$H$45</definedName>
    <definedName name="LONGMASINTER">[1]AFF.HYP!$E$52</definedName>
    <definedName name="LONGTER">[1]AFF.HYP!$G$11</definedName>
    <definedName name="MAILLAGE">[1]AFF.GO!$E$184</definedName>
    <definedName name="metres">[3]HonorairesExt!$H$26</definedName>
    <definedName name="metreur">[4]HonorairesExt!$H$33</definedName>
    <definedName name="mission2">[3]HonorairesExt!$D$5</definedName>
    <definedName name="mission3">[3]HonorairesExt!$F$5</definedName>
    <definedName name="missions456">[3]HonorairesExt!$H$5</definedName>
    <definedName name="N__AFFAIRE">[1]AFF.HYP!$A$1</definedName>
    <definedName name="NATURE" localSheetId="0">[1]AFF.DRB!#REF!</definedName>
    <definedName name="NATURE">[1]AFF.DRB!#REF!</definedName>
    <definedName name="NBAUGE">[1]AFF.FIN!$F$301</definedName>
    <definedName name="NBDOUCHES">[1]AFF.FIN!$F$298</definedName>
    <definedName name="NBESCQUAIS">[1]AFF.HYP!$D$33</definedName>
    <definedName name="NBEVIER">[1]AFF.FIN!$F$303</definedName>
    <definedName name="NBFONDA1">[1]AFF.HYP!$C$49</definedName>
    <definedName name="NBFONDA2">[1]AFF.HYP!$C$50</definedName>
    <definedName name="NBFONDA3">[1]AFF.HYP!$C$51</definedName>
    <definedName name="NBFONLCB">[1]AFF.HYP!$C$48</definedName>
    <definedName name="NBFONLCM">[1]AFF.HYP!$C$47</definedName>
    <definedName name="NBFONQCB">[1]AFF.HYP!$C$46</definedName>
    <definedName name="NBFONQCM">[1]AFF.HYP!$C$45</definedName>
    <definedName name="NBLANT1.4x1.4">[1]AFF.HYP!$I$64</definedName>
    <definedName name="NBLANT2x3">[1]AFF.HYP!$E$64</definedName>
    <definedName name="NBLANTERNEAUXFIXES">[1]AFF.COU!$G$78</definedName>
    <definedName name="NBLAVABO">[1]AFF.FIN!$F$299</definedName>
    <definedName name="NBMASINTER">[1]AFF.HYP!$C$52</definedName>
    <definedName name="NBPOSTESRIA">[1]AFF.LT!$F$143</definedName>
    <definedName name="NBRAMPE">[1]AFF.HYP!$D$34</definedName>
    <definedName name="NBRPERSONNE">[1]AFF.LT!$F$127</definedName>
    <definedName name="NBURINOIR">[1]AFF.FIN!$F$302</definedName>
    <definedName name="NBVASQUE">[1]AFF.FIN!$F$300</definedName>
    <definedName name="NBVIDOIR">[1]AFF.FIN!$F$304</definedName>
    <definedName name="NBWC">[1]AFF.FIN!$F$297</definedName>
    <definedName name="NDESCEP">[1]AFF.HYP!$E$65</definedName>
    <definedName name="NIVBONSOL">[1]AFF.HYP!$I$54</definedName>
    <definedName name="NIVEAU_DE_REFERENCE">[1]AFF.DRB!$F$8</definedName>
    <definedName name="NIVFUTS">[1]AFF.HYP!$E$54</definedName>
    <definedName name="NIVHYDRAU1">[1]AFF.HYP!$G$68</definedName>
    <definedName name="NIVHYDRAU2">[1]AFF.HYP!$G$69</definedName>
    <definedName name="NIVMECA1">[1]AFF.HYP!$F$68</definedName>
    <definedName name="NIVMECA2">[1]AFF.HYP!$F$69</definedName>
    <definedName name="NOM" localSheetId="0">[1]AFF.DRB!#REF!</definedName>
    <definedName name="NOM">[1]AFF.DRB!#REF!</definedName>
    <definedName name="nomfichv" localSheetId="0">[1]AFF.RECAP!#REF!</definedName>
    <definedName name="nomfichv">[1]AFF.RECAP!#REF!</definedName>
    <definedName name="NPALU1V">[1]AFF.HYP!$H$73</definedName>
    <definedName name="NPALU2V">[1]AFF.HYP!$J$73</definedName>
    <definedName name="NPCF2V">[1]AFF.HYP!$J$72</definedName>
    <definedName name="NPCFCOUL">[1]AFF.HYP!$H$71</definedName>
    <definedName name="NPCFPIET">[1]AFF.HYP!$H$72</definedName>
    <definedName name="NPIS">[1]AFF.HYP!$E$71</definedName>
    <definedName name="NPSEC1">[1]AFF.HYP!$E$68</definedName>
    <definedName name="NPSEC2">[1]AFF.HYP!$E$69</definedName>
    <definedName name="NPSEC3">[1]AFF.HYP!$E$70</definedName>
    <definedName name="NTRAVTOIT">[1]AFF.HYP!$E$66</definedName>
    <definedName name="NUMSOL" localSheetId="0">[6]AFF.HYP!#REF!</definedName>
    <definedName name="NUMSOL">[6]AFF.HYP!#REF!</definedName>
    <definedName name="Optima">[1]AFF.HYP!$I$10</definedName>
    <definedName name="P_Client">[3]Para!$B$3</definedName>
    <definedName name="P_CONTR1" localSheetId="0">[3]Para!#REF!</definedName>
    <definedName name="P_CONTR1">[3]Para!#REF!</definedName>
    <definedName name="P_CONTR2" localSheetId="0">[3]Para!#REF!</definedName>
    <definedName name="P_CONTR2">[3]Para!#REF!</definedName>
    <definedName name="P_COORD2" localSheetId="0">[3]Para!#REF!</definedName>
    <definedName name="P_COORD2">[3]Para!#REF!</definedName>
    <definedName name="P_DateRemise">[3]Para!$B$12</definedName>
    <definedName name="P_DateValidite">[3]Para!$B$14</definedName>
    <definedName name="P_Designe">[3]Para!$B$4</definedName>
    <definedName name="P_FAchat">[3]Para!$B$10</definedName>
    <definedName name="P_FGedeon">[3]Para!$B$11</definedName>
    <definedName name="P_Info">[3]Para!$B$7</definedName>
    <definedName name="P_LbStade">[3]Para!$B$16</definedName>
    <definedName name="P_Lieu">[3]Para!$B$5</definedName>
    <definedName name="P_NAffaire">[3]Para!$B$2</definedName>
    <definedName name="P_NomAuteur">[3]Para!$B$9</definedName>
    <definedName name="P_Pays">[3]Para!$B$6</definedName>
    <definedName name="P_RCD1" localSheetId="0">[3]Para!#REF!</definedName>
    <definedName name="P_RCD1">[3]Para!#REF!</definedName>
    <definedName name="PACIERFF1">[1]AFF.HYP!$K$49</definedName>
    <definedName name="PACIERFF2">[1]AFF.HYP!$K$50</definedName>
    <definedName name="PACIERFF3">[1]AFF.HYP!$K$51</definedName>
    <definedName name="PACIERFLCB">[1]AFF.HYP!$K$48</definedName>
    <definedName name="PACIERFLCM">[1]AFF.HYP!$K$47</definedName>
    <definedName name="PACIERFMINTER">[1]AFF.HYP!$K$52</definedName>
    <definedName name="PACIERFONAGGLO">[1]AFF.HYP!$I$41</definedName>
    <definedName name="PACIERFONMSO">[1]AFF.HYP!$I$40</definedName>
    <definedName name="PACIERFONVBANCH" localSheetId="0">[1]AFF.HYP!#REF!</definedName>
    <definedName name="PACIERFONVBANCH">[1]AFF.HYP!#REF!</definedName>
    <definedName name="PACIERFQCB">[1]AFF.HYP!$K$46</definedName>
    <definedName name="PACIERFQCM">[1]AFF.HYP!$K$45</definedName>
    <definedName name="panneaux_beton_ecran">[1]AFF.HYP!$E$38</definedName>
    <definedName name="panneaux_pied_bardage" localSheetId="0">[1]AFF.GO!#REF!</definedName>
    <definedName name="panneaux_pied_bardage">[1]AFF.GO!#REF!</definedName>
    <definedName name="PCF1V">[1]AFF.FIN!$F$150</definedName>
    <definedName name="PCF2V">[1]AFF.FIN!$F$155</definedName>
    <definedName name="PCFneg">[1]AFF.LT!$B$159</definedName>
    <definedName name="PCFpos">[1]AFF.LT!$B$153</definedName>
    <definedName name="PEINTSOL">[1]AFF.HYP!$E$28</definedName>
    <definedName name="PENTECOUV">[1]AFF.HYP!$F$59</definedName>
    <definedName name="pilote">[4]HonorairesExt!$H$46</definedName>
    <definedName name="PLACOMURDIVERS">[1]AFF.FIN!$C$16</definedName>
    <definedName name="PLACOMURETAGE">[1]AFF.FIN!$C$15</definedName>
    <definedName name="PLACOMURRdCH">[1]AFF.FIN!$C$14</definedName>
    <definedName name="projeteur">[4]HonorairesExt!$H$13</definedName>
    <definedName name="promocnr2000">'[4]Assur&amp;Contro 2000'!$A$103</definedName>
    <definedName name="promopuc" localSheetId="0">#REF!</definedName>
    <definedName name="promopuc">#REF!</definedName>
    <definedName name="promopuc2000">'[4]Assur&amp;Contro 2000'!$A$110</definedName>
    <definedName name="promorcd2000">'[4]Assur&amp;Contro 2000'!$A$88</definedName>
    <definedName name="promorcddo2000">'[4]Assur&amp;Contro 2000'!$A$96</definedName>
    <definedName name="promorcp2000">'[4]Assur&amp;Contro 2000'!$A$74</definedName>
    <definedName name="promotrc2000">'[4]Assur&amp;Contro 2000'!$A$81</definedName>
    <definedName name="PSTRAT1V">[1]AFF.FIN!$F$140</definedName>
    <definedName name="PSTRAT2V">[1]AFF.FIN!$F$145</definedName>
    <definedName name="PT0_100BAT">[1]AFF.VRD!$K$26</definedName>
    <definedName name="PT0_100CHAUS">[1]AFF.VRD!$K$25</definedName>
    <definedName name="PT0_30BAT">[1]AFF.VRD!$K$34</definedName>
    <definedName name="PT0_30CHAUS">[1]AFF.VRD!$K$33</definedName>
    <definedName name="PTAGGLOSMSO">[1]AFF.GO!$K$84</definedName>
    <definedName name="PTBACSEC">[1]AFF.COU!$K$52</definedName>
    <definedName name="PTBICOUCHE">[1]AFF.VRD!$K$75</definedName>
    <definedName name="PTBIDIMBAT">[1]AFF.VRD!$K$17</definedName>
    <definedName name="PTBIDIMCHAUS">[1]AFF.VRD!$K$18</definedName>
    <definedName name="PTBORDURES">[1]AFF.VRD!$K$78</definedName>
    <definedName name="PTCHENEAUX">[1]AFF.COU!$K$58</definedName>
    <definedName name="PTCLOUTAGEBAT">[1]AFF.VRD!$K$62</definedName>
    <definedName name="PTCLOUTAGECHAUS">[1]AFF.VRD!$K$65</definedName>
    <definedName name="PTCO2ETANCH">[1]AFF.COU!$K$77</definedName>
    <definedName name="PTCO2SEC">[1]AFF.COU!$K$54</definedName>
    <definedName name="PTCOFORDIN">[1]AFF.GO!$K$64</definedName>
    <definedName name="PTCOUVAUVENT">[1]AFF.COU!$K$65</definedName>
    <definedName name="PTDALBETON">[1]AFF.VRD!$K$76</definedName>
    <definedName name="PTDAUPHETANCH">[1]AFF.COU!$K$91</definedName>
    <definedName name="PTDAUPHSEC">[1]AFF.COU!$K$64</definedName>
    <definedName name="PTDEBEVAC">[1]AFF.VRD!$K$15</definedName>
    <definedName name="PTDEBREMB_1">[1]AFF.VRD!$K$12</definedName>
    <definedName name="PTDEBREMB_2">[1]AFF.VRD!$K$14</definedName>
    <definedName name="PTDESCEPSEC">[1]AFF.COU!$K$60</definedName>
    <definedName name="PTDESCETANCH">[1]AFF.COU!$K$87</definedName>
    <definedName name="PTDESENFETANCH">[1]AFF.COU!$K$76</definedName>
    <definedName name="PTDESENFSEC">[1]AFF.COU!$K$53</definedName>
    <definedName name="PTECLAIRETANCH">[1]AFF.COU!$K$78</definedName>
    <definedName name="PTECLAIRSEC">[1]AFF.COU!$K$55</definedName>
    <definedName name="PTENROBES4">[1]AFF.VRD!$K$74</definedName>
    <definedName name="PTENROBES6">[1]AFF.VRD!$K$71</definedName>
    <definedName name="PTESPLAQUEBAT">[1]AFF.VRD!$K$67</definedName>
    <definedName name="PTESPLAQUECHAUS">[1]AFF.VRD!$K$68</definedName>
    <definedName name="PTFAITETRIVE">[1]AFF.COU!$K$57</definedName>
    <definedName name="PTFEUTRE">[1]AFF.COU!$K$56</definedName>
    <definedName name="PTFOUILLESPUITS">[1]AFF.GO!$K$17</definedName>
    <definedName name="PTGBCHAUS">[1]AFF.VRD!$K$61</definedName>
    <definedName name="PTGCCHAUS">[1]AFF.VRD!$K$56</definedName>
    <definedName name="PTIMPRECHAUS" localSheetId="0">[1]AFF.VRD!#REF!</definedName>
    <definedName name="PTIMPRECHAUS">[1]AFF.VRD!#REF!</definedName>
    <definedName name="PTNAISETANCH">[1]AFF.COU!$K$86</definedName>
    <definedName name="PTNAISSANCESEC">[1]AFF.COU!$K$59</definedName>
    <definedName name="PTNOUES">[1]AFF.COU!$K$83</definedName>
    <definedName name="PTPAVESVPIET">[1]AFF.VRD!$K$77</definedName>
    <definedName name="PTPCETANCH">[1]AFF.COU!$K$73</definedName>
    <definedName name="PTPEINTSOL">[1]AFF.VRD!$K$81</definedName>
    <definedName name="PTPVANTICON">[1]AFF.COU!$K$69</definedName>
    <definedName name="PTPVBACPERF">[1]AFF.COU!$K$96</definedName>
    <definedName name="PTPVBACPREL">[1]AFF.COU!$K$95</definedName>
    <definedName name="PTPVISOL">[1]AFF.COU!$K$94</definedName>
    <definedName name="PTPVPLASTISOL">[1]AFF.COU!$K$68</definedName>
    <definedName name="PTRELEVES">[1]AFF.COU!$K$82</definedName>
    <definedName name="PTRENFFAIT" localSheetId="0">[1]AFF.COU!#REF!</definedName>
    <definedName name="PTRENFFAIT">[1]AFF.COU!#REF!</definedName>
    <definedName name="PTRESERVAT">[1]AFF.GO!$K$83</definedName>
    <definedName name="PTSABLONBAT">[1]AFF.VRD!$K$49</definedName>
    <definedName name="PTSECUHORIZETANCH">[1]AFF.COU!$K$88</definedName>
    <definedName name="PTSECUHORIZSEC">[1]AFF.COU!$K$61</definedName>
    <definedName name="PTSIPOMSO">[1]AFF.GO!$K$85</definedName>
    <definedName name="PTTOUREETANCH">[1]AFF.COU!$K$89</definedName>
    <definedName name="PTTOURESEC">[1]AFF.COU!$K$62</definedName>
    <definedName name="PTTRAITBAT">[1]AFF.VRD!$K$48</definedName>
    <definedName name="PTTRAITCHAUS">[1]AFF.VRD!$K$47</definedName>
    <definedName name="PTTRAVETANCH">[1]AFF.COU!$K$90</definedName>
    <definedName name="PTTRAVSEC">[1]AFF.COU!$K$63</definedName>
    <definedName name="PUACIERS">[1]AFF.GO!$J$82</definedName>
    <definedName name="PUBET_250_kg">[1]AFF.GO!$J$37</definedName>
    <definedName name="PUBET_350_kgELEVATIONS">[1]AFF.GO!$J$54</definedName>
    <definedName name="PUBET_350_kgFONDA">[1]AFF.GO!$J$49</definedName>
    <definedName name="PUCM">[1]AFF.COU!$J$10</definedName>
    <definedName name="PUCOFSOIGNE">[1]AFF.GO!$J$68</definedName>
    <definedName name="PUDECAPTV">[1]AFF.VRD!$J$10</definedName>
    <definedName name="PUFOUILLESTRANCHEE">[1]AFF.GO!$J$23</definedName>
    <definedName name="pv" localSheetId="0">[1]AFF.RECAP!#REF!</definedName>
    <definedName name="pv">[1]AFF.RECAP!#REF!</definedName>
    <definedName name="R0_100BAT">[1]AFF.HYP!$I$20</definedName>
    <definedName name="R0_100CHLEG">[1]AFF.HYP!$I$15</definedName>
    <definedName name="R0_100CHLOU">[1]AFF.HYP!$I$14</definedName>
    <definedName name="R0_100VPIET">[1]AFF.HYP!$I$16</definedName>
    <definedName name="R0_100VPOMP">[1]AFF.HYP!$I$17</definedName>
    <definedName name="R0_100ZBET">[1]AFF.HYP!$I$18</definedName>
    <definedName name="R0_30BAT">[1]AFF.HYP!$J$20</definedName>
    <definedName name="R0_30CHLEG">[1]AFF.HYP!$J$15</definedName>
    <definedName name="R0_30CHLOU">[1]AFF.HYP!$J$14</definedName>
    <definedName name="R0_30VPIET">[1]AFF.HYP!$J$16</definedName>
    <definedName name="R0_30VPOMP">[1]AFF.HYP!$J$17</definedName>
    <definedName name="R0_30ZBET">[1]AFF.HYP!$J$18</definedName>
    <definedName name="RATIOCMSTUCPRINCIP">[1]AFF.HYP!$G$56</definedName>
    <definedName name="RECAP_DEBLAIS">[1]AFF.DRB!$L$9</definedName>
    <definedName name="RECAP_REMBLAIS">[1]AFF.DRB!$M$9</definedName>
    <definedName name="REMBLAIS">[1]AFF.HYP!$H$13</definedName>
    <definedName name="remugse" localSheetId="0">#REF!</definedName>
    <definedName name="remugse">#REF!</definedName>
    <definedName name="SABLONBAT">[1]AFF.HYP!$J$30</definedName>
    <definedName name="SASBACHE1">[1]AFF.HYP!$H$68</definedName>
    <definedName name="SASBACHE2">[1]AFF.HYP!$H$69</definedName>
    <definedName name="SDev1">[3]Para!$C$20</definedName>
    <definedName name="SECU2000">'[4]Assur&amp;Contro 2000'!$A$4</definedName>
    <definedName name="SHORDCH">[1]AFF.HYP!$E$13</definedName>
    <definedName name="SOLUTION_N">[1]AFF.HYP!$A$7</definedName>
    <definedName name="STADE">[1]AFF.HYP!$B$10</definedName>
    <definedName name="STYLISODIVERS">[1]AFF.FIN!$C$36</definedName>
    <definedName name="STYLISOETAGE">[1]AFF.FIN!$C$35</definedName>
    <definedName name="STYLISORdC">[1]AFF.FIN!$C$34</definedName>
    <definedName name="SURF_ETANCHEE">[1]AFF.VRD!$D$10</definedName>
    <definedName name="SURFACETRANSLUC">[1]AFF.COU!$D$55</definedName>
    <definedName name="SURFAUVENTF">[1]AFF.HYP!$H$61</definedName>
    <definedName name="SURFAUVENTR">[1]AFF.HYP!$H$62</definedName>
    <definedName name="SURFBARDAGE">[1]AFF.COU!$D$108</definedName>
    <definedName name="surfCFneg">[1]AFF.LT!$B$156</definedName>
    <definedName name="surfCFpos">[1]AFF.LT!$B$150</definedName>
    <definedName name="SURFCHASENT">[1]AFF.HYP!$E$72</definedName>
    <definedName name="SURFCHLEG">[1]AFF.HYP!$E$15</definedName>
    <definedName name="SURFCHLOU">[1]AFF.HYP!$E$14</definedName>
    <definedName name="SURFESPVERTS">[1]AFF.HYP!$E$20</definedName>
    <definedName name="SURFETAGE">[1]AFF.HYP!$H$60</definedName>
    <definedName name="SURFMENALU">[1]AFF.HYP!$E$73</definedName>
    <definedName name="SURFSIPOMSO">[1]AFF.GO!$D$85</definedName>
    <definedName name="SURFTER">[1]AFF.HYP!$E$11</definedName>
    <definedName name="SURFTOTALEBASERATIO">[1]AFF.RECAP!$J$3</definedName>
    <definedName name="SURFVPIET">[1]AFF.HYP!$E$16</definedName>
    <definedName name="SURFVPOMP">[1]AFF.HYP!$E$17</definedName>
    <definedName name="SURFZBETON">[1]AFF.HYP!$E$18</definedName>
    <definedName name="tauxarchi" localSheetId="0">#REF!</definedName>
    <definedName name="tauxarchi">#REF!</definedName>
    <definedName name="tauxassis">[4]HonorairesExt!$I$42</definedName>
    <definedName name="tauxgse" localSheetId="0">#REF!</definedName>
    <definedName name="tauxgse">#REF!</definedName>
    <definedName name="tauxmetreur">[4]HonorairesExt!$I$33</definedName>
    <definedName name="tauxproj">[4]HonorairesExt!$I$13</definedName>
    <definedName name="TOTAL_ASSURANCES_CONTROLE" localSheetId="0">[1]AFF.RECAP!#REF!</definedName>
    <definedName name="TOTAL_ASSURANCES_CONTROLE">[1]AFF.RECAP!#REF!</definedName>
    <definedName name="TOTAL_ENCEINTES_ISOLANTES">[1]AFF.COU!$K$156</definedName>
    <definedName name="TOTAL_EQUIPEMENTS">[1]AFF.FIN!$J$343</definedName>
    <definedName name="TOTAL_HONORAIRES" localSheetId="0">[1]AFF.RECAP!#REF!</definedName>
    <definedName name="TOTAL_HONORAIRES">[1]AFF.RECAP!#REF!</definedName>
    <definedName name="TOTAL_SPRINKLER_BUREAU">[1]AFF.LT!$J$108</definedName>
    <definedName name="TOTAL_SPRINKLER_ENTREPOT">[1]AFF.LT!$J$101</definedName>
    <definedName name="totaldep4">[2]REAFFECTATION!$M$135</definedName>
    <definedName name="totaldepext">[2]REAFFECTATION!$I$135</definedName>
    <definedName name="TOTDIVERS" localSheetId="0">#REF!</definedName>
    <definedName name="TOTDIVERS">#REF!</definedName>
    <definedName name="TRAITBAT">[1]AFF.HYP!$I$30</definedName>
    <definedName name="TRAITCHLEG">[1]AFF.HYP!$I$24</definedName>
    <definedName name="TRAITCHLOU">[1]AFF.HYP!$I$23</definedName>
    <definedName name="TRAITEMENT">[1]AFF.HYP!$H$21</definedName>
    <definedName name="TRAITVPIET">[1]AFF.HYP!$I$25</definedName>
    <definedName name="TRAITVPOMP">[1]AFF.HYP!$I$26</definedName>
    <definedName name="TRAITZBET">[1]AFF.HYP!$I$27</definedName>
    <definedName name="tvxbatvente" localSheetId="0">#REF!</definedName>
    <definedName name="tvxbatvente">#REF!</definedName>
    <definedName name="tvxextvente" localSheetId="0">#REF!</definedName>
    <definedName name="tvxextvente">#REF!</definedName>
    <definedName name="Tx_1">[3]Para!$B$22</definedName>
    <definedName name="tx2000contro">'[4]Assur&amp;Contro 2000'!$C$10</definedName>
    <definedName name="tx2000secu">'[4]Assur&amp;Contro 2000'!$F$5</definedName>
    <definedName name="txcgcnr2000">'[4]Assur&amp;Contro 2000'!$F$53</definedName>
    <definedName name="txcgpuc2000">'[4]Assur&amp;Contro 2000'!$H$60</definedName>
    <definedName name="txcgrcd2000">'[4]Assur&amp;Contro 2000'!$F$38</definedName>
    <definedName name="txcgrcddo2000">'[4]Assur&amp;Contro 2000'!$F$46</definedName>
    <definedName name="txcgrcp2000">'[4]Assur&amp;Contro 2000'!$F$24</definedName>
    <definedName name="txcgtrc2000">'[4]Assur&amp;Contro 2000'!$F$31</definedName>
    <definedName name="txfrs">[3]Achat!$U$2</definedName>
    <definedName name="txpromocnr2000">'[4]Assur&amp;Contro 2000'!$F$103</definedName>
    <definedName name="txpromopuc2000">'[4]Assur&amp;Contro 2000'!$H$110</definedName>
    <definedName name="txpromorcd2000">'[4]Assur&amp;Contro 2000'!$F$88</definedName>
    <definedName name="txpromorcddo2000">'[4]Assur&amp;Contro 2000'!$F$96</definedName>
    <definedName name="txpromorcp2000">'[4]Assur&amp;Contro 2000'!$F$74</definedName>
    <definedName name="txpromotrc2000">'[4]Assur&amp;Contro 2000'!$F$81</definedName>
    <definedName name="type">[3]HonorairesExt!$E$3</definedName>
    <definedName name="VDEURO" localSheetId="0">#REF!</definedName>
    <definedName name="VDEURO">#REF!</definedName>
    <definedName name="VDVARIANTE" localSheetId="0">#REF!</definedName>
    <definedName name="VDVARIANTE">#REF!</definedName>
    <definedName name="VDVARIANTE2" localSheetId="0">#REF!</definedName>
    <definedName name="VDVARIANTE2">#REF!</definedName>
    <definedName name="vente" localSheetId="0">[1]AFF.RECAP!#REF!</definedName>
    <definedName name="vente">[1]AFF.RECAP!#REF!</definedName>
    <definedName name="ventedet" localSheetId="0">#REF!</definedName>
    <definedName name="ventedet">#REF!</definedName>
    <definedName name="ventesimple" localSheetId="0">#REF!</definedName>
    <definedName name="ventesimple">#REF!</definedName>
    <definedName name="ventesr" localSheetId="0">[1]AFF.RECAP!#REF!</definedName>
    <definedName name="ventesr">[1]AFF.RECAP!#REF!</definedName>
    <definedName name="VSEURO" localSheetId="0">#REF!</definedName>
    <definedName name="VSEURO">#REF!</definedName>
    <definedName name="VSVARIANTE" localSheetId="0">#REF!</definedName>
    <definedName name="VSVARIANTE">#REF!</definedName>
    <definedName name="VSVARIANTE2" localSheetId="0">#REF!</definedName>
    <definedName name="VSVARIANTE2">#REF!</definedName>
    <definedName name="ZONE_SYSMIQUE">[1]AFF.HYP!$C$53</definedName>
  </definedNames>
  <calcPr calcId="145621"/>
</workbook>
</file>

<file path=xl/calcChain.xml><?xml version="1.0" encoding="utf-8"?>
<calcChain xmlns="http://schemas.openxmlformats.org/spreadsheetml/2006/main">
  <c r="H8" i="7" l="1"/>
  <c r="D35" i="10"/>
  <c r="F36" i="10" s="1"/>
  <c r="H36" i="10" s="1"/>
  <c r="D30" i="10"/>
  <c r="F31" i="10" s="1"/>
  <c r="H31" i="10" s="1"/>
  <c r="D25" i="10"/>
  <c r="F26" i="10" s="1"/>
  <c r="H26" i="10" s="1"/>
  <c r="D24" i="10"/>
  <c r="D14" i="10"/>
  <c r="F15" i="10" s="1"/>
  <c r="H15" i="10" s="1"/>
  <c r="H17" i="10" s="1"/>
  <c r="H38" i="10" l="1"/>
  <c r="H41" i="10" s="1"/>
  <c r="D13" i="9"/>
  <c r="F14" i="9" s="1"/>
  <c r="H14" i="9" s="1"/>
  <c r="H16" i="9" s="1"/>
  <c r="H19" i="9" s="1"/>
  <c r="H16" i="7" s="1"/>
  <c r="D35" i="5" l="1"/>
  <c r="F36" i="5" s="1"/>
  <c r="H36" i="5" s="1"/>
  <c r="D31" i="5"/>
  <c r="F40" i="2"/>
  <c r="H40" i="2" s="1"/>
  <c r="F35" i="2"/>
  <c r="H35" i="2" s="1"/>
  <c r="F31" i="2"/>
  <c r="H31" i="2" s="1"/>
  <c r="F22" i="2"/>
  <c r="H22" i="2" s="1"/>
  <c r="F18" i="2"/>
  <c r="H18" i="2" s="1"/>
  <c r="F14" i="2"/>
  <c r="D25" i="5"/>
  <c r="D23" i="5"/>
  <c r="D13" i="5"/>
  <c r="D12" i="5"/>
  <c r="D20" i="4"/>
  <c r="D14" i="4"/>
  <c r="H42" i="2" l="1"/>
  <c r="F14" i="5"/>
  <c r="F32" i="5" l="1"/>
  <c r="H32" i="5" s="1"/>
  <c r="H14" i="5"/>
  <c r="H16" i="5" s="1"/>
  <c r="D24" i="5"/>
  <c r="F26" i="5" l="1"/>
  <c r="H26" i="5" s="1"/>
  <c r="H38" i="5" s="1"/>
  <c r="H41" i="5" s="1"/>
  <c r="H14" i="7" s="1"/>
  <c r="D15" i="4"/>
  <c r="F21" i="4" l="1"/>
  <c r="H21" i="4" s="1"/>
  <c r="F16" i="4"/>
  <c r="H16" i="4" s="1"/>
  <c r="H23" i="4" l="1"/>
  <c r="H26" i="4" l="1"/>
  <c r="H12" i="7" s="1"/>
  <c r="H14" i="2" l="1"/>
  <c r="H24" i="2" s="1"/>
  <c r="H45" i="2" s="1"/>
  <c r="H10" i="7" s="1"/>
  <c r="H18" i="7" l="1"/>
  <c r="H19" i="7" s="1"/>
  <c r="H20" i="7" l="1"/>
</calcChain>
</file>

<file path=xl/sharedStrings.xml><?xml version="1.0" encoding="utf-8"?>
<sst xmlns="http://schemas.openxmlformats.org/spreadsheetml/2006/main" count="228" uniqueCount="118">
  <si>
    <t>U</t>
  </si>
  <si>
    <t>Quantité</t>
  </si>
  <si>
    <t>Montant en €</t>
  </si>
  <si>
    <t>1</t>
  </si>
  <si>
    <t>1.1</t>
  </si>
  <si>
    <t>2</t>
  </si>
  <si>
    <t>2.1</t>
  </si>
  <si>
    <t>2.1.1</t>
  </si>
  <si>
    <t>M²</t>
  </si>
  <si>
    <t>Lot N°362 PLAFONDS SUSPENDUS</t>
  </si>
  <si>
    <t>PLAFONDS</t>
  </si>
  <si>
    <t>PLAFONDS INTERIEURS MODULAIRES</t>
  </si>
  <si>
    <t>PLAFONDS EN DALLES DE FIBRES MINERALES</t>
  </si>
  <si>
    <t>PLAFONDS HYDROFUGES</t>
  </si>
  <si>
    <t>1.2</t>
  </si>
  <si>
    <t>1.2.1</t>
  </si>
  <si>
    <t>Prix unitaire</t>
  </si>
  <si>
    <t>2.1.2</t>
  </si>
  <si>
    <t>TOTAL HT du Lot N°362 PLAFONDS SUSPENDUS</t>
  </si>
  <si>
    <t>Affaire N° : 8783 - LIDL Barbery (60)</t>
  </si>
  <si>
    <t>Directeur de Projets : Franck ARTAUD - Ingénieur d'Affaires : Audrey PARSONS</t>
  </si>
  <si>
    <t>Entrepôt existant :</t>
  </si>
  <si>
    <t>Bureaux de quais Réception</t>
  </si>
  <si>
    <t>CLOISONS PLATRIERES</t>
  </si>
  <si>
    <t>HABILLAGES ET DOUBLAGES</t>
  </si>
  <si>
    <t>Total HABILLAGES ET DOUBLAGES</t>
  </si>
  <si>
    <t>DISTRIBUTION DES LOCAUX</t>
  </si>
  <si>
    <t>Total DISTRIBUTION DES LOCAUX</t>
  </si>
  <si>
    <t>CLOISONS A PAREMENTS PLAQUES DE PLATRES</t>
  </si>
  <si>
    <t>1.1.1</t>
  </si>
  <si>
    <t>Cloisons de distribution à parements simples</t>
  </si>
  <si>
    <t>Parements spéciaux</t>
  </si>
  <si>
    <t>Plus-value pour parements hydrofuges dans les locaux humides</t>
  </si>
  <si>
    <t>M2</t>
  </si>
  <si>
    <t>MENUISERIES BOIS</t>
  </si>
  <si>
    <t>TOTAL HT du lot MENUISERIES BOIS</t>
  </si>
  <si>
    <t>PORTES INTERIEURES DE COMMUNICATION</t>
  </si>
  <si>
    <t>Total PORTES INTERIEURES DE COMMUNICATION</t>
  </si>
  <si>
    <t>RDC</t>
  </si>
  <si>
    <t>R+1</t>
  </si>
  <si>
    <t>2.1.1.1</t>
  </si>
  <si>
    <t>2.1.2.1</t>
  </si>
  <si>
    <t>Blocs portes en bois stratifié haute pression (dimensions 93cm x 204cm)</t>
  </si>
  <si>
    <t>RDC - WC, douches</t>
  </si>
  <si>
    <t>Plafond en dalles de fibres minérales à bords droits 60x60 : 34dB</t>
  </si>
  <si>
    <t>Total PLAFONDS INTERIEURS MODULAIRES</t>
  </si>
  <si>
    <t>Prix en €</t>
  </si>
  <si>
    <t>CARRELAGES - FAIENCES</t>
  </si>
  <si>
    <t>0</t>
  </si>
  <si>
    <t>PREPARATIONS DES SUPPORTS</t>
  </si>
  <si>
    <t>0  1</t>
  </si>
  <si>
    <t>Ragréage</t>
  </si>
  <si>
    <t>Total PREPARATIONS DES SUPPORTS</t>
  </si>
  <si>
    <t>REVETEMENTS POUR BUREAUX ET LOCAUX SOCIAUX</t>
  </si>
  <si>
    <t>BUREAUX</t>
  </si>
  <si>
    <t>Carrelage grès cérame en pose collée</t>
  </si>
  <si>
    <t>1.1.1  1</t>
  </si>
  <si>
    <t xml:space="preserve">M2 </t>
  </si>
  <si>
    <t>SANITAIRES</t>
  </si>
  <si>
    <t>Revêtement mural</t>
  </si>
  <si>
    <t>1.2.1  1</t>
  </si>
  <si>
    <t xml:space="preserve">M² </t>
  </si>
  <si>
    <t>Total REVETEMENTS POUR BUREAUX ET LOCAUX SOCIAUX</t>
  </si>
  <si>
    <t>Carreaux de grès cérame format 30 x 30 (U4 P3 E3 C2)</t>
  </si>
  <si>
    <t>R+1 - palier</t>
  </si>
  <si>
    <t>TOTAL HT du lot CARRELAGES - FAIENCES</t>
  </si>
  <si>
    <t>R+1 - remontée sur murs</t>
  </si>
  <si>
    <t>Dalles à bords droits sur ossature apparente</t>
  </si>
  <si>
    <t>Cloison 72/48 avec isolation</t>
  </si>
  <si>
    <t>Cloison 120/70 avec isolation</t>
  </si>
  <si>
    <t>Blocs portes en bois stratifié haute pression (dimensions 83cm x 204cm)</t>
  </si>
  <si>
    <t>Blocs portes en bois stratifié haute pression (dimensions 103cm x 204cm)</t>
  </si>
  <si>
    <t>RDC - WC/douches</t>
  </si>
  <si>
    <t>CHASSIS VITRES INTERIEURS</t>
  </si>
  <si>
    <t>Total CHASSIS VITRES INTERIEURS</t>
  </si>
  <si>
    <t>Châssis bois avec vitrage à isolation acoustique (classe 3) - Dimensions 1,20 x 1,20 m</t>
  </si>
  <si>
    <t>ENS</t>
  </si>
  <si>
    <t>1.2.1  2</t>
  </si>
  <si>
    <t>Revêtement vertical en carreaux de grès émaillé format 20 x 20 cm -&gt; pose sur faïence existante</t>
  </si>
  <si>
    <t>Revêtement vertical en carreaux de grès émaillé format 20 x 20 cm -&gt; pose sur cloison placo neuve</t>
  </si>
  <si>
    <t>Châssis bois avec vitrage à isolation acoustique (classe 3) - Dimensions 1,00 x 1,20 m</t>
  </si>
  <si>
    <t>Doublage contre bardage métallique avec isolation</t>
  </si>
  <si>
    <t>Lots FINITIONS INTERIEURES</t>
  </si>
  <si>
    <t>RECAPITULATIF</t>
  </si>
  <si>
    <t>TVA 20%</t>
  </si>
  <si>
    <t>TOTAL HT (compris prorata + TRC 0,25%)</t>
  </si>
  <si>
    <t>TOTAL TTC</t>
  </si>
  <si>
    <t>TOTAL HT du lot CLOISONS PLATRIERES</t>
  </si>
  <si>
    <t>Barrières HERAS</t>
  </si>
  <si>
    <t>TOTAL HT du lot PLAFONDS SUSPENDUS</t>
  </si>
  <si>
    <t>CLOTURES</t>
  </si>
  <si>
    <t>CLOTURES PROVISOIRES</t>
  </si>
  <si>
    <t>1.1  1</t>
  </si>
  <si>
    <t>ML</t>
  </si>
  <si>
    <t>Total CLOTURES</t>
  </si>
  <si>
    <t>TOTAL HT du Lot N°373 Clôtures</t>
  </si>
  <si>
    <t>TOTAL HT du Lot CLOTURES</t>
  </si>
  <si>
    <t>TOTAL HT du lot  CLOISONS PLATRIERES</t>
  </si>
  <si>
    <t>BORDEREAU DE PRIX MARCHE</t>
  </si>
  <si>
    <t>Lot N°373 Clôtures</t>
  </si>
  <si>
    <t>DOUBLAGES ISOLANTS</t>
  </si>
  <si>
    <t>Doublage 1/2 pregymetal 70 mm</t>
  </si>
  <si>
    <t>Cassettes en tôle vernies, avec perforations fines pour locaux à forte humidité</t>
  </si>
  <si>
    <t>Lot 364 CARRELAGES - FAIENCES</t>
  </si>
  <si>
    <t>2.1.3</t>
  </si>
  <si>
    <t>2.1.3.1</t>
  </si>
  <si>
    <t>Cloisons de distribution à parements doubles</t>
  </si>
  <si>
    <t>BLOCS-PORTES A AME PLEINE</t>
  </si>
  <si>
    <t>Portes stratifiées</t>
  </si>
  <si>
    <t>1.1.1  2</t>
  </si>
  <si>
    <t>1.1.1  3</t>
  </si>
  <si>
    <t>CHASSIS</t>
  </si>
  <si>
    <t>2.1  1</t>
  </si>
  <si>
    <t>2.1  2</t>
  </si>
  <si>
    <t>2.1  3</t>
  </si>
  <si>
    <t>Guichet avec vitrage isolant sécurisé contre l'effraction</t>
  </si>
  <si>
    <t>Lot N°342 - MENUISERIE BOIS</t>
  </si>
  <si>
    <t xml:space="preserve">Lot N°360 - CLOISONS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</si>
</sst>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0;\-#,##0.00;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Arial Black"/>
      <family val="2"/>
    </font>
    <font>
      <sz val="9"/>
      <color indexed="8"/>
      <name val="Arial"/>
      <family val="2"/>
    </font>
    <font>
      <b/>
      <u/>
      <sz val="9"/>
      <color indexed="8"/>
      <name val="Arial"/>
      <family val="2"/>
    </font>
    <font>
      <i/>
      <sz val="8"/>
      <color indexed="8"/>
      <name val="Arial"/>
      <family val="2"/>
    </font>
    <font>
      <sz val="7"/>
      <color indexed="8"/>
      <name val="Arial"/>
      <family val="2"/>
    </font>
    <font>
      <b/>
      <u/>
      <sz val="14"/>
      <color indexed="8"/>
      <name val="Arial Black"/>
      <family val="2"/>
    </font>
    <font>
      <b/>
      <sz val="12"/>
      <color indexed="8"/>
      <name val="Book Antiqua"/>
      <family val="1"/>
    </font>
    <font>
      <b/>
      <sz val="14"/>
      <color indexed="8"/>
      <name val="Book Antiqua"/>
      <family val="1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b/>
      <u/>
      <sz val="9"/>
      <name val="Arial"/>
      <family val="2"/>
    </font>
    <font>
      <b/>
      <sz val="7"/>
      <color indexed="8"/>
      <name val="Arial"/>
      <family val="2"/>
    </font>
    <font>
      <sz val="7"/>
      <color rgb="FF000000"/>
      <name val="Arial"/>
      <family val="2"/>
    </font>
    <font>
      <b/>
      <u/>
      <sz val="9"/>
      <color rgb="FF00000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11"/>
      <name val="Arial Black"/>
      <family val="2"/>
    </font>
    <font>
      <b/>
      <sz val="11"/>
      <color rgb="FFFF0000"/>
      <name val="Arial Black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b/>
      <sz val="7"/>
      <color rgb="FFFF0000"/>
      <name val="Arial"/>
      <family val="2"/>
    </font>
    <font>
      <b/>
      <sz val="11"/>
      <color rgb="FF000000"/>
      <name val="Arial Black"/>
      <family val="2"/>
    </font>
    <font>
      <b/>
      <sz val="10"/>
      <color rgb="FFFF0000"/>
      <name val="Arial"/>
      <family val="2"/>
    </font>
    <font>
      <b/>
      <u/>
      <sz val="14"/>
      <color rgb="FFFF0000"/>
      <name val="Arial Black"/>
      <family val="2"/>
    </font>
    <font>
      <b/>
      <sz val="16"/>
      <color indexed="8"/>
      <name val="Book Antiqua"/>
      <family val="1"/>
    </font>
    <font>
      <b/>
      <u/>
      <sz val="12"/>
      <name val="Arial"/>
      <family val="2"/>
    </font>
    <font>
      <b/>
      <sz val="14"/>
      <color indexed="8"/>
      <name val="Arial Black"/>
      <family val="2"/>
    </font>
    <font>
      <sz val="10"/>
      <color rgb="FF00B050"/>
      <name val="Arial"/>
      <family val="2"/>
    </font>
    <font>
      <i/>
      <sz val="10"/>
      <color rgb="FF00B05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FFFFFF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</borders>
  <cellStyleXfs count="29">
    <xf numFmtId="0" fontId="0" fillId="0" borderId="0">
      <alignment vertical="top"/>
    </xf>
    <xf numFmtId="0" fontId="4" fillId="2" borderId="0">
      <alignment horizontal="left" vertical="top" wrapText="1"/>
    </xf>
    <xf numFmtId="0" fontId="4" fillId="2" borderId="0">
      <alignment horizontal="left" vertical="top" wrapText="1"/>
    </xf>
    <xf numFmtId="0" fontId="4" fillId="2" borderId="0">
      <alignment horizontal="left" vertical="top" wrapText="1"/>
    </xf>
    <xf numFmtId="0" fontId="4" fillId="2" borderId="0">
      <alignment horizontal="left" vertical="top" wrapText="1"/>
    </xf>
    <xf numFmtId="0" fontId="4" fillId="2" borderId="0">
      <alignment horizontal="left" vertical="top" wrapText="1"/>
    </xf>
    <xf numFmtId="49" fontId="8" fillId="2" borderId="0">
      <alignment horizontal="left" vertical="top" wrapText="1"/>
    </xf>
    <xf numFmtId="49" fontId="3" fillId="2" borderId="0">
      <alignment horizontal="left" vertical="top" wrapText="1"/>
    </xf>
    <xf numFmtId="49" fontId="3" fillId="2" borderId="0">
      <alignment horizontal="left" vertical="top" wrapText="1"/>
    </xf>
    <xf numFmtId="49" fontId="3" fillId="2" borderId="0">
      <alignment horizontal="left" vertical="top" wrapText="1"/>
    </xf>
    <xf numFmtId="0" fontId="14" fillId="2" borderId="0">
      <alignment horizontal="left" vertical="top" wrapText="1"/>
    </xf>
    <xf numFmtId="0" fontId="4" fillId="2" borderId="0">
      <alignment horizontal="left" vertical="top" wrapText="1"/>
    </xf>
    <xf numFmtId="49" fontId="11" fillId="2" borderId="0">
      <alignment horizontal="left" vertical="top"/>
    </xf>
    <xf numFmtId="49" fontId="12" fillId="2" borderId="0">
      <alignment horizontal="left" vertical="top"/>
    </xf>
    <xf numFmtId="0" fontId="6" fillId="2" borderId="0">
      <alignment horizontal="left" vertical="top" wrapText="1"/>
    </xf>
    <xf numFmtId="49" fontId="6" fillId="2" borderId="0">
      <alignment horizontal="left" vertical="top" wrapText="1"/>
    </xf>
    <xf numFmtId="49" fontId="9" fillId="2" borderId="0">
      <alignment horizontal="left" vertical="top"/>
    </xf>
    <xf numFmtId="0" fontId="2" fillId="0" borderId="0">
      <alignment vertical="top"/>
    </xf>
    <xf numFmtId="49" fontId="7" fillId="2" borderId="0">
      <alignment vertical="top" wrapText="1"/>
    </xf>
    <xf numFmtId="49" fontId="18" fillId="3" borderId="0">
      <alignment vertical="top" wrapText="1"/>
    </xf>
    <xf numFmtId="0" fontId="4" fillId="2" borderId="0">
      <alignment horizontal="left" vertical="top" wrapText="1"/>
    </xf>
    <xf numFmtId="0" fontId="4" fillId="2" borderId="0">
      <alignment horizontal="left" vertical="top" wrapText="1"/>
    </xf>
    <xf numFmtId="49" fontId="5" fillId="2" borderId="0">
      <alignment horizontal="left" vertical="top" wrapText="1"/>
    </xf>
    <xf numFmtId="49" fontId="19" fillId="3" borderId="0">
      <alignment horizontal="left" vertical="top" wrapText="1"/>
    </xf>
    <xf numFmtId="49" fontId="10" fillId="2" borderId="0">
      <alignment horizontal="left" vertical="top"/>
    </xf>
    <xf numFmtId="49" fontId="31" fillId="2" borderId="0">
      <alignment horizontal="left" vertical="top"/>
    </xf>
    <xf numFmtId="0" fontId="1" fillId="0" borderId="0"/>
    <xf numFmtId="0" fontId="2" fillId="0" borderId="0">
      <alignment vertical="top"/>
    </xf>
    <xf numFmtId="49" fontId="33" fillId="2" borderId="0">
      <alignment horizontal="left" vertical="top"/>
    </xf>
  </cellStyleXfs>
  <cellXfs count="310">
    <xf numFmtId="0" fontId="0" fillId="0" borderId="0" xfId="0">
      <alignment vertical="top"/>
    </xf>
    <xf numFmtId="0" fontId="0" fillId="3" borderId="0" xfId="0" applyFill="1" applyProtection="1">
      <alignment vertical="top"/>
    </xf>
    <xf numFmtId="0" fontId="15" fillId="3" borderId="0" xfId="0" applyFont="1" applyFill="1" applyProtection="1">
      <alignment vertical="top"/>
    </xf>
    <xf numFmtId="49" fontId="0" fillId="3" borderId="0" xfId="0" applyNumberFormat="1" applyFill="1" applyProtection="1">
      <alignment vertical="top"/>
    </xf>
    <xf numFmtId="49" fontId="0" fillId="3" borderId="1" xfId="0" applyNumberFormat="1" applyFill="1" applyBorder="1" applyProtection="1">
      <alignment vertical="top"/>
    </xf>
    <xf numFmtId="49" fontId="10" fillId="2" borderId="1" xfId="24" applyBorder="1">
      <alignment horizontal="left" vertical="top"/>
    </xf>
    <xf numFmtId="0" fontId="0" fillId="3" borderId="1" xfId="0" applyFill="1" applyBorder="1" applyProtection="1">
      <alignment vertical="top"/>
    </xf>
    <xf numFmtId="49" fontId="0" fillId="3" borderId="0" xfId="0" applyNumberFormat="1" applyFill="1" applyBorder="1" applyProtection="1">
      <alignment vertical="top"/>
    </xf>
    <xf numFmtId="49" fontId="11" fillId="2" borderId="0" xfId="12" applyBorder="1">
      <alignment horizontal="left" vertical="top"/>
    </xf>
    <xf numFmtId="0" fontId="0" fillId="3" borderId="0" xfId="0" applyFill="1" applyBorder="1" applyProtection="1">
      <alignment vertical="top"/>
    </xf>
    <xf numFmtId="49" fontId="0" fillId="3" borderId="2" xfId="0" applyNumberFormat="1" applyFill="1" applyBorder="1" applyProtection="1">
      <alignment vertical="top"/>
    </xf>
    <xf numFmtId="0" fontId="0" fillId="3" borderId="3" xfId="0" applyFill="1" applyBorder="1" applyProtection="1">
      <alignment vertical="top"/>
    </xf>
    <xf numFmtId="0" fontId="0" fillId="3" borderId="4" xfId="0" applyFill="1" applyBorder="1" applyProtection="1">
      <alignment vertical="top"/>
    </xf>
    <xf numFmtId="49" fontId="0" fillId="3" borderId="6" xfId="0" applyNumberFormat="1" applyFill="1" applyBorder="1" applyProtection="1">
      <alignment vertical="top"/>
    </xf>
    <xf numFmtId="49" fontId="0" fillId="3" borderId="7" xfId="0" applyNumberFormat="1" applyFill="1" applyBorder="1" applyProtection="1">
      <alignment vertical="top"/>
    </xf>
    <xf numFmtId="49" fontId="0" fillId="3" borderId="8" xfId="0" applyNumberFormat="1" applyFill="1" applyBorder="1" applyProtection="1">
      <alignment vertical="top"/>
    </xf>
    <xf numFmtId="49" fontId="15" fillId="3" borderId="9" xfId="0" applyNumberFormat="1" applyFont="1" applyFill="1" applyBorder="1" applyProtection="1">
      <alignment vertical="top"/>
    </xf>
    <xf numFmtId="0" fontId="15" fillId="3" borderId="10" xfId="0" applyFont="1" applyFill="1" applyBorder="1" applyProtection="1">
      <alignment vertical="top"/>
    </xf>
    <xf numFmtId="0" fontId="15" fillId="3" borderId="11" xfId="0" applyFont="1" applyFill="1" applyBorder="1" applyProtection="1">
      <alignment vertical="top"/>
    </xf>
    <xf numFmtId="0" fontId="15" fillId="3" borderId="12" xfId="0" applyFont="1" applyFill="1" applyBorder="1" applyProtection="1">
      <alignment vertical="top"/>
    </xf>
    <xf numFmtId="49" fontId="8" fillId="2" borderId="7" xfId="6" applyBorder="1" applyProtection="1">
      <alignment horizontal="left" vertical="top" wrapText="1"/>
    </xf>
    <xf numFmtId="49" fontId="3" fillId="2" borderId="7" xfId="8" applyBorder="1" applyProtection="1">
      <alignment horizontal="left" vertical="top" wrapText="1"/>
    </xf>
    <xf numFmtId="49" fontId="3" fillId="2" borderId="7" xfId="9" applyBorder="1" applyProtection="1">
      <alignment horizontal="left" vertical="top" wrapText="1"/>
    </xf>
    <xf numFmtId="49" fontId="7" fillId="2" borderId="0" xfId="18" applyBorder="1">
      <alignment vertical="top" wrapText="1"/>
    </xf>
    <xf numFmtId="0" fontId="0" fillId="3" borderId="13" xfId="0" applyFill="1" applyBorder="1" applyProtection="1">
      <alignment vertical="top"/>
    </xf>
    <xf numFmtId="0" fontId="0" fillId="3" borderId="14" xfId="0" applyFill="1" applyBorder="1" applyProtection="1">
      <alignment vertical="top"/>
    </xf>
    <xf numFmtId="0" fontId="0" fillId="3" borderId="15" xfId="0" applyFill="1" applyBorder="1" applyProtection="1">
      <alignment vertical="top"/>
    </xf>
    <xf numFmtId="0" fontId="0" fillId="3" borderId="16" xfId="0" applyFill="1" applyBorder="1" applyProtection="1">
      <alignment vertical="top"/>
    </xf>
    <xf numFmtId="0" fontId="0" fillId="3" borderId="17" xfId="0" applyFill="1" applyBorder="1" applyProtection="1">
      <alignment vertical="top"/>
    </xf>
    <xf numFmtId="0" fontId="0" fillId="3" borderId="18" xfId="0" applyFill="1" applyBorder="1" applyProtection="1">
      <alignment vertical="top"/>
    </xf>
    <xf numFmtId="0" fontId="0" fillId="3" borderId="0" xfId="0" applyFill="1" applyProtection="1">
      <alignment vertical="top"/>
      <protection locked="0"/>
    </xf>
    <xf numFmtId="49" fontId="15" fillId="3" borderId="0" xfId="0" applyNumberFormat="1" applyFont="1" applyFill="1" applyProtection="1">
      <alignment vertical="top"/>
    </xf>
    <xf numFmtId="49" fontId="17" fillId="2" borderId="0" xfId="18" applyFont="1" applyBorder="1">
      <alignment vertical="top" wrapText="1"/>
    </xf>
    <xf numFmtId="49" fontId="2" fillId="3" borderId="7" xfId="0" applyNumberFormat="1" applyFont="1" applyFill="1" applyBorder="1" applyProtection="1">
      <alignment vertical="top"/>
    </xf>
    <xf numFmtId="0" fontId="2" fillId="3" borderId="14" xfId="0" applyFont="1" applyFill="1" applyBorder="1" applyProtection="1">
      <alignment vertical="top"/>
    </xf>
    <xf numFmtId="49" fontId="17" fillId="2" borderId="2" xfId="18" applyFont="1" applyBorder="1">
      <alignment vertical="top" wrapText="1"/>
    </xf>
    <xf numFmtId="49" fontId="7" fillId="2" borderId="2" xfId="18" applyBorder="1">
      <alignment vertical="top" wrapText="1"/>
    </xf>
    <xf numFmtId="0" fontId="0" fillId="3" borderId="2" xfId="0" applyFill="1" applyBorder="1" applyProtection="1">
      <alignment vertical="top"/>
    </xf>
    <xf numFmtId="49" fontId="9" fillId="2" borderId="2" xfId="16" applyBorder="1">
      <alignment horizontal="left" vertical="top"/>
    </xf>
    <xf numFmtId="14" fontId="0" fillId="3" borderId="5" xfId="0" applyNumberFormat="1" applyFill="1" applyBorder="1" applyProtection="1">
      <alignment vertical="top"/>
    </xf>
    <xf numFmtId="0" fontId="13" fillId="3" borderId="4" xfId="0" applyFont="1" applyFill="1" applyBorder="1" applyProtection="1">
      <alignment vertical="top"/>
    </xf>
    <xf numFmtId="164" fontId="13" fillId="3" borderId="4" xfId="0" applyNumberFormat="1" applyFont="1" applyFill="1" applyBorder="1" applyProtection="1">
      <alignment vertical="top"/>
    </xf>
    <xf numFmtId="1" fontId="13" fillId="3" borderId="4" xfId="0" applyNumberFormat="1" applyFont="1" applyFill="1" applyBorder="1" applyProtection="1">
      <alignment vertical="top"/>
    </xf>
    <xf numFmtId="49" fontId="3" fillId="5" borderId="9" xfId="7" applyFill="1" applyBorder="1" applyProtection="1">
      <alignment horizontal="left" vertical="top" wrapText="1"/>
    </xf>
    <xf numFmtId="0" fontId="0" fillId="5" borderId="10" xfId="0" applyFill="1" applyBorder="1" applyProtection="1">
      <alignment vertical="top"/>
    </xf>
    <xf numFmtId="0" fontId="0" fillId="5" borderId="11" xfId="0" applyFill="1" applyBorder="1" applyProtection="1">
      <alignment vertical="top"/>
    </xf>
    <xf numFmtId="0" fontId="0" fillId="5" borderId="12" xfId="0" applyFill="1" applyBorder="1" applyProtection="1">
      <alignment vertical="top"/>
    </xf>
    <xf numFmtId="4" fontId="0" fillId="3" borderId="18" xfId="0" applyNumberFormat="1" applyFill="1" applyBorder="1" applyProtection="1">
      <alignment vertical="top"/>
    </xf>
    <xf numFmtId="4" fontId="0" fillId="3" borderId="16" xfId="0" applyNumberFormat="1" applyFill="1" applyBorder="1" applyProtection="1">
      <alignment vertical="top"/>
    </xf>
    <xf numFmtId="4" fontId="0" fillId="3" borderId="17" xfId="0" applyNumberFormat="1" applyFill="1" applyBorder="1" applyProtection="1">
      <alignment vertical="top"/>
    </xf>
    <xf numFmtId="4" fontId="0" fillId="3" borderId="15" xfId="0" applyNumberFormat="1" applyFill="1" applyBorder="1" applyProtection="1">
      <alignment vertical="top"/>
    </xf>
    <xf numFmtId="4" fontId="0" fillId="3" borderId="0" xfId="0" applyNumberFormat="1" applyFill="1" applyProtection="1">
      <alignment vertical="top"/>
    </xf>
    <xf numFmtId="4" fontId="0" fillId="3" borderId="20" xfId="0" applyNumberFormat="1" applyFill="1" applyBorder="1" applyProtection="1">
      <alignment vertical="top"/>
    </xf>
    <xf numFmtId="4" fontId="0" fillId="3" borderId="21" xfId="0" applyNumberFormat="1" applyFill="1" applyBorder="1" applyProtection="1">
      <alignment vertical="top"/>
    </xf>
    <xf numFmtId="49" fontId="14" fillId="2" borderId="0" xfId="18" applyFont="1" applyBorder="1">
      <alignment vertical="top" wrapText="1"/>
    </xf>
    <xf numFmtId="4" fontId="0" fillId="5" borderId="11" xfId="0" applyNumberFormat="1" applyFill="1" applyBorder="1" applyProtection="1">
      <alignment vertical="top"/>
    </xf>
    <xf numFmtId="4" fontId="0" fillId="5" borderId="12" xfId="0" applyNumberFormat="1" applyFill="1" applyBorder="1" applyProtection="1">
      <alignment vertical="top"/>
    </xf>
    <xf numFmtId="4" fontId="0" fillId="3" borderId="13" xfId="0" applyNumberFormat="1" applyFill="1" applyBorder="1" applyProtection="1">
      <alignment vertical="top"/>
    </xf>
    <xf numFmtId="4" fontId="0" fillId="3" borderId="14" xfId="0" applyNumberFormat="1" applyFill="1" applyBorder="1" applyProtection="1">
      <alignment vertical="top"/>
    </xf>
    <xf numFmtId="4" fontId="0" fillId="5" borderId="10" xfId="0" applyNumberFormat="1" applyFill="1" applyBorder="1" applyProtection="1">
      <alignment vertical="top"/>
    </xf>
    <xf numFmtId="4" fontId="15" fillId="3" borderId="0" xfId="0" applyNumberFormat="1" applyFont="1" applyFill="1" applyProtection="1">
      <alignment vertical="top"/>
    </xf>
    <xf numFmtId="4" fontId="2" fillId="3" borderId="19" xfId="0" applyNumberFormat="1" applyFont="1" applyFill="1" applyBorder="1" applyProtection="1">
      <alignment vertical="top"/>
    </xf>
    <xf numFmtId="2" fontId="13" fillId="3" borderId="4" xfId="0" applyNumberFormat="1" applyFont="1" applyFill="1" applyBorder="1" applyProtection="1">
      <alignment vertical="top"/>
    </xf>
    <xf numFmtId="164" fontId="13" fillId="3" borderId="5" xfId="0" applyNumberFormat="1" applyFont="1" applyFill="1" applyBorder="1" applyProtection="1">
      <alignment vertical="top"/>
    </xf>
    <xf numFmtId="164" fontId="13" fillId="3" borderId="0" xfId="0" applyNumberFormat="1" applyFont="1" applyFill="1" applyBorder="1" applyProtection="1">
      <alignment vertical="top"/>
    </xf>
    <xf numFmtId="4" fontId="2" fillId="3" borderId="0" xfId="0" applyNumberFormat="1" applyFont="1" applyFill="1" applyBorder="1" applyProtection="1">
      <alignment vertical="top"/>
    </xf>
    <xf numFmtId="4" fontId="0" fillId="3" borderId="0" xfId="0" applyNumberFormat="1" applyFill="1" applyBorder="1" applyProtection="1">
      <alignment vertical="top"/>
    </xf>
    <xf numFmtId="4" fontId="2" fillId="3" borderId="18" xfId="0" applyNumberFormat="1" applyFont="1" applyFill="1" applyBorder="1" applyProtection="1">
      <alignment vertical="top"/>
    </xf>
    <xf numFmtId="0" fontId="2" fillId="3" borderId="27" xfId="0" applyFont="1" applyFill="1" applyBorder="1" applyProtection="1">
      <alignment vertical="top"/>
    </xf>
    <xf numFmtId="4" fontId="0" fillId="3" borderId="28" xfId="0" applyNumberFormat="1" applyFill="1" applyBorder="1" applyProtection="1">
      <alignment vertical="top"/>
    </xf>
    <xf numFmtId="4" fontId="0" fillId="3" borderId="29" xfId="0" applyNumberFormat="1" applyFill="1" applyBorder="1" applyProtection="1">
      <alignment vertical="top"/>
    </xf>
    <xf numFmtId="49" fontId="21" fillId="2" borderId="0" xfId="18" applyFont="1" applyBorder="1">
      <alignment vertical="top" wrapText="1"/>
    </xf>
    <xf numFmtId="4" fontId="21" fillId="2" borderId="4" xfId="18" applyNumberFormat="1" applyFont="1" applyBorder="1" applyAlignment="1">
      <alignment horizontal="right" vertical="top" wrapText="1"/>
    </xf>
    <xf numFmtId="0" fontId="2" fillId="3" borderId="14" xfId="17" applyFont="1" applyFill="1" applyBorder="1" applyProtection="1">
      <alignment vertical="top"/>
    </xf>
    <xf numFmtId="4" fontId="2" fillId="3" borderId="18" xfId="17" applyNumberFormat="1" applyFont="1" applyFill="1" applyBorder="1" applyProtection="1">
      <alignment vertical="top"/>
      <protection locked="0"/>
    </xf>
    <xf numFmtId="4" fontId="2" fillId="3" borderId="18" xfId="17" applyNumberFormat="1" applyFill="1" applyBorder="1" applyProtection="1">
      <alignment vertical="top"/>
      <protection locked="0"/>
    </xf>
    <xf numFmtId="4" fontId="2" fillId="3" borderId="16" xfId="17" applyNumberFormat="1" applyFill="1" applyBorder="1" applyProtection="1">
      <alignment vertical="top"/>
    </xf>
    <xf numFmtId="0" fontId="2" fillId="3" borderId="0" xfId="17" applyFill="1" applyProtection="1">
      <alignment vertical="top"/>
    </xf>
    <xf numFmtId="0" fontId="15" fillId="3" borderId="14" xfId="17" applyFont="1" applyFill="1" applyBorder="1" applyProtection="1">
      <alignment vertical="top"/>
    </xf>
    <xf numFmtId="4" fontId="15" fillId="3" borderId="18" xfId="17" applyNumberFormat="1" applyFont="1" applyFill="1" applyBorder="1" applyProtection="1">
      <alignment vertical="top"/>
    </xf>
    <xf numFmtId="4" fontId="15" fillId="3" borderId="12" xfId="17" applyNumberFormat="1" applyFont="1" applyFill="1" applyBorder="1" applyProtection="1">
      <alignment vertical="top"/>
      <protection locked="0"/>
    </xf>
    <xf numFmtId="0" fontId="15" fillId="3" borderId="0" xfId="17" applyFont="1" applyFill="1" applyProtection="1">
      <alignment vertical="top"/>
    </xf>
    <xf numFmtId="49" fontId="24" fillId="2" borderId="0" xfId="18" applyFont="1" applyBorder="1">
      <alignment vertical="top" wrapText="1"/>
    </xf>
    <xf numFmtId="4" fontId="24" fillId="3" borderId="4" xfId="0" applyNumberFormat="1" applyFont="1" applyFill="1" applyBorder="1" applyProtection="1">
      <alignment vertical="top"/>
    </xf>
    <xf numFmtId="164" fontId="24" fillId="3" borderId="26" xfId="0" applyNumberFormat="1" applyFont="1" applyFill="1" applyBorder="1" applyProtection="1">
      <alignment vertical="top"/>
    </xf>
    <xf numFmtId="164" fontId="24" fillId="3" borderId="4" xfId="0" applyNumberFormat="1" applyFont="1" applyFill="1" applyBorder="1" applyProtection="1">
      <alignment vertical="top"/>
    </xf>
    <xf numFmtId="49" fontId="27" fillId="2" borderId="25" xfId="18" applyFont="1" applyBorder="1">
      <alignment vertical="top" wrapText="1"/>
    </xf>
    <xf numFmtId="49" fontId="26" fillId="2" borderId="25" xfId="18" applyFont="1" applyBorder="1">
      <alignment vertical="top" wrapText="1"/>
    </xf>
    <xf numFmtId="0" fontId="24" fillId="3" borderId="26" xfId="0" applyFont="1" applyFill="1" applyBorder="1" applyProtection="1">
      <alignment vertical="top"/>
    </xf>
    <xf numFmtId="0" fontId="2" fillId="3" borderId="14" xfId="17" applyFill="1" applyBorder="1" applyProtection="1">
      <alignment vertical="top"/>
    </xf>
    <xf numFmtId="4" fontId="2" fillId="3" borderId="18" xfId="17" applyNumberFormat="1" applyFill="1" applyBorder="1" applyProtection="1">
      <alignment vertical="top"/>
    </xf>
    <xf numFmtId="49" fontId="25" fillId="3" borderId="6" xfId="0" applyNumberFormat="1" applyFont="1" applyFill="1" applyBorder="1" applyProtection="1">
      <alignment vertical="top"/>
    </xf>
    <xf numFmtId="49" fontId="25" fillId="3" borderId="7" xfId="0" applyNumberFormat="1" applyFont="1" applyFill="1" applyBorder="1" applyProtection="1">
      <alignment vertical="top"/>
    </xf>
    <xf numFmtId="49" fontId="30" fillId="2" borderId="7" xfId="6" applyFont="1" applyBorder="1" applyProtection="1">
      <alignment horizontal="left" vertical="top" wrapText="1"/>
    </xf>
    <xf numFmtId="49" fontId="25" fillId="3" borderId="24" xfId="0" applyNumberFormat="1" applyFont="1" applyFill="1" applyBorder="1" applyProtection="1">
      <alignment vertical="top"/>
    </xf>
    <xf numFmtId="49" fontId="25" fillId="3" borderId="7" xfId="17" applyNumberFormat="1" applyFont="1" applyFill="1" applyBorder="1" applyProtection="1">
      <alignment vertical="top"/>
    </xf>
    <xf numFmtId="49" fontId="29" fillId="3" borderId="7" xfId="17" applyNumberFormat="1" applyFont="1" applyFill="1" applyBorder="1" applyProtection="1">
      <alignment vertical="top"/>
    </xf>
    <xf numFmtId="49" fontId="25" fillId="3" borderId="0" xfId="0" applyNumberFormat="1" applyFont="1" applyFill="1" applyProtection="1">
      <alignment vertical="top"/>
    </xf>
    <xf numFmtId="49" fontId="20" fillId="2" borderId="0" xfId="18" applyFont="1" applyBorder="1">
      <alignment vertical="top" wrapText="1"/>
    </xf>
    <xf numFmtId="49" fontId="13" fillId="2" borderId="0" xfId="18" applyFont="1" applyBorder="1">
      <alignment vertical="top" wrapText="1"/>
    </xf>
    <xf numFmtId="4" fontId="2" fillId="3" borderId="16" xfId="0" applyNumberFormat="1" applyFont="1" applyFill="1" applyBorder="1" applyProtection="1">
      <alignment vertical="top"/>
    </xf>
    <xf numFmtId="0" fontId="2" fillId="3" borderId="0" xfId="0" applyFont="1" applyFill="1" applyProtection="1">
      <alignment vertical="top"/>
    </xf>
    <xf numFmtId="49" fontId="14" fillId="2" borderId="0" xfId="18" applyFont="1" applyBorder="1" applyAlignment="1">
      <alignment vertical="top"/>
    </xf>
    <xf numFmtId="49" fontId="25" fillId="3" borderId="0" xfId="0" applyNumberFormat="1" applyFont="1" applyFill="1" applyBorder="1" applyProtection="1">
      <alignment vertical="top"/>
    </xf>
    <xf numFmtId="0" fontId="25" fillId="3" borderId="0" xfId="0" applyFont="1" applyFill="1" applyBorder="1" applyProtection="1">
      <alignment vertical="top"/>
    </xf>
    <xf numFmtId="49" fontId="22" fillId="5" borderId="9" xfId="7" applyFont="1" applyFill="1" applyBorder="1" applyProtection="1">
      <alignment horizontal="left" vertical="top" wrapText="1"/>
    </xf>
    <xf numFmtId="49" fontId="22" fillId="2" borderId="7" xfId="8" applyFont="1" applyBorder="1" applyProtection="1">
      <alignment horizontal="left" vertical="top" wrapText="1"/>
    </xf>
    <xf numFmtId="49" fontId="22" fillId="2" borderId="7" xfId="9" applyFont="1" applyBorder="1" applyProtection="1">
      <alignment horizontal="left" vertical="top" wrapText="1"/>
    </xf>
    <xf numFmtId="49" fontId="13" fillId="2" borderId="25" xfId="18" applyFont="1" applyBorder="1">
      <alignment vertical="top" wrapText="1"/>
    </xf>
    <xf numFmtId="49" fontId="14" fillId="2" borderId="25" xfId="18" applyFont="1" applyBorder="1">
      <alignment vertical="top" wrapText="1"/>
    </xf>
    <xf numFmtId="0" fontId="25" fillId="3" borderId="0" xfId="0" applyFont="1" applyFill="1" applyProtection="1">
      <alignment vertical="top"/>
    </xf>
    <xf numFmtId="4" fontId="13" fillId="3" borderId="4" xfId="0" applyNumberFormat="1" applyFont="1" applyFill="1" applyBorder="1" applyProtection="1">
      <alignment vertical="top"/>
    </xf>
    <xf numFmtId="4" fontId="13" fillId="2" borderId="4" xfId="18" applyNumberFormat="1" applyFont="1" applyBorder="1" applyAlignment="1">
      <alignment horizontal="right" vertical="top" wrapText="1"/>
    </xf>
    <xf numFmtId="49" fontId="2" fillId="3" borderId="6" xfId="17" applyNumberFormat="1" applyFill="1" applyBorder="1" applyProtection="1">
      <alignment vertical="top"/>
    </xf>
    <xf numFmtId="49" fontId="2" fillId="3" borderId="1" xfId="17" applyNumberFormat="1" applyFill="1" applyBorder="1" applyProtection="1">
      <alignment vertical="top"/>
    </xf>
    <xf numFmtId="0" fontId="2" fillId="3" borderId="1" xfId="17" applyFill="1" applyBorder="1" applyProtection="1">
      <alignment vertical="top"/>
    </xf>
    <xf numFmtId="0" fontId="25" fillId="3" borderId="1" xfId="17" applyFont="1" applyFill="1" applyBorder="1" applyProtection="1">
      <alignment vertical="top"/>
    </xf>
    <xf numFmtId="0" fontId="2" fillId="3" borderId="3" xfId="17" applyFill="1" applyBorder="1" applyProtection="1">
      <alignment vertical="top"/>
    </xf>
    <xf numFmtId="0" fontId="2" fillId="3" borderId="0" xfId="17" applyFill="1" applyProtection="1">
      <alignment vertical="top"/>
      <protection locked="0"/>
    </xf>
    <xf numFmtId="49" fontId="2" fillId="3" borderId="7" xfId="17" applyNumberFormat="1" applyFill="1" applyBorder="1" applyProtection="1">
      <alignment vertical="top"/>
    </xf>
    <xf numFmtId="49" fontId="2" fillId="3" borderId="0" xfId="17" applyNumberFormat="1" applyFill="1" applyBorder="1" applyProtection="1">
      <alignment vertical="top"/>
    </xf>
    <xf numFmtId="0" fontId="2" fillId="3" borderId="0" xfId="17" applyFill="1" applyBorder="1" applyProtection="1">
      <alignment vertical="top"/>
    </xf>
    <xf numFmtId="0" fontId="25" fillId="3" borderId="0" xfId="17" applyFont="1" applyFill="1" applyBorder="1" applyProtection="1">
      <alignment vertical="top"/>
    </xf>
    <xf numFmtId="0" fontId="2" fillId="3" borderId="4" xfId="17" applyFill="1" applyBorder="1" applyProtection="1">
      <alignment vertical="top"/>
    </xf>
    <xf numFmtId="49" fontId="9" fillId="2" borderId="0" xfId="16" applyBorder="1">
      <alignment horizontal="left" vertical="top"/>
    </xf>
    <xf numFmtId="49" fontId="15" fillId="3" borderId="9" xfId="17" applyNumberFormat="1" applyFont="1" applyFill="1" applyBorder="1" applyProtection="1">
      <alignment vertical="top"/>
    </xf>
    <xf numFmtId="0" fontId="15" fillId="3" borderId="10" xfId="17" applyFont="1" applyFill="1" applyBorder="1" applyProtection="1">
      <alignment vertical="top"/>
    </xf>
    <xf numFmtId="0" fontId="15" fillId="3" borderId="11" xfId="17" applyFont="1" applyFill="1" applyBorder="1" applyProtection="1">
      <alignment vertical="top"/>
    </xf>
    <xf numFmtId="0" fontId="15" fillId="3" borderId="12" xfId="17" applyFont="1" applyFill="1" applyBorder="1" applyProtection="1">
      <alignment vertical="top"/>
    </xf>
    <xf numFmtId="0" fontId="2" fillId="3" borderId="13" xfId="17" applyFill="1" applyBorder="1" applyProtection="1">
      <alignment vertical="top"/>
    </xf>
    <xf numFmtId="0" fontId="2" fillId="3" borderId="17" xfId="17" applyFill="1" applyBorder="1" applyProtection="1">
      <alignment vertical="top"/>
    </xf>
    <xf numFmtId="0" fontId="25" fillId="3" borderId="17" xfId="17" applyFont="1" applyFill="1" applyBorder="1" applyProtection="1">
      <alignment vertical="top"/>
    </xf>
    <xf numFmtId="0" fontId="2" fillId="3" borderId="15" xfId="17" applyFill="1" applyBorder="1" applyProtection="1">
      <alignment vertical="top"/>
    </xf>
    <xf numFmtId="0" fontId="2" fillId="3" borderId="18" xfId="17" applyFill="1" applyBorder="1" applyProtection="1">
      <alignment vertical="top"/>
    </xf>
    <xf numFmtId="0" fontId="25" fillId="3" borderId="18" xfId="17" applyFont="1" applyFill="1" applyBorder="1" applyProtection="1">
      <alignment vertical="top"/>
    </xf>
    <xf numFmtId="0" fontId="2" fillId="3" borderId="16" xfId="17" applyFill="1" applyBorder="1" applyProtection="1">
      <alignment vertical="top"/>
    </xf>
    <xf numFmtId="49" fontId="3" fillId="6" borderId="9" xfId="7" applyFill="1" applyBorder="1" applyProtection="1">
      <alignment horizontal="left" vertical="top" wrapText="1"/>
    </xf>
    <xf numFmtId="0" fontId="2" fillId="6" borderId="10" xfId="17" applyFill="1" applyBorder="1" applyProtection="1">
      <alignment vertical="top"/>
    </xf>
    <xf numFmtId="0" fontId="2" fillId="6" borderId="11" xfId="17" applyFill="1" applyBorder="1" applyProtection="1">
      <alignment vertical="top"/>
    </xf>
    <xf numFmtId="0" fontId="25" fillId="6" borderId="11" xfId="17" applyFont="1" applyFill="1" applyBorder="1" applyProtection="1">
      <alignment vertical="top"/>
    </xf>
    <xf numFmtId="0" fontId="2" fillId="6" borderId="12" xfId="17" applyFill="1" applyBorder="1" applyProtection="1">
      <alignment vertical="top"/>
    </xf>
    <xf numFmtId="49" fontId="5" fillId="2" borderId="7" xfId="22" applyBorder="1" applyProtection="1">
      <alignment horizontal="left" vertical="top" wrapText="1"/>
    </xf>
    <xf numFmtId="4" fontId="7" fillId="2" borderId="4" xfId="18" applyNumberFormat="1" applyBorder="1" applyAlignment="1">
      <alignment horizontal="right" vertical="top" wrapText="1"/>
    </xf>
    <xf numFmtId="165" fontId="2" fillId="3" borderId="18" xfId="17" applyNumberFormat="1" applyFill="1" applyBorder="1" applyProtection="1">
      <alignment vertical="top"/>
      <protection locked="0"/>
    </xf>
    <xf numFmtId="49" fontId="15" fillId="3" borderId="7" xfId="17" applyNumberFormat="1" applyFont="1" applyFill="1" applyBorder="1" applyProtection="1">
      <alignment vertical="top"/>
    </xf>
    <xf numFmtId="0" fontId="15" fillId="3" borderId="18" xfId="17" applyFont="1" applyFill="1" applyBorder="1" applyProtection="1">
      <alignment vertical="top"/>
    </xf>
    <xf numFmtId="0" fontId="29" fillId="3" borderId="18" xfId="17" applyFont="1" applyFill="1" applyBorder="1" applyProtection="1">
      <alignment vertical="top"/>
    </xf>
    <xf numFmtId="165" fontId="15" fillId="3" borderId="12" xfId="17" applyNumberFormat="1" applyFont="1" applyFill="1" applyBorder="1" applyProtection="1">
      <alignment vertical="top"/>
      <protection locked="0"/>
    </xf>
    <xf numFmtId="165" fontId="2" fillId="3" borderId="18" xfId="17" applyNumberFormat="1" applyFont="1" applyFill="1" applyBorder="1" applyProtection="1">
      <alignment vertical="top"/>
      <protection locked="0"/>
    </xf>
    <xf numFmtId="165" fontId="2" fillId="3" borderId="16" xfId="17" applyNumberFormat="1" applyFill="1" applyBorder="1" applyProtection="1">
      <alignment vertical="top"/>
      <protection locked="0"/>
    </xf>
    <xf numFmtId="49" fontId="3" fillId="2" borderId="30" xfId="8" applyBorder="1" applyProtection="1">
      <alignment horizontal="left" vertical="top" wrapText="1"/>
    </xf>
    <xf numFmtId="0" fontId="2" fillId="3" borderId="33" xfId="17" applyFill="1" applyBorder="1" applyProtection="1">
      <alignment vertical="top"/>
    </xf>
    <xf numFmtId="0" fontId="2" fillId="3" borderId="34" xfId="17" applyFill="1" applyBorder="1" applyProtection="1">
      <alignment vertical="top"/>
    </xf>
    <xf numFmtId="0" fontId="25" fillId="3" borderId="34" xfId="17" applyFont="1" applyFill="1" applyBorder="1" applyProtection="1">
      <alignment vertical="top"/>
    </xf>
    <xf numFmtId="0" fontId="2" fillId="3" borderId="35" xfId="17" applyFill="1" applyBorder="1" applyProtection="1">
      <alignment vertical="top"/>
    </xf>
    <xf numFmtId="165" fontId="2" fillId="3" borderId="36" xfId="17" applyNumberFormat="1" applyFill="1" applyBorder="1" applyProtection="1">
      <alignment vertical="top"/>
      <protection locked="0"/>
    </xf>
    <xf numFmtId="49" fontId="2" fillId="3" borderId="8" xfId="17" applyNumberFormat="1" applyFill="1" applyBorder="1" applyProtection="1">
      <alignment vertical="top"/>
    </xf>
    <xf numFmtId="49" fontId="2" fillId="3" borderId="2" xfId="17" applyNumberFormat="1" applyFill="1" applyBorder="1" applyProtection="1">
      <alignment vertical="top"/>
    </xf>
    <xf numFmtId="0" fontId="2" fillId="3" borderId="5" xfId="17" applyFill="1" applyBorder="1" applyProtection="1">
      <alignment vertical="top"/>
    </xf>
    <xf numFmtId="0" fontId="2" fillId="3" borderId="19" xfId="17" applyFill="1" applyBorder="1" applyProtection="1">
      <alignment vertical="top"/>
    </xf>
    <xf numFmtId="0" fontId="2" fillId="3" borderId="20" xfId="17" applyFill="1" applyBorder="1" applyProtection="1">
      <alignment vertical="top"/>
    </xf>
    <xf numFmtId="0" fontId="25" fillId="3" borderId="20" xfId="17" applyFont="1" applyFill="1" applyBorder="1" applyProtection="1">
      <alignment vertical="top"/>
    </xf>
    <xf numFmtId="0" fontId="2" fillId="3" borderId="21" xfId="17" applyFill="1" applyBorder="1" applyProtection="1">
      <alignment vertical="top"/>
    </xf>
    <xf numFmtId="49" fontId="2" fillId="3" borderId="0" xfId="17" applyNumberFormat="1" applyFill="1" applyProtection="1">
      <alignment vertical="top"/>
    </xf>
    <xf numFmtId="0" fontId="25" fillId="3" borderId="0" xfId="17" applyFont="1" applyFill="1" applyProtection="1">
      <alignment vertical="top"/>
    </xf>
    <xf numFmtId="49" fontId="2" fillId="3" borderId="30" xfId="0" applyNumberFormat="1" applyFont="1" applyFill="1" applyBorder="1" applyProtection="1">
      <alignment vertical="top"/>
    </xf>
    <xf numFmtId="0" fontId="13" fillId="3" borderId="32" xfId="0" applyFont="1" applyFill="1" applyBorder="1" applyProtection="1">
      <alignment vertical="top"/>
    </xf>
    <xf numFmtId="0" fontId="0" fillId="3" borderId="33" xfId="0" applyFill="1" applyBorder="1" applyProtection="1">
      <alignment vertical="top"/>
    </xf>
    <xf numFmtId="4" fontId="0" fillId="3" borderId="34" xfId="0" applyNumberFormat="1" applyFill="1" applyBorder="1" applyProtection="1">
      <alignment vertical="top"/>
    </xf>
    <xf numFmtId="4" fontId="0" fillId="3" borderId="35" xfId="0" applyNumberFormat="1" applyFill="1" applyBorder="1" applyProtection="1">
      <alignment vertical="top"/>
    </xf>
    <xf numFmtId="49" fontId="5" fillId="2" borderId="30" xfId="22" applyBorder="1" applyProtection="1">
      <alignment horizontal="left" vertical="top" wrapText="1"/>
    </xf>
    <xf numFmtId="2" fontId="20" fillId="3" borderId="4" xfId="0" applyNumberFormat="1" applyFont="1" applyFill="1" applyBorder="1" applyProtection="1">
      <alignment vertical="top"/>
    </xf>
    <xf numFmtId="49" fontId="15" fillId="3" borderId="0" xfId="0" applyNumberFormat="1" applyFont="1" applyFill="1" applyBorder="1" applyProtection="1">
      <alignment vertical="top"/>
    </xf>
    <xf numFmtId="4" fontId="15" fillId="3" borderId="0" xfId="0" applyNumberFormat="1" applyFont="1" applyFill="1" applyBorder="1" applyProtection="1">
      <alignment vertical="top"/>
    </xf>
    <xf numFmtId="49" fontId="17" fillId="2" borderId="1" xfId="18" applyFont="1" applyBorder="1">
      <alignment vertical="top" wrapText="1"/>
    </xf>
    <xf numFmtId="49" fontId="7" fillId="2" borderId="1" xfId="18" applyBorder="1">
      <alignment vertical="top" wrapText="1"/>
    </xf>
    <xf numFmtId="164" fontId="13" fillId="3" borderId="1" xfId="0" applyNumberFormat="1" applyFont="1" applyFill="1" applyBorder="1" applyProtection="1">
      <alignment vertical="top"/>
    </xf>
    <xf numFmtId="4" fontId="2" fillId="3" borderId="1" xfId="0" applyNumberFormat="1" applyFont="1" applyFill="1" applyBorder="1" applyProtection="1">
      <alignment vertical="top"/>
    </xf>
    <xf numFmtId="4" fontId="0" fillId="3" borderId="1" xfId="0" applyNumberFormat="1" applyFill="1" applyBorder="1" applyProtection="1">
      <alignment vertical="top"/>
    </xf>
    <xf numFmtId="49" fontId="2" fillId="4" borderId="6" xfId="17" applyNumberFormat="1" applyFill="1" applyBorder="1" applyProtection="1">
      <alignment vertical="top"/>
    </xf>
    <xf numFmtId="49" fontId="2" fillId="4" borderId="1" xfId="17" applyNumberFormat="1" applyFill="1" applyBorder="1" applyProtection="1">
      <alignment vertical="top"/>
    </xf>
    <xf numFmtId="0" fontId="2" fillId="4" borderId="1" xfId="17" applyFill="1" applyBorder="1" applyProtection="1">
      <alignment vertical="top"/>
    </xf>
    <xf numFmtId="0" fontId="25" fillId="4" borderId="1" xfId="17" applyFont="1" applyFill="1" applyBorder="1" applyProtection="1">
      <alignment vertical="top"/>
    </xf>
    <xf numFmtId="0" fontId="2" fillId="4" borderId="3" xfId="17" applyFill="1" applyBorder="1" applyProtection="1">
      <alignment vertical="top"/>
    </xf>
    <xf numFmtId="0" fontId="2" fillId="4" borderId="0" xfId="17" applyFill="1" applyProtection="1">
      <alignment vertical="top"/>
    </xf>
    <xf numFmtId="49" fontId="2" fillId="4" borderId="7" xfId="17" applyNumberFormat="1" applyFill="1" applyBorder="1" applyProtection="1">
      <alignment vertical="top"/>
    </xf>
    <xf numFmtId="49" fontId="11" fillId="4" borderId="0" xfId="12" applyFill="1" applyBorder="1">
      <alignment horizontal="left" vertical="top"/>
    </xf>
    <xf numFmtId="49" fontId="2" fillId="4" borderId="0" xfId="17" applyNumberFormat="1" applyFill="1" applyBorder="1" applyProtection="1">
      <alignment vertical="top"/>
    </xf>
    <xf numFmtId="0" fontId="2" fillId="4" borderId="0" xfId="17" applyFill="1" applyBorder="1" applyProtection="1">
      <alignment vertical="top"/>
    </xf>
    <xf numFmtId="0" fontId="25" fillId="4" borderId="0" xfId="17" applyFont="1" applyFill="1" applyBorder="1" applyProtection="1">
      <alignment vertical="top"/>
    </xf>
    <xf numFmtId="0" fontId="2" fillId="4" borderId="4" xfId="17" applyFill="1" applyBorder="1" applyProtection="1">
      <alignment vertical="top"/>
    </xf>
    <xf numFmtId="0" fontId="0" fillId="4" borderId="0" xfId="0" applyFill="1">
      <alignment vertical="top"/>
    </xf>
    <xf numFmtId="49" fontId="2" fillId="4" borderId="8" xfId="17" applyNumberFormat="1" applyFill="1" applyBorder="1" applyProtection="1">
      <alignment vertical="top"/>
    </xf>
    <xf numFmtId="49" fontId="9" fillId="4" borderId="2" xfId="16" applyFill="1" applyBorder="1">
      <alignment horizontal="left" vertical="top"/>
    </xf>
    <xf numFmtId="49" fontId="2" fillId="4" borderId="2" xfId="17" applyNumberFormat="1" applyFill="1" applyBorder="1" applyProtection="1">
      <alignment vertical="top"/>
    </xf>
    <xf numFmtId="0" fontId="2" fillId="4" borderId="2" xfId="17" applyFill="1" applyBorder="1" applyProtection="1">
      <alignment vertical="top"/>
    </xf>
    <xf numFmtId="0" fontId="25" fillId="4" borderId="2" xfId="17" applyFont="1" applyFill="1" applyBorder="1" applyProtection="1">
      <alignment vertical="top"/>
    </xf>
    <xf numFmtId="0" fontId="2" fillId="4" borderId="5" xfId="17" applyFill="1" applyBorder="1" applyProtection="1">
      <alignment vertical="top"/>
    </xf>
    <xf numFmtId="0" fontId="0" fillId="4" borderId="6" xfId="0" applyFill="1" applyBorder="1">
      <alignment vertical="top"/>
    </xf>
    <xf numFmtId="0" fontId="0" fillId="4" borderId="1" xfId="0" applyFill="1" applyBorder="1">
      <alignment vertical="top"/>
    </xf>
    <xf numFmtId="0" fontId="0" fillId="4" borderId="3" xfId="0" applyFill="1" applyBorder="1">
      <alignment vertical="top"/>
    </xf>
    <xf numFmtId="0" fontId="0" fillId="4" borderId="7" xfId="0" applyFill="1" applyBorder="1">
      <alignment vertical="top"/>
    </xf>
    <xf numFmtId="0" fontId="32" fillId="4" borderId="0" xfId="0" applyFont="1" applyFill="1" applyBorder="1">
      <alignment vertical="top"/>
    </xf>
    <xf numFmtId="0" fontId="0" fillId="4" borderId="0" xfId="0" applyFill="1" applyBorder="1">
      <alignment vertical="top"/>
    </xf>
    <xf numFmtId="0" fontId="0" fillId="4" borderId="4" xfId="0" applyFill="1" applyBorder="1">
      <alignment vertical="top"/>
    </xf>
    <xf numFmtId="4" fontId="15" fillId="3" borderId="4" xfId="0" applyNumberFormat="1" applyFont="1" applyFill="1" applyBorder="1" applyProtection="1">
      <alignment vertical="top"/>
    </xf>
    <xf numFmtId="0" fontId="2" fillId="4" borderId="0" xfId="0" applyFont="1" applyFill="1" applyBorder="1">
      <alignment vertical="top"/>
    </xf>
    <xf numFmtId="4" fontId="0" fillId="4" borderId="4" xfId="0" applyNumberFormat="1" applyFill="1" applyBorder="1">
      <alignment vertical="top"/>
    </xf>
    <xf numFmtId="0" fontId="0" fillId="4" borderId="8" xfId="0" applyFill="1" applyBorder="1">
      <alignment vertical="top"/>
    </xf>
    <xf numFmtId="0" fontId="0" fillId="4" borderId="2" xfId="0" applyFill="1" applyBorder="1">
      <alignment vertical="top"/>
    </xf>
    <xf numFmtId="0" fontId="0" fillId="4" borderId="5" xfId="0" applyFill="1" applyBorder="1">
      <alignment vertical="top"/>
    </xf>
    <xf numFmtId="4" fontId="0" fillId="7" borderId="0" xfId="0" applyNumberFormat="1" applyFill="1" applyAlignment="1" applyProtection="1">
      <protection locked="0"/>
    </xf>
    <xf numFmtId="4" fontId="0" fillId="4" borderId="0" xfId="0" applyNumberFormat="1" applyFill="1">
      <alignment vertical="top"/>
    </xf>
    <xf numFmtId="0" fontId="0" fillId="4" borderId="0" xfId="0" applyFill="1" applyProtection="1">
      <alignment vertical="top"/>
    </xf>
    <xf numFmtId="4" fontId="0" fillId="4" borderId="18" xfId="0" applyNumberFormat="1" applyFill="1" applyBorder="1" applyProtection="1">
      <alignment vertical="top"/>
    </xf>
    <xf numFmtId="4" fontId="0" fillId="4" borderId="16" xfId="0" applyNumberFormat="1" applyFill="1" applyBorder="1" applyProtection="1">
      <alignment vertical="top"/>
    </xf>
    <xf numFmtId="49" fontId="20" fillId="4" borderId="0" xfId="18" applyFont="1" applyFill="1" applyBorder="1">
      <alignment vertical="top" wrapText="1"/>
    </xf>
    <xf numFmtId="49" fontId="14" fillId="4" borderId="0" xfId="18" applyFont="1" applyFill="1" applyBorder="1">
      <alignment vertical="top" wrapText="1"/>
    </xf>
    <xf numFmtId="0" fontId="2" fillId="4" borderId="14" xfId="0" applyFont="1" applyFill="1" applyBorder="1" applyProtection="1">
      <alignment vertical="top"/>
    </xf>
    <xf numFmtId="49" fontId="13" fillId="4" borderId="0" xfId="18" applyFont="1" applyFill="1" applyBorder="1">
      <alignment vertical="top" wrapText="1"/>
    </xf>
    <xf numFmtId="0" fontId="0" fillId="4" borderId="4" xfId="0" applyFill="1" applyBorder="1" applyProtection="1">
      <alignment vertical="top"/>
    </xf>
    <xf numFmtId="4" fontId="0" fillId="4" borderId="14" xfId="0" applyNumberFormat="1" applyFill="1" applyBorder="1" applyProtection="1">
      <alignment vertical="top"/>
    </xf>
    <xf numFmtId="4" fontId="24" fillId="4" borderId="4" xfId="0" applyNumberFormat="1" applyFont="1" applyFill="1" applyBorder="1" applyProtection="1">
      <alignment vertical="top"/>
    </xf>
    <xf numFmtId="0" fontId="18" fillId="4" borderId="0" xfId="19" applyNumberFormat="1" applyFill="1" applyBorder="1" applyAlignment="1">
      <alignment horizontal="right" vertical="top" wrapText="1"/>
    </xf>
    <xf numFmtId="164" fontId="24" fillId="4" borderId="4" xfId="0" applyNumberFormat="1" applyFont="1" applyFill="1" applyBorder="1" applyProtection="1">
      <alignment vertical="top"/>
    </xf>
    <xf numFmtId="0" fontId="2" fillId="4" borderId="14" xfId="17" applyFill="1" applyBorder="1" applyProtection="1">
      <alignment vertical="top"/>
    </xf>
    <xf numFmtId="0" fontId="2" fillId="4" borderId="18" xfId="17" applyFill="1" applyBorder="1" applyProtection="1">
      <alignment vertical="top"/>
    </xf>
    <xf numFmtId="0" fontId="25" fillId="4" borderId="18" xfId="17" applyFont="1" applyFill="1" applyBorder="1" applyProtection="1">
      <alignment vertical="top"/>
    </xf>
    <xf numFmtId="0" fontId="2" fillId="4" borderId="16" xfId="17" applyFill="1" applyBorder="1" applyProtection="1">
      <alignment vertical="top"/>
    </xf>
    <xf numFmtId="4" fontId="15" fillId="4" borderId="0" xfId="17" applyNumberFormat="1" applyFont="1" applyFill="1" applyProtection="1">
      <alignment vertical="top"/>
    </xf>
    <xf numFmtId="0" fontId="34" fillId="4" borderId="0" xfId="0" applyFont="1" applyFill="1">
      <alignment vertical="top"/>
    </xf>
    <xf numFmtId="0" fontId="35" fillId="4" borderId="0" xfId="0" applyFont="1" applyFill="1">
      <alignment vertical="top"/>
    </xf>
    <xf numFmtId="49" fontId="0" fillId="4" borderId="2" xfId="0" applyNumberFormat="1" applyFill="1" applyBorder="1" applyProtection="1">
      <alignment vertical="top"/>
    </xf>
    <xf numFmtId="0" fontId="0" fillId="4" borderId="2" xfId="0" applyFill="1" applyBorder="1" applyProtection="1">
      <alignment vertical="top"/>
    </xf>
    <xf numFmtId="49" fontId="29" fillId="3" borderId="8" xfId="0" applyNumberFormat="1" applyFont="1" applyFill="1" applyBorder="1" applyProtection="1">
      <alignment vertical="top"/>
    </xf>
    <xf numFmtId="0" fontId="15" fillId="3" borderId="19" xfId="0" applyFont="1" applyFill="1" applyBorder="1" applyProtection="1">
      <alignment vertical="top"/>
    </xf>
    <xf numFmtId="0" fontId="15" fillId="3" borderId="20" xfId="0" applyFont="1" applyFill="1" applyBorder="1" applyProtection="1">
      <alignment vertical="top"/>
    </xf>
    <xf numFmtId="0" fontId="15" fillId="3" borderId="21" xfId="0" applyFont="1" applyFill="1" applyBorder="1" applyProtection="1">
      <alignment vertical="top"/>
    </xf>
    <xf numFmtId="49" fontId="9" fillId="4" borderId="0" xfId="16" applyFill="1" applyBorder="1">
      <alignment horizontal="left" vertical="top"/>
    </xf>
    <xf numFmtId="14" fontId="25" fillId="4" borderId="9" xfId="0" applyNumberFormat="1" applyFont="1" applyFill="1" applyBorder="1" applyProtection="1">
      <alignment vertical="top"/>
    </xf>
    <xf numFmtId="49" fontId="9" fillId="4" borderId="22" xfId="16" applyFill="1" applyBorder="1">
      <alignment horizontal="left" vertical="top"/>
    </xf>
    <xf numFmtId="49" fontId="0" fillId="4" borderId="22" xfId="0" applyNumberFormat="1" applyFill="1" applyBorder="1" applyProtection="1">
      <alignment vertical="top"/>
    </xf>
    <xf numFmtId="0" fontId="0" fillId="4" borderId="22" xfId="0" applyFill="1" applyBorder="1" applyProtection="1">
      <alignment vertical="top"/>
    </xf>
    <xf numFmtId="49" fontId="0" fillId="4" borderId="8" xfId="0" applyNumberFormat="1" applyFill="1" applyBorder="1" applyProtection="1">
      <alignment vertical="top"/>
    </xf>
    <xf numFmtId="0" fontId="2" fillId="4" borderId="4" xfId="0" applyFont="1" applyFill="1" applyBorder="1" applyAlignment="1">
      <alignment horizontal="center" vertical="top"/>
    </xf>
    <xf numFmtId="0" fontId="15" fillId="4" borderId="1" xfId="0" applyFont="1" applyFill="1" applyBorder="1">
      <alignment vertical="top"/>
    </xf>
    <xf numFmtId="4" fontId="15" fillId="4" borderId="3" xfId="0" applyNumberFormat="1" applyFont="1" applyFill="1" applyBorder="1">
      <alignment vertical="top"/>
    </xf>
    <xf numFmtId="49" fontId="22" fillId="2" borderId="0" xfId="7" applyFont="1" applyBorder="1" applyAlignment="1" applyProtection="1">
      <alignment horizontal="right" vertical="top" wrapText="1"/>
    </xf>
    <xf numFmtId="49" fontId="22" fillId="2" borderId="4" xfId="7" applyFont="1" applyBorder="1" applyAlignment="1" applyProtection="1">
      <alignment horizontal="right" vertical="top" wrapText="1"/>
    </xf>
    <xf numFmtId="49" fontId="22" fillId="2" borderId="0" xfId="8" applyFont="1" applyBorder="1" applyProtection="1">
      <alignment horizontal="left" vertical="top" wrapText="1"/>
    </xf>
    <xf numFmtId="49" fontId="22" fillId="2" borderId="4" xfId="8" applyFont="1" applyBorder="1" applyProtection="1">
      <alignment horizontal="left" vertical="top" wrapText="1"/>
    </xf>
    <xf numFmtId="49" fontId="16" fillId="4" borderId="0" xfId="22" applyFont="1" applyFill="1" applyBorder="1" applyAlignment="1" applyProtection="1">
      <alignment horizontal="left" vertical="top" wrapText="1"/>
    </xf>
    <xf numFmtId="49" fontId="16" fillId="4" borderId="4" xfId="22" applyFont="1" applyFill="1" applyBorder="1" applyAlignment="1" applyProtection="1">
      <alignment horizontal="left" vertical="top" wrapText="1"/>
    </xf>
    <xf numFmtId="49" fontId="22" fillId="2" borderId="0" xfId="7" applyFont="1" applyBorder="1" applyAlignment="1" applyProtection="1">
      <alignment horizontal="right" vertical="top" wrapText="1"/>
    </xf>
    <xf numFmtId="49" fontId="22" fillId="2" borderId="4" xfId="7" applyFont="1" applyBorder="1" applyAlignment="1" applyProtection="1">
      <alignment horizontal="right" vertical="top" wrapText="1"/>
    </xf>
    <xf numFmtId="49" fontId="3" fillId="5" borderId="22" xfId="7" applyFill="1" applyBorder="1" applyProtection="1">
      <alignment horizontal="left" vertical="top" wrapText="1"/>
    </xf>
    <xf numFmtId="49" fontId="3" fillId="5" borderId="23" xfId="7" applyFill="1" applyBorder="1" applyProtection="1">
      <alignment horizontal="left" vertical="top" wrapText="1"/>
    </xf>
    <xf numFmtId="49" fontId="28" fillId="2" borderId="0" xfId="9" applyFont="1" applyBorder="1">
      <alignment horizontal="left" vertical="top" wrapText="1"/>
    </xf>
    <xf numFmtId="49" fontId="16" fillId="4" borderId="31" xfId="22" applyFont="1" applyFill="1" applyBorder="1" applyProtection="1">
      <alignment horizontal="left" vertical="top" wrapText="1"/>
    </xf>
    <xf numFmtId="49" fontId="16" fillId="4" borderId="0" xfId="22" applyFont="1" applyFill="1" applyBorder="1" applyProtection="1">
      <alignment horizontal="left" vertical="top" wrapText="1"/>
    </xf>
    <xf numFmtId="49" fontId="3" fillId="2" borderId="0" xfId="9" applyBorder="1" applyProtection="1">
      <alignment horizontal="left" vertical="top" wrapText="1"/>
    </xf>
    <xf numFmtId="49" fontId="3" fillId="2" borderId="4" xfId="9" applyBorder="1" applyProtection="1">
      <alignment horizontal="left" vertical="top" wrapText="1"/>
    </xf>
    <xf numFmtId="0" fontId="2" fillId="4" borderId="22" xfId="0" applyFont="1" applyFill="1" applyBorder="1" applyAlignment="1" applyProtection="1">
      <alignment horizontal="center" vertical="top"/>
    </xf>
    <xf numFmtId="0" fontId="2" fillId="4" borderId="23" xfId="0" applyFont="1" applyFill="1" applyBorder="1" applyAlignment="1" applyProtection="1">
      <alignment horizontal="center" vertical="top"/>
    </xf>
    <xf numFmtId="49" fontId="15" fillId="3" borderId="2" xfId="0" applyNumberFormat="1" applyFont="1" applyFill="1" applyBorder="1" applyProtection="1">
      <alignment vertical="top"/>
    </xf>
    <xf numFmtId="49" fontId="15" fillId="3" borderId="5" xfId="0" applyNumberFormat="1" applyFont="1" applyFill="1" applyBorder="1" applyProtection="1">
      <alignment vertical="top"/>
    </xf>
    <xf numFmtId="49" fontId="8" fillId="2" borderId="0" xfId="6" applyBorder="1" applyProtection="1">
      <alignment horizontal="left" vertical="top" wrapText="1"/>
    </xf>
    <xf numFmtId="49" fontId="8" fillId="2" borderId="4" xfId="6" applyBorder="1" applyProtection="1">
      <alignment horizontal="left" vertical="top" wrapText="1"/>
    </xf>
    <xf numFmtId="49" fontId="3" fillId="2" borderId="0" xfId="8" applyBorder="1" applyProtection="1">
      <alignment horizontal="left" vertical="top" wrapText="1"/>
    </xf>
    <xf numFmtId="49" fontId="3" fillId="2" borderId="4" xfId="8" applyBorder="1" applyProtection="1">
      <alignment horizontal="left" vertical="top" wrapText="1"/>
    </xf>
    <xf numFmtId="0" fontId="2" fillId="4" borderId="9" xfId="0" applyFont="1" applyFill="1" applyBorder="1" applyAlignment="1" applyProtection="1">
      <alignment horizontal="center" vertical="top"/>
    </xf>
    <xf numFmtId="0" fontId="0" fillId="4" borderId="22" xfId="0" applyFill="1" applyBorder="1" applyAlignment="1" applyProtection="1">
      <alignment horizontal="center" vertical="top"/>
    </xf>
    <xf numFmtId="0" fontId="0" fillId="4" borderId="23" xfId="0" applyFill="1" applyBorder="1" applyAlignment="1" applyProtection="1">
      <alignment horizontal="center" vertical="top"/>
    </xf>
    <xf numFmtId="49" fontId="3" fillId="2" borderId="1" xfId="8" applyBorder="1" applyProtection="1">
      <alignment horizontal="left" vertical="top" wrapText="1"/>
    </xf>
    <xf numFmtId="49" fontId="3" fillId="2" borderId="3" xfId="8" applyBorder="1" applyProtection="1">
      <alignment horizontal="left" vertical="top" wrapText="1"/>
    </xf>
    <xf numFmtId="49" fontId="22" fillId="2" borderId="0" xfId="9" applyFont="1" applyBorder="1" applyProtection="1">
      <alignment horizontal="left" vertical="top" wrapText="1"/>
    </xf>
    <xf numFmtId="49" fontId="22" fillId="2" borderId="4" xfId="9" applyFont="1" applyBorder="1" applyProtection="1">
      <alignment horizontal="left" vertical="top" wrapText="1"/>
    </xf>
    <xf numFmtId="49" fontId="15" fillId="3" borderId="22" xfId="0" applyNumberFormat="1" applyFont="1" applyFill="1" applyBorder="1" applyProtection="1">
      <alignment vertical="top"/>
    </xf>
    <xf numFmtId="49" fontId="15" fillId="3" borderId="23" xfId="0" applyNumberFormat="1" applyFont="1" applyFill="1" applyBorder="1" applyProtection="1">
      <alignment vertical="top"/>
    </xf>
    <xf numFmtId="49" fontId="3" fillId="2" borderId="0" xfId="7" applyFont="1" applyBorder="1" applyAlignment="1" applyProtection="1">
      <alignment horizontal="right" vertical="top" wrapText="1"/>
    </xf>
    <xf numFmtId="49" fontId="3" fillId="2" borderId="4" xfId="7" applyFont="1" applyBorder="1" applyAlignment="1" applyProtection="1">
      <alignment horizontal="right" vertical="top" wrapText="1"/>
    </xf>
    <xf numFmtId="49" fontId="3" fillId="6" borderId="22" xfId="7" applyFill="1" applyBorder="1" applyProtection="1">
      <alignment horizontal="left" vertical="top" wrapText="1"/>
    </xf>
    <xf numFmtId="49" fontId="3" fillId="6" borderId="23" xfId="7" applyFill="1" applyBorder="1" applyProtection="1">
      <alignment horizontal="left" vertical="top" wrapText="1"/>
    </xf>
    <xf numFmtId="49" fontId="5" fillId="2" borderId="0" xfId="22" applyBorder="1" applyProtection="1">
      <alignment horizontal="left" vertical="top" wrapText="1"/>
    </xf>
    <xf numFmtId="49" fontId="5" fillId="2" borderId="4" xfId="22" applyBorder="1" applyProtection="1">
      <alignment horizontal="left" vertical="top" wrapText="1"/>
    </xf>
    <xf numFmtId="49" fontId="3" fillId="2" borderId="31" xfId="8" applyBorder="1" applyProtection="1">
      <alignment horizontal="left" vertical="top" wrapText="1"/>
    </xf>
    <xf numFmtId="49" fontId="3" fillId="2" borderId="32" xfId="8" applyBorder="1" applyProtection="1">
      <alignment horizontal="left" vertical="top" wrapText="1"/>
    </xf>
    <xf numFmtId="49" fontId="16" fillId="2" borderId="31" xfId="22" applyFont="1" applyBorder="1" applyProtection="1">
      <alignment horizontal="left" vertical="top" wrapText="1"/>
    </xf>
    <xf numFmtId="49" fontId="16" fillId="2" borderId="32" xfId="22" applyFont="1" applyBorder="1" applyProtection="1">
      <alignment horizontal="left" vertical="top" wrapText="1"/>
    </xf>
    <xf numFmtId="49" fontId="16" fillId="2" borderId="0" xfId="22" applyFont="1" applyBorder="1" applyProtection="1">
      <alignment horizontal="left" vertical="top" wrapText="1"/>
    </xf>
    <xf numFmtId="49" fontId="16" fillId="2" borderId="4" xfId="22" applyFont="1" applyBorder="1" applyProtection="1">
      <alignment horizontal="left" vertical="top" wrapText="1"/>
    </xf>
    <xf numFmtId="0" fontId="2" fillId="4" borderId="2" xfId="17" applyFill="1" applyBorder="1" applyAlignment="1" applyProtection="1">
      <alignment horizontal="center" vertical="top"/>
    </xf>
    <xf numFmtId="0" fontId="2" fillId="4" borderId="5" xfId="17" applyFill="1" applyBorder="1" applyAlignment="1" applyProtection="1">
      <alignment horizontal="center" vertical="top"/>
    </xf>
    <xf numFmtId="49" fontId="15" fillId="3" borderId="22" xfId="17" applyNumberFormat="1" applyFont="1" applyFill="1" applyBorder="1" applyProtection="1">
      <alignment vertical="top"/>
    </xf>
    <xf numFmtId="49" fontId="15" fillId="3" borderId="23" xfId="17" applyNumberFormat="1" applyFont="1" applyFill="1" applyBorder="1" applyProtection="1">
      <alignment vertical="top"/>
    </xf>
    <xf numFmtId="49" fontId="8" fillId="4" borderId="0" xfId="6" applyFill="1" applyBorder="1" applyProtection="1">
      <alignment horizontal="left" vertical="top" wrapText="1"/>
    </xf>
    <xf numFmtId="49" fontId="3" fillId="4" borderId="1" xfId="8" applyFill="1" applyBorder="1" applyProtection="1">
      <alignment horizontal="left" vertical="top" wrapText="1"/>
    </xf>
    <xf numFmtId="49" fontId="3" fillId="4" borderId="3" xfId="8" applyFill="1" applyBorder="1" applyProtection="1">
      <alignment horizontal="left" vertical="top" wrapText="1"/>
    </xf>
    <xf numFmtId="0" fontId="15" fillId="4" borderId="6" xfId="0" applyFont="1" applyFill="1" applyBorder="1">
      <alignment vertical="top"/>
    </xf>
    <xf numFmtId="0" fontId="2" fillId="4" borderId="7" xfId="0" applyFont="1" applyFill="1" applyBorder="1">
      <alignment vertical="top"/>
    </xf>
    <xf numFmtId="49" fontId="23" fillId="2" borderId="9" xfId="8" applyFont="1" applyBorder="1" applyProtection="1">
      <alignment horizontal="left" vertical="top" wrapText="1"/>
    </xf>
    <xf numFmtId="49" fontId="8" fillId="2" borderId="22" xfId="6" applyBorder="1" applyProtection="1">
      <alignment horizontal="left" vertical="top" wrapText="1"/>
    </xf>
    <xf numFmtId="0" fontId="0" fillId="3" borderId="22" xfId="0" applyFill="1" applyBorder="1" applyProtection="1">
      <alignment vertical="top"/>
    </xf>
    <xf numFmtId="4" fontId="0" fillId="3" borderId="22" xfId="0" applyNumberFormat="1" applyFill="1" applyBorder="1" applyProtection="1">
      <alignment vertical="top"/>
    </xf>
    <xf numFmtId="4" fontId="0" fillId="3" borderId="23" xfId="0" applyNumberFormat="1" applyFill="1" applyBorder="1" applyProtection="1">
      <alignment vertical="top"/>
    </xf>
    <xf numFmtId="49" fontId="29" fillId="3" borderId="8" xfId="17" applyNumberFormat="1" applyFont="1" applyFill="1" applyBorder="1" applyProtection="1">
      <alignment vertical="top"/>
    </xf>
    <xf numFmtId="49" fontId="22" fillId="2" borderId="2" xfId="7" applyFont="1" applyBorder="1" applyAlignment="1" applyProtection="1">
      <alignment horizontal="right" vertical="top" wrapText="1"/>
    </xf>
    <xf numFmtId="49" fontId="22" fillId="2" borderId="5" xfId="7" applyFont="1" applyBorder="1" applyAlignment="1" applyProtection="1">
      <alignment horizontal="right" vertical="top" wrapText="1"/>
    </xf>
    <xf numFmtId="0" fontId="15" fillId="3" borderId="19" xfId="17" applyFont="1" applyFill="1" applyBorder="1" applyProtection="1">
      <alignment vertical="top"/>
    </xf>
    <xf numFmtId="4" fontId="15" fillId="3" borderId="20" xfId="17" applyNumberFormat="1" applyFont="1" applyFill="1" applyBorder="1" applyProtection="1">
      <alignment vertical="top"/>
    </xf>
  </cellXfs>
  <cellStyles count="29">
    <cellStyle name="Article note1" xfId="1"/>
    <cellStyle name="Article note2" xfId="2"/>
    <cellStyle name="Article note3" xfId="3"/>
    <cellStyle name="Article note4" xfId="4"/>
    <cellStyle name="Article note5" xfId="5"/>
    <cellStyle name="CE" xfId="6"/>
    <cellStyle name="Chap 1" xfId="7"/>
    <cellStyle name="Chap 2" xfId="8"/>
    <cellStyle name="Chap 3" xfId="9"/>
    <cellStyle name="Commentaire" xfId="10" builtinId="10" customBuiltin="1"/>
    <cellStyle name="Descr Article" xfId="11"/>
    <cellStyle name="Info Entete" xfId="12"/>
    <cellStyle name="Inter Entete" xfId="13"/>
    <cellStyle name="Loc Litteraire" xfId="14"/>
    <cellStyle name="Loc Structuree" xfId="15"/>
    <cellStyle name="Lot" xfId="16"/>
    <cellStyle name="Lot 2" xfId="28"/>
    <cellStyle name="Normal" xfId="0" builtinId="0"/>
    <cellStyle name="Normal 2" xfId="26"/>
    <cellStyle name="Normal 2 2" xfId="27"/>
    <cellStyle name="Normal 3" xfId="17"/>
    <cellStyle name="Qte Structuree" xfId="18"/>
    <cellStyle name="Qte Structuree 5" xfId="19"/>
    <cellStyle name="Structure" xfId="20"/>
    <cellStyle name="Structure Note" xfId="21"/>
    <cellStyle name="Titre Article" xfId="22"/>
    <cellStyle name="Titre Article 5" xfId="23"/>
    <cellStyle name="Titre Entete" xfId="24"/>
    <cellStyle name="Titre Entete 2" xfId="25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sDocs/7980%20-%20Yvan%20BEAL/4%20-%20DCE/303%20-%20VRD/Documents%20pour%20DCE/7980-%20Yvan%20BEAL%20ESTIRAP%20Compa%20GEOVAL_2011-01-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esDocs/7980%20-%20Yvan%20BEAL/0%20-%20Gestion/7980-%20Tableau%20Transferts%20entre%20lots_2011-01-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esDocs/7980%20-%20Yvan%20BEAL/4%20-%20DCE/303%20-%20VRD/Documents%20pour%20DCE/7980%20-%20AV%20AHA_2010-12-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utrope\c\Budget%20Achat%20Vente\budgetmode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esDocs/etudes%20outils/gazeley/ESTIRAP%20GAZELEY%20VERSION%20DE%20TRAVAIL%20007%20temporair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MesDocs/7980%20-%20Yvan%20BEAL/4%20-%20DCE/7980-%20ESTIRAP%20avec%20r&#233;affectation%20lots%20AHA_2011-01-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.HYP"/>
      <sheetName val="AFF.DRB"/>
      <sheetName val="AFF.FON"/>
      <sheetName val="AFF.VRD"/>
      <sheetName val="AFF.VRD (2)"/>
      <sheetName val="AFF.GO"/>
      <sheetName val="AFF.COU"/>
      <sheetName val="AFF.LT"/>
      <sheetName val="AFF.FIN"/>
      <sheetName val="AFF.RECAP"/>
      <sheetName val="AFF.RATIOS"/>
      <sheetName val="BILAN ACHATS"/>
      <sheetName val="calculs"/>
      <sheetName val="Feuil2"/>
    </sheetNames>
    <sheetDataSet>
      <sheetData sheetId="0">
        <row r="1">
          <cell r="A1" t="str">
            <v>7980-1</v>
          </cell>
        </row>
        <row r="2">
          <cell r="A2" t="str">
            <v>Yvan BEAL - Offre N°7</v>
          </cell>
        </row>
        <row r="3">
          <cell r="A3" t="str">
            <v>LEMPDES</v>
          </cell>
        </row>
        <row r="7">
          <cell r="A7" t="str">
            <v>SOLUTION N°13/08/2010 plan optimisé</v>
          </cell>
        </row>
        <row r="10">
          <cell r="B10" t="str">
            <v>FAISABILITE</v>
          </cell>
        </row>
        <row r="11">
          <cell r="E11">
            <v>56279.86</v>
          </cell>
          <cell r="G11">
            <v>309.23</v>
          </cell>
          <cell r="I11">
            <v>182</v>
          </cell>
        </row>
        <row r="12">
          <cell r="E12" t="str">
            <v>X</v>
          </cell>
        </row>
        <row r="13">
          <cell r="E13">
            <v>20387.45</v>
          </cell>
        </row>
        <row r="14">
          <cell r="E14">
            <v>6636</v>
          </cell>
          <cell r="I14">
            <v>0.4</v>
          </cell>
          <cell r="J14">
            <v>0.05</v>
          </cell>
        </row>
        <row r="15">
          <cell r="E15">
            <v>4372</v>
          </cell>
          <cell r="I15">
            <v>0.35</v>
          </cell>
          <cell r="J15">
            <v>0.05</v>
          </cell>
        </row>
        <row r="16">
          <cell r="E16">
            <v>343</v>
          </cell>
          <cell r="I16">
            <v>0.2</v>
          </cell>
          <cell r="J16">
            <v>0</v>
          </cell>
        </row>
        <row r="17">
          <cell r="E17">
            <v>185</v>
          </cell>
          <cell r="I17">
            <v>0.3</v>
          </cell>
          <cell r="J17">
            <v>0.05</v>
          </cell>
        </row>
        <row r="18">
          <cell r="E18">
            <v>359</v>
          </cell>
          <cell r="I18">
            <v>0.3</v>
          </cell>
          <cell r="J18">
            <v>0.05</v>
          </cell>
        </row>
        <row r="20">
          <cell r="E20">
            <v>23997.41</v>
          </cell>
          <cell r="I20">
            <v>0.3</v>
          </cell>
          <cell r="J20">
            <v>0.05</v>
          </cell>
        </row>
        <row r="21">
          <cell r="H21" t="str">
            <v>X</v>
          </cell>
        </row>
        <row r="22">
          <cell r="E22">
            <v>0.2</v>
          </cell>
        </row>
        <row r="23">
          <cell r="E23">
            <v>3359.7662891386622</v>
          </cell>
          <cell r="I23">
            <v>0.45</v>
          </cell>
          <cell r="J23">
            <v>0</v>
          </cell>
          <cell r="K23">
            <v>0.08</v>
          </cell>
        </row>
        <row r="24">
          <cell r="I24">
            <v>0.35</v>
          </cell>
          <cell r="J24">
            <v>0</v>
          </cell>
          <cell r="K24">
            <v>0</v>
          </cell>
        </row>
        <row r="25">
          <cell r="E25">
            <v>0.14000000000000001</v>
          </cell>
          <cell r="I25">
            <v>0.25</v>
          </cell>
          <cell r="J25">
            <v>0</v>
          </cell>
        </row>
        <row r="26">
          <cell r="E26">
            <v>0.2</v>
          </cell>
          <cell r="I26">
            <v>0.3</v>
          </cell>
          <cell r="J26">
            <v>0</v>
          </cell>
        </row>
        <row r="27">
          <cell r="E27">
            <v>2350</v>
          </cell>
          <cell r="I27">
            <v>0.45</v>
          </cell>
          <cell r="J27">
            <v>0</v>
          </cell>
        </row>
        <row r="28">
          <cell r="E28">
            <v>4500</v>
          </cell>
        </row>
        <row r="29">
          <cell r="E29">
            <v>120</v>
          </cell>
        </row>
        <row r="30">
          <cell r="E30">
            <v>1099</v>
          </cell>
          <cell r="I30">
            <v>0.45</v>
          </cell>
          <cell r="J30">
            <v>0.05</v>
          </cell>
        </row>
        <row r="31">
          <cell r="E31" t="str">
            <v>X</v>
          </cell>
        </row>
        <row r="33">
          <cell r="D33">
            <v>0</v>
          </cell>
          <cell r="J33" t="str">
            <v>X</v>
          </cell>
        </row>
        <row r="34">
          <cell r="D34">
            <v>1</v>
          </cell>
          <cell r="J34" t="str">
            <v>X</v>
          </cell>
        </row>
        <row r="35">
          <cell r="G35" t="str">
            <v>X</v>
          </cell>
          <cell r="J35" t="str">
            <v>X</v>
          </cell>
        </row>
        <row r="37">
          <cell r="C37">
            <v>549</v>
          </cell>
          <cell r="D37">
            <v>0.2</v>
          </cell>
          <cell r="E37">
            <v>0.5</v>
          </cell>
        </row>
        <row r="38">
          <cell r="C38">
            <v>106.1</v>
          </cell>
          <cell r="E38">
            <v>2.2999999999999998</v>
          </cell>
        </row>
        <row r="39">
          <cell r="C39">
            <v>122</v>
          </cell>
          <cell r="D39">
            <v>0.2</v>
          </cell>
          <cell r="E39">
            <v>1.6</v>
          </cell>
        </row>
        <row r="40">
          <cell r="C40">
            <v>236.7</v>
          </cell>
          <cell r="E40">
            <v>2.2999999999999998</v>
          </cell>
          <cell r="F40">
            <v>0.1</v>
          </cell>
          <cell r="G40">
            <v>0.2</v>
          </cell>
          <cell r="H40">
            <v>0.4</v>
          </cell>
          <cell r="I40">
            <v>65</v>
          </cell>
        </row>
        <row r="41">
          <cell r="C41">
            <v>264.75</v>
          </cell>
          <cell r="E41">
            <v>5</v>
          </cell>
          <cell r="F41">
            <v>0.1</v>
          </cell>
          <cell r="G41">
            <v>0.2</v>
          </cell>
          <cell r="H41">
            <v>0.6</v>
          </cell>
          <cell r="I41">
            <v>65</v>
          </cell>
        </row>
        <row r="45">
          <cell r="C45">
            <v>0</v>
          </cell>
          <cell r="D45">
            <v>0.2</v>
          </cell>
          <cell r="E45">
            <v>0</v>
          </cell>
          <cell r="F45">
            <v>0</v>
          </cell>
          <cell r="G45">
            <v>0.5</v>
          </cell>
          <cell r="H45">
            <v>0.8</v>
          </cell>
          <cell r="I45">
            <v>0.8</v>
          </cell>
          <cell r="J45">
            <v>1.4</v>
          </cell>
          <cell r="K45">
            <v>45</v>
          </cell>
        </row>
        <row r="46">
          <cell r="C46">
            <v>6</v>
          </cell>
          <cell r="D46">
            <v>0.2</v>
          </cell>
          <cell r="E46">
            <v>1.6380840909349945</v>
          </cell>
          <cell r="F46">
            <v>1.6380840909349945</v>
          </cell>
          <cell r="G46">
            <v>0.45</v>
          </cell>
          <cell r="H46">
            <v>1</v>
          </cell>
          <cell r="I46">
            <v>1</v>
          </cell>
          <cell r="J46">
            <v>1.4</v>
          </cell>
          <cell r="K46">
            <v>75</v>
          </cell>
        </row>
        <row r="47">
          <cell r="C47">
            <v>0</v>
          </cell>
          <cell r="D47">
            <v>0.2</v>
          </cell>
          <cell r="E47">
            <v>0</v>
          </cell>
          <cell r="F47">
            <v>0</v>
          </cell>
          <cell r="G47">
            <v>0.5</v>
          </cell>
          <cell r="H47">
            <v>0.8</v>
          </cell>
          <cell r="I47">
            <v>0.8</v>
          </cell>
          <cell r="J47">
            <v>0.7</v>
          </cell>
          <cell r="K47">
            <v>45</v>
          </cell>
        </row>
        <row r="48">
          <cell r="C48">
            <v>110</v>
          </cell>
          <cell r="D48">
            <v>0.2</v>
          </cell>
          <cell r="E48">
            <v>1.6380840909349945</v>
          </cell>
          <cell r="F48">
            <v>1.6380840909349945</v>
          </cell>
          <cell r="G48">
            <v>0.45</v>
          </cell>
          <cell r="H48">
            <v>1</v>
          </cell>
          <cell r="I48">
            <v>1</v>
          </cell>
          <cell r="J48">
            <v>0.9</v>
          </cell>
          <cell r="K48">
            <v>75</v>
          </cell>
        </row>
        <row r="49">
          <cell r="B49" t="str">
            <v>FO.POT.BET.MCF ECRAN</v>
          </cell>
          <cell r="C49">
            <v>0</v>
          </cell>
          <cell r="D49">
            <v>0.2</v>
          </cell>
          <cell r="E49">
            <v>2.2000000000000002</v>
          </cell>
          <cell r="F49">
            <v>2.2000000000000002</v>
          </cell>
          <cell r="G49">
            <v>0.45</v>
          </cell>
          <cell r="H49">
            <v>1</v>
          </cell>
          <cell r="I49">
            <v>1</v>
          </cell>
          <cell r="J49">
            <v>0.9</v>
          </cell>
          <cell r="K49">
            <v>75</v>
          </cell>
        </row>
        <row r="50">
          <cell r="B50" t="str">
            <v>FOND.N°1</v>
          </cell>
          <cell r="C50">
            <v>34</v>
          </cell>
          <cell r="D50">
            <v>0.2</v>
          </cell>
          <cell r="E50">
            <v>2.2999999999999998</v>
          </cell>
          <cell r="F50">
            <v>2.2999999999999998</v>
          </cell>
          <cell r="G50">
            <v>0.45</v>
          </cell>
          <cell r="H50">
            <v>0.8</v>
          </cell>
          <cell r="I50">
            <v>0.8</v>
          </cell>
          <cell r="J50">
            <v>0.7</v>
          </cell>
          <cell r="K50">
            <v>45</v>
          </cell>
        </row>
        <row r="51">
          <cell r="B51" t="str">
            <v>FOND.N°2</v>
          </cell>
          <cell r="C51">
            <v>16</v>
          </cell>
          <cell r="D51">
            <v>0.14999999999999997</v>
          </cell>
          <cell r="E51">
            <v>1.5</v>
          </cell>
          <cell r="F51">
            <v>1.5</v>
          </cell>
          <cell r="G51">
            <v>0.45</v>
          </cell>
          <cell r="H51">
            <v>0.8</v>
          </cell>
          <cell r="I51">
            <v>0.8</v>
          </cell>
          <cell r="J51">
            <v>0</v>
          </cell>
          <cell r="K51">
            <v>45</v>
          </cell>
        </row>
        <row r="52">
          <cell r="C52">
            <v>57</v>
          </cell>
          <cell r="D52">
            <v>0.14999999999999997</v>
          </cell>
          <cell r="E52">
            <v>1.5</v>
          </cell>
          <cell r="F52">
            <v>1.5</v>
          </cell>
          <cell r="G52">
            <v>0.45</v>
          </cell>
          <cell r="H52">
            <v>0</v>
          </cell>
          <cell r="I52">
            <v>0</v>
          </cell>
          <cell r="J52">
            <v>0</v>
          </cell>
          <cell r="K52">
            <v>45</v>
          </cell>
        </row>
        <row r="54">
          <cell r="E54">
            <v>-0.4</v>
          </cell>
          <cell r="I54">
            <v>-1</v>
          </cell>
        </row>
        <row r="56">
          <cell r="G56">
            <v>2.8000000000000001E-2</v>
          </cell>
        </row>
        <row r="57">
          <cell r="J57" t="str">
            <v>X</v>
          </cell>
        </row>
        <row r="58">
          <cell r="C58" t="str">
            <v>X</v>
          </cell>
          <cell r="F58">
            <v>189.45</v>
          </cell>
          <cell r="I58">
            <v>106.1</v>
          </cell>
        </row>
        <row r="59">
          <cell r="D59">
            <v>10</v>
          </cell>
          <cell r="F59">
            <v>3.1E-2</v>
          </cell>
        </row>
        <row r="60">
          <cell r="E60">
            <v>591.09999999999991</v>
          </cell>
          <cell r="H60">
            <v>860</v>
          </cell>
        </row>
        <row r="61">
          <cell r="E61">
            <v>302.75</v>
          </cell>
          <cell r="H61">
            <v>0</v>
          </cell>
        </row>
        <row r="62">
          <cell r="E62">
            <v>458</v>
          </cell>
          <cell r="H62">
            <v>65</v>
          </cell>
        </row>
        <row r="63">
          <cell r="E63">
            <v>12.080100000000002</v>
          </cell>
          <cell r="H63">
            <v>339.45</v>
          </cell>
        </row>
        <row r="64">
          <cell r="E64">
            <v>97</v>
          </cell>
          <cell r="I64">
            <v>0</v>
          </cell>
        </row>
        <row r="65">
          <cell r="E65">
            <v>47</v>
          </cell>
          <cell r="H65">
            <v>0.03</v>
          </cell>
        </row>
        <row r="66">
          <cell r="E66">
            <v>12</v>
          </cell>
        </row>
        <row r="68">
          <cell r="E68">
            <v>10</v>
          </cell>
          <cell r="G68" t="str">
            <v>X</v>
          </cell>
          <cell r="H68" t="str">
            <v>X</v>
          </cell>
        </row>
        <row r="69">
          <cell r="E69">
            <v>0</v>
          </cell>
        </row>
        <row r="70">
          <cell r="E70">
            <v>8</v>
          </cell>
        </row>
        <row r="71">
          <cell r="E71">
            <v>12</v>
          </cell>
          <cell r="H71">
            <v>9</v>
          </cell>
        </row>
        <row r="72">
          <cell r="E72">
            <v>83.699999999999989</v>
          </cell>
          <cell r="H72">
            <v>13</v>
          </cell>
          <cell r="J72">
            <v>2</v>
          </cell>
        </row>
        <row r="73">
          <cell r="E73">
            <v>321.79999999999995</v>
          </cell>
          <cell r="H73">
            <v>2</v>
          </cell>
          <cell r="J73">
            <v>2</v>
          </cell>
        </row>
      </sheetData>
      <sheetData sheetId="1">
        <row r="8">
          <cell r="F8">
            <v>330.25</v>
          </cell>
        </row>
        <row r="9">
          <cell r="L9">
            <v>11505.690000000106</v>
          </cell>
          <cell r="M9">
            <v>11599.73999999956</v>
          </cell>
        </row>
        <row r="11">
          <cell r="F11">
            <v>0.22999999999999998</v>
          </cell>
          <cell r="N11">
            <v>0.14000000000000001</v>
          </cell>
        </row>
        <row r="33">
          <cell r="F33">
            <v>0.04</v>
          </cell>
          <cell r="N33">
            <v>0</v>
          </cell>
        </row>
      </sheetData>
      <sheetData sheetId="2">
        <row r="20">
          <cell r="C20">
            <v>6.0010000000000003</v>
          </cell>
        </row>
        <row r="21">
          <cell r="C21">
            <v>110.001</v>
          </cell>
        </row>
        <row r="28">
          <cell r="G28">
            <v>1.6380840909349945</v>
          </cell>
        </row>
        <row r="38">
          <cell r="G38">
            <v>0</v>
          </cell>
        </row>
      </sheetData>
      <sheetData sheetId="3">
        <row r="10">
          <cell r="D10">
            <v>38282.449999999997</v>
          </cell>
          <cell r="J10">
            <v>0</v>
          </cell>
        </row>
        <row r="12">
          <cell r="K12">
            <v>0</v>
          </cell>
        </row>
        <row r="14">
          <cell r="K14">
            <v>49920</v>
          </cell>
        </row>
        <row r="15">
          <cell r="K15">
            <v>0</v>
          </cell>
        </row>
        <row r="17">
          <cell r="K17">
            <v>0</v>
          </cell>
        </row>
        <row r="18">
          <cell r="K18">
            <v>0</v>
          </cell>
        </row>
        <row r="25">
          <cell r="K25">
            <v>0</v>
          </cell>
        </row>
        <row r="26">
          <cell r="K26">
            <v>0</v>
          </cell>
        </row>
        <row r="33">
          <cell r="K33">
            <v>0</v>
          </cell>
        </row>
        <row r="34">
          <cell r="K34">
            <v>0</v>
          </cell>
        </row>
        <row r="47">
          <cell r="K47">
            <v>67468.800000000003</v>
          </cell>
        </row>
        <row r="48">
          <cell r="K48">
            <v>136032.12000000002</v>
          </cell>
        </row>
        <row r="49">
          <cell r="K49">
            <v>22426.195</v>
          </cell>
        </row>
        <row r="56">
          <cell r="K56">
            <v>0</v>
          </cell>
        </row>
        <row r="61">
          <cell r="K61">
            <v>63705.599999999999</v>
          </cell>
        </row>
        <row r="62">
          <cell r="K62">
            <v>0</v>
          </cell>
        </row>
        <row r="65">
          <cell r="K65">
            <v>0</v>
          </cell>
        </row>
        <row r="67">
          <cell r="K67">
            <v>2550</v>
          </cell>
        </row>
        <row r="68">
          <cell r="K68">
            <v>1000</v>
          </cell>
        </row>
        <row r="71">
          <cell r="K71">
            <v>51760.799999999996</v>
          </cell>
        </row>
        <row r="74">
          <cell r="K74">
            <v>30604</v>
          </cell>
        </row>
        <row r="75">
          <cell r="K75">
            <v>379.24999999999994</v>
          </cell>
        </row>
        <row r="76">
          <cell r="K76">
            <v>8975</v>
          </cell>
        </row>
        <row r="77">
          <cell r="K77">
            <v>15092</v>
          </cell>
        </row>
        <row r="78">
          <cell r="K78">
            <v>39950</v>
          </cell>
        </row>
        <row r="81">
          <cell r="K81">
            <v>6750</v>
          </cell>
        </row>
        <row r="218">
          <cell r="K218">
            <v>1002325.2466598589</v>
          </cell>
        </row>
        <row r="231">
          <cell r="K231">
            <v>0</v>
          </cell>
        </row>
        <row r="245">
          <cell r="K245">
            <v>39542.762499999997</v>
          </cell>
        </row>
        <row r="261">
          <cell r="K261">
            <v>58691.66</v>
          </cell>
        </row>
      </sheetData>
      <sheetData sheetId="4"/>
      <sheetData sheetId="5">
        <row r="17">
          <cell r="K17">
            <v>18301.179656859153</v>
          </cell>
        </row>
        <row r="23">
          <cell r="J23">
            <v>23</v>
          </cell>
        </row>
        <row r="37">
          <cell r="J37">
            <v>110</v>
          </cell>
        </row>
        <row r="39">
          <cell r="F39">
            <v>0</v>
          </cell>
        </row>
        <row r="40">
          <cell r="F40">
            <v>15.644962620230682</v>
          </cell>
        </row>
        <row r="41">
          <cell r="F41">
            <v>0</v>
          </cell>
        </row>
        <row r="42">
          <cell r="F42">
            <v>231.82431470422924</v>
          </cell>
        </row>
        <row r="43">
          <cell r="F43">
            <v>0</v>
          </cell>
        </row>
        <row r="44">
          <cell r="F44">
            <v>96.168999999999983</v>
          </cell>
        </row>
        <row r="45">
          <cell r="F45">
            <v>16.2</v>
          </cell>
        </row>
        <row r="46">
          <cell r="F46">
            <v>57.712499999999999</v>
          </cell>
        </row>
        <row r="47">
          <cell r="F47">
            <v>18.936000000000003</v>
          </cell>
        </row>
        <row r="48">
          <cell r="F48">
            <v>31.77</v>
          </cell>
        </row>
        <row r="49">
          <cell r="J49">
            <v>148</v>
          </cell>
        </row>
        <row r="52">
          <cell r="F52">
            <v>54.900000000000006</v>
          </cell>
        </row>
        <row r="53">
          <cell r="F53">
            <v>39.040000000000006</v>
          </cell>
        </row>
        <row r="54">
          <cell r="J54">
            <v>150</v>
          </cell>
        </row>
        <row r="64">
          <cell r="K64">
            <v>11632.48</v>
          </cell>
        </row>
        <row r="68">
          <cell r="J68">
            <v>24</v>
          </cell>
        </row>
        <row r="82">
          <cell r="J82">
            <v>2.1</v>
          </cell>
        </row>
        <row r="83">
          <cell r="K83">
            <v>12450</v>
          </cell>
        </row>
        <row r="84">
          <cell r="K84">
            <v>29942.55</v>
          </cell>
        </row>
        <row r="85">
          <cell r="D85">
            <v>2362.2660000000001</v>
          </cell>
          <cell r="K85">
            <v>129924.63</v>
          </cell>
        </row>
        <row r="170">
          <cell r="K170">
            <v>793737.47748668143</v>
          </cell>
        </row>
        <row r="172">
          <cell r="E172">
            <v>3</v>
          </cell>
        </row>
        <row r="184">
          <cell r="E184">
            <v>3</v>
          </cell>
        </row>
        <row r="211">
          <cell r="K211">
            <v>0</v>
          </cell>
        </row>
        <row r="225">
          <cell r="K225">
            <v>560096.77500000002</v>
          </cell>
        </row>
        <row r="234">
          <cell r="K234">
            <v>0</v>
          </cell>
        </row>
      </sheetData>
      <sheetData sheetId="6">
        <row r="10">
          <cell r="J10">
            <v>1350</v>
          </cell>
        </row>
        <row r="30">
          <cell r="K30">
            <v>142837.76423908502</v>
          </cell>
        </row>
        <row r="45">
          <cell r="K45">
            <v>693643.5</v>
          </cell>
        </row>
        <row r="50">
          <cell r="K50">
            <v>35710.5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D55">
            <v>0</v>
          </cell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3250</v>
          </cell>
        </row>
        <row r="68">
          <cell r="K68">
            <v>0</v>
          </cell>
        </row>
        <row r="69">
          <cell r="K69">
            <v>0</v>
          </cell>
        </row>
        <row r="71">
          <cell r="K71">
            <v>3250</v>
          </cell>
        </row>
        <row r="73">
          <cell r="K73">
            <v>405396.72500000003</v>
          </cell>
        </row>
        <row r="76">
          <cell r="K76">
            <v>81480</v>
          </cell>
        </row>
        <row r="77">
          <cell r="K77">
            <v>27160</v>
          </cell>
        </row>
        <row r="78">
          <cell r="G78">
            <v>5</v>
          </cell>
          <cell r="K78">
            <v>1450</v>
          </cell>
        </row>
        <row r="82">
          <cell r="K82">
            <v>17722.099999999999</v>
          </cell>
        </row>
        <row r="83">
          <cell r="K83">
            <v>2061</v>
          </cell>
        </row>
        <row r="86">
          <cell r="K86">
            <v>4700</v>
          </cell>
        </row>
        <row r="87">
          <cell r="K87">
            <v>19129</v>
          </cell>
        </row>
        <row r="88">
          <cell r="K88">
            <v>18348.705000000002</v>
          </cell>
        </row>
        <row r="89">
          <cell r="K89">
            <v>2800</v>
          </cell>
        </row>
        <row r="90">
          <cell r="K90">
            <v>1800</v>
          </cell>
        </row>
        <row r="91">
          <cell r="K91">
            <v>4089</v>
          </cell>
        </row>
        <row r="94">
          <cell r="K94">
            <v>0</v>
          </cell>
        </row>
        <row r="95">
          <cell r="K95">
            <v>0</v>
          </cell>
        </row>
        <row r="96">
          <cell r="K96">
            <v>0</v>
          </cell>
        </row>
        <row r="106">
          <cell r="K106">
            <v>641846.07999999996</v>
          </cell>
        </row>
        <row r="108">
          <cell r="D108">
            <v>5025.28</v>
          </cell>
        </row>
        <row r="132">
          <cell r="K132">
            <v>243114.84625329872</v>
          </cell>
        </row>
        <row r="156">
          <cell r="K156">
            <v>41920</v>
          </cell>
        </row>
        <row r="168">
          <cell r="K168">
            <v>33111</v>
          </cell>
        </row>
        <row r="182">
          <cell r="K182">
            <v>29610</v>
          </cell>
        </row>
        <row r="213">
          <cell r="K213">
            <v>167098.01288259504</v>
          </cell>
        </row>
        <row r="227">
          <cell r="K227">
            <v>103339.99999999999</v>
          </cell>
        </row>
      </sheetData>
      <sheetData sheetId="7">
        <row r="101">
          <cell r="J101">
            <v>469546</v>
          </cell>
        </row>
        <row r="108">
          <cell r="J108">
            <v>23090</v>
          </cell>
        </row>
        <row r="127">
          <cell r="F127">
            <v>88</v>
          </cell>
        </row>
        <row r="143">
          <cell r="F143">
            <v>34</v>
          </cell>
        </row>
        <row r="150">
          <cell r="B150">
            <v>0</v>
          </cell>
        </row>
        <row r="151">
          <cell r="B151">
            <v>0</v>
          </cell>
        </row>
        <row r="153">
          <cell r="B153">
            <v>0</v>
          </cell>
        </row>
        <row r="156">
          <cell r="B156">
            <v>0</v>
          </cell>
        </row>
        <row r="157">
          <cell r="B157">
            <v>10</v>
          </cell>
        </row>
        <row r="159">
          <cell r="B159">
            <v>0</v>
          </cell>
        </row>
      </sheetData>
      <sheetData sheetId="8">
        <row r="2">
          <cell r="E2">
            <v>0</v>
          </cell>
        </row>
        <row r="3">
          <cell r="E3">
            <v>0</v>
          </cell>
        </row>
        <row r="5">
          <cell r="E5">
            <v>0</v>
          </cell>
        </row>
        <row r="6">
          <cell r="E6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140">
          <cell r="F140">
            <v>0</v>
          </cell>
        </row>
        <row r="145">
          <cell r="F145">
            <v>0</v>
          </cell>
        </row>
        <row r="150">
          <cell r="F150">
            <v>0</v>
          </cell>
        </row>
        <row r="155">
          <cell r="F155">
            <v>0</v>
          </cell>
        </row>
        <row r="251">
          <cell r="E251">
            <v>0</v>
          </cell>
        </row>
        <row r="297">
          <cell r="F297">
            <v>0</v>
          </cell>
        </row>
        <row r="298">
          <cell r="F298">
            <v>0</v>
          </cell>
        </row>
        <row r="299">
          <cell r="F299">
            <v>0</v>
          </cell>
        </row>
        <row r="300">
          <cell r="F300">
            <v>0</v>
          </cell>
        </row>
        <row r="301">
          <cell r="F301">
            <v>0</v>
          </cell>
        </row>
        <row r="302">
          <cell r="F302">
            <v>0</v>
          </cell>
        </row>
        <row r="303">
          <cell r="F303">
            <v>0</v>
          </cell>
        </row>
        <row r="304">
          <cell r="F304">
            <v>0</v>
          </cell>
        </row>
        <row r="343">
          <cell r="J343">
            <v>467775</v>
          </cell>
        </row>
      </sheetData>
      <sheetData sheetId="9">
        <row r="3">
          <cell r="J3">
            <v>21247.45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FFECTATION"/>
      <sheetName val="Transferts BEAL"/>
      <sheetName val="Avenants"/>
    </sheetNames>
    <sheetDataSet>
      <sheetData sheetId="0">
        <row r="22">
          <cell r="E22">
            <v>2820299</v>
          </cell>
        </row>
        <row r="135">
          <cell r="I135" t="e">
            <v>#REF!</v>
          </cell>
          <cell r="M135">
            <v>18050184.079999998</v>
          </cell>
          <cell r="S135">
            <v>16218455.08</v>
          </cell>
          <cell r="U135">
            <v>0</v>
          </cell>
          <cell r="Y135">
            <v>0</v>
          </cell>
          <cell r="AA135">
            <v>0</v>
          </cell>
          <cell r="AC135">
            <v>0</v>
          </cell>
          <cell r="AE135" t="e">
            <v>#VALUE!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Achat"/>
      <sheetName val="Assur&amp;Contro 2000"/>
      <sheetName val="HonorairesExt"/>
      <sheetName val="Para"/>
      <sheetName val="Traduction"/>
    </sheetNames>
    <sheetDataSet>
      <sheetData sheetId="0" refreshError="1"/>
      <sheetData sheetId="1">
        <row r="2">
          <cell r="U2">
            <v>1</v>
          </cell>
        </row>
        <row r="4">
          <cell r="Q4" t="e">
            <v>#REF!</v>
          </cell>
        </row>
        <row r="12">
          <cell r="W12">
            <v>1.2393990531563759</v>
          </cell>
          <cell r="X12">
            <v>1.2635000000000001</v>
          </cell>
        </row>
      </sheetData>
      <sheetData sheetId="2">
        <row r="4">
          <cell r="A4" t="e">
            <v>#REF!</v>
          </cell>
        </row>
      </sheetData>
      <sheetData sheetId="3">
        <row r="3">
          <cell r="E3" t="str">
            <v>T3</v>
          </cell>
        </row>
        <row r="5">
          <cell r="D5" t="b">
            <v>0</v>
          </cell>
          <cell r="F5" t="b">
            <v>1</v>
          </cell>
          <cell r="H5" t="b">
            <v>1</v>
          </cell>
        </row>
        <row r="26">
          <cell r="H26" t="b">
            <v>1</v>
          </cell>
        </row>
        <row r="35">
          <cell r="H35" t="b">
            <v>0</v>
          </cell>
        </row>
      </sheetData>
      <sheetData sheetId="4">
        <row r="2">
          <cell r="B2" t="str">
            <v>7980-01</v>
          </cell>
        </row>
        <row r="3">
          <cell r="B3" t="str">
            <v>YVAN BEAL P2</v>
          </cell>
        </row>
        <row r="4">
          <cell r="B4" t="str">
            <v xml:space="preserve"> PLATEFORME LOGISTIQUE</v>
          </cell>
        </row>
        <row r="5">
          <cell r="B5" t="str">
            <v>LEMPDES</v>
          </cell>
        </row>
        <row r="6">
          <cell r="B6" t="str">
            <v>FRANCE</v>
          </cell>
        </row>
        <row r="9">
          <cell r="B9" t="str">
            <v>SSEI</v>
          </cell>
        </row>
        <row r="10">
          <cell r="B10" t="str">
            <v>Estirap.xls</v>
          </cell>
        </row>
        <row r="12">
          <cell r="B12">
            <v>40451</v>
          </cell>
        </row>
        <row r="14">
          <cell r="B14">
            <v>40458</v>
          </cell>
        </row>
        <row r="16">
          <cell r="B16" t="str">
            <v>Proposition : Prix à 0%</v>
          </cell>
        </row>
        <row r="20">
          <cell r="B20" t="str">
            <v>Euro</v>
          </cell>
          <cell r="C20" t="str">
            <v>EUR</v>
          </cell>
        </row>
        <row r="22">
          <cell r="B22">
            <v>1</v>
          </cell>
        </row>
      </sheetData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hat"/>
      <sheetName val="Ventesimplifiée"/>
      <sheetName val="Ventedétaillée"/>
      <sheetName val="BilanPromotion"/>
      <sheetName val="EchéancierPaiement"/>
      <sheetName val="Montants Trvx pour gestion aff."/>
      <sheetName val="Assur&amp;Contro 2000"/>
      <sheetName val="HonorairesEx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4">
          <cell r="A4">
            <v>0</v>
          </cell>
        </row>
        <row r="5">
          <cell r="F5">
            <v>3.0000000000000001E-3</v>
          </cell>
        </row>
        <row r="10">
          <cell r="A10">
            <v>0</v>
          </cell>
          <cell r="C10">
            <v>3.8E-3</v>
          </cell>
        </row>
        <row r="24">
          <cell r="A24">
            <v>14242.105263157895</v>
          </cell>
          <cell r="F24">
            <v>4.5100000000000001E-4</v>
          </cell>
        </row>
        <row r="31">
          <cell r="A31">
            <v>0</v>
          </cell>
          <cell r="F31">
            <v>1.276E-3</v>
          </cell>
        </row>
        <row r="38">
          <cell r="A38">
            <v>201000</v>
          </cell>
          <cell r="F38">
            <v>6.365E-3</v>
          </cell>
        </row>
        <row r="46">
          <cell r="A46">
            <v>0</v>
          </cell>
          <cell r="F46">
            <v>9.9399999999999992E-3</v>
          </cell>
        </row>
        <row r="53">
          <cell r="A53">
            <v>0</v>
          </cell>
          <cell r="F53">
            <v>5.1000000000000004E-4</v>
          </cell>
        </row>
        <row r="60">
          <cell r="A60">
            <v>0</v>
          </cell>
          <cell r="H60">
            <v>1.78E-2</v>
          </cell>
        </row>
        <row r="74">
          <cell r="A74">
            <v>14242.105263157895</v>
          </cell>
          <cell r="F74">
            <v>8.9619999999999995E-3</v>
          </cell>
        </row>
        <row r="81">
          <cell r="A81">
            <v>40294.73684210526</v>
          </cell>
          <cell r="F81">
            <v>1.276E-3</v>
          </cell>
        </row>
        <row r="88">
          <cell r="A88">
            <v>0</v>
          </cell>
          <cell r="F88">
            <v>7.0200000000000004E-4</v>
          </cell>
        </row>
        <row r="96">
          <cell r="A96">
            <v>236842.10526315786</v>
          </cell>
          <cell r="F96">
            <v>7.4999999999999997E-3</v>
          </cell>
        </row>
        <row r="103">
          <cell r="A103">
            <v>0</v>
          </cell>
          <cell r="F103">
            <v>5.1000000000000004E-4</v>
          </cell>
        </row>
        <row r="110">
          <cell r="A110">
            <v>0</v>
          </cell>
          <cell r="H110">
            <v>1.78E-2</v>
          </cell>
        </row>
      </sheetData>
      <sheetData sheetId="7">
        <row r="13">
          <cell r="H13">
            <v>0</v>
          </cell>
          <cell r="I13">
            <v>0</v>
          </cell>
        </row>
        <row r="33">
          <cell r="H33">
            <v>0</v>
          </cell>
          <cell r="I33">
            <v>0</v>
          </cell>
        </row>
        <row r="42">
          <cell r="H42">
            <v>0</v>
          </cell>
          <cell r="I42">
            <v>0</v>
          </cell>
        </row>
        <row r="46">
          <cell r="H46">
            <v>0</v>
          </cell>
        </row>
        <row r="62">
          <cell r="H62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IGN.GUIDE"/>
      <sheetName val="AFF.HYP"/>
      <sheetName val="AFF.DRB"/>
      <sheetName val="AFF.FON"/>
      <sheetName val="AFF.VRD"/>
      <sheetName val="AFF.GO"/>
      <sheetName val="AFF.COU"/>
      <sheetName val="AFF.LT"/>
      <sheetName val="AFF.FIN"/>
      <sheetName val="AFF.RECAP"/>
      <sheetName val="ECART VENTE"/>
    </sheetNames>
    <sheetDataSet>
      <sheetData sheetId="0"/>
      <sheetData sheetId="1">
        <row r="14">
          <cell r="K14">
            <v>150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.HYP"/>
      <sheetName val="AFF.DRB"/>
      <sheetName val="AFF.FON"/>
      <sheetName val="AFF.VRD"/>
      <sheetName val="AFF.GO"/>
      <sheetName val="AFF.MCF"/>
      <sheetName val="AFF.COU"/>
      <sheetName val="AFF.METAL + PORTE CF"/>
      <sheetName val="AFF.CHARPENTE"/>
      <sheetName val="AFF.LT"/>
      <sheetName val="AFF.FIN"/>
      <sheetName val="AFF.RECAP"/>
      <sheetName val="AFF.RATIOS"/>
      <sheetName val="BILAN ACHATS"/>
      <sheetName val="calculs"/>
    </sheetNames>
    <sheetDataSet>
      <sheetData sheetId="0">
        <row r="1">
          <cell r="A1" t="str">
            <v>7980-1</v>
          </cell>
        </row>
      </sheetData>
      <sheetData sheetId="1">
        <row r="8">
          <cell r="F8">
            <v>330.25</v>
          </cell>
        </row>
      </sheetData>
      <sheetData sheetId="2">
        <row r="20">
          <cell r="C20">
            <v>6.0010000000000003</v>
          </cell>
        </row>
      </sheetData>
      <sheetData sheetId="3">
        <row r="9">
          <cell r="D9">
            <v>38282.449999999997</v>
          </cell>
        </row>
      </sheetData>
      <sheetData sheetId="4"/>
      <sheetData sheetId="5">
        <row r="10">
          <cell r="J10">
            <v>1485.0000000000002</v>
          </cell>
        </row>
      </sheetData>
      <sheetData sheetId="6">
        <row r="10">
          <cell r="J10">
            <v>1485.0000000000002</v>
          </cell>
        </row>
      </sheetData>
      <sheetData sheetId="7"/>
      <sheetData sheetId="8">
        <row r="101">
          <cell r="J101">
            <v>469546</v>
          </cell>
        </row>
      </sheetData>
      <sheetData sheetId="9">
        <row r="2">
          <cell r="E2">
            <v>0</v>
          </cell>
        </row>
      </sheetData>
      <sheetData sheetId="10">
        <row r="2">
          <cell r="E2">
            <v>0</v>
          </cell>
        </row>
      </sheetData>
      <sheetData sheetId="11">
        <row r="3">
          <cell r="J3">
            <v>21247.45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tabSelected="1" zoomScaleNormal="100" zoomScaleSheetLayoutView="100" workbookViewId="0">
      <pane xSplit="4" ySplit="7" topLeftCell="E29" activePane="bottomRight" state="frozen"/>
      <selection pane="topRight" activeCell="E1" sqref="E1"/>
      <selection pane="bottomLeft" activeCell="A8" sqref="A8"/>
      <selection pane="bottomRight" activeCell="C52" sqref="C52"/>
    </sheetView>
  </sheetViews>
  <sheetFormatPr baseColWidth="10" defaultRowHeight="12.75" outlineLevelCol="1" x14ac:dyDescent="0.2"/>
  <cols>
    <col min="1" max="1" width="9.7109375" style="97" customWidth="1"/>
    <col min="2" max="2" width="24" style="3" customWidth="1"/>
    <col min="3" max="3" width="22.28515625" style="3" customWidth="1"/>
    <col min="4" max="4" width="10.7109375" style="1" customWidth="1"/>
    <col min="5" max="5" width="4.7109375" style="1" customWidth="1" outlineLevel="1"/>
    <col min="6" max="6" width="10.7109375" style="1" customWidth="1" outlineLevel="1"/>
    <col min="7" max="7" width="12.28515625" style="1" bestFit="1" customWidth="1" outlineLevel="1"/>
    <col min="8" max="8" width="15.5703125" style="1" customWidth="1" outlineLevel="1"/>
    <col min="9" max="16384" width="11.42578125" style="1"/>
  </cols>
  <sheetData>
    <row r="1" spans="1:8" ht="18.75" x14ac:dyDescent="0.2">
      <c r="A1" s="91"/>
      <c r="B1" s="5" t="s">
        <v>98</v>
      </c>
      <c r="C1" s="4"/>
      <c r="D1" s="6"/>
      <c r="E1" s="6"/>
      <c r="F1" s="6"/>
      <c r="G1" s="6"/>
      <c r="H1" s="11"/>
    </row>
    <row r="2" spans="1:8" x14ac:dyDescent="0.2">
      <c r="A2" s="92"/>
      <c r="B2" s="8" t="s">
        <v>19</v>
      </c>
      <c r="C2" s="7"/>
      <c r="D2" s="9"/>
      <c r="E2" s="9"/>
      <c r="F2" s="9"/>
      <c r="G2" s="9"/>
      <c r="H2" s="12"/>
    </row>
    <row r="3" spans="1:8" x14ac:dyDescent="0.2">
      <c r="A3" s="92"/>
      <c r="B3" s="8" t="s">
        <v>20</v>
      </c>
      <c r="C3" s="7"/>
      <c r="D3" s="9"/>
      <c r="E3" s="9"/>
      <c r="F3" s="9"/>
      <c r="G3" s="9"/>
      <c r="H3" s="12"/>
    </row>
    <row r="4" spans="1:8" ht="16.5" x14ac:dyDescent="0.2">
      <c r="A4" s="92"/>
      <c r="B4" s="124" t="s">
        <v>117</v>
      </c>
      <c r="C4" s="7"/>
      <c r="D4" s="9"/>
      <c r="E4" s="9"/>
      <c r="F4" s="9"/>
      <c r="G4" s="9"/>
      <c r="H4" s="12"/>
    </row>
    <row r="5" spans="1:8" s="213" customFormat="1" ht="16.5" x14ac:dyDescent="0.2">
      <c r="A5" s="239"/>
      <c r="B5" s="240"/>
      <c r="C5" s="241"/>
      <c r="D5" s="242"/>
      <c r="E5" s="262"/>
      <c r="F5" s="262"/>
      <c r="G5" s="262"/>
      <c r="H5" s="263"/>
    </row>
    <row r="6" spans="1:8" s="2" customFormat="1" x14ac:dyDescent="0.2">
      <c r="A6" s="234"/>
      <c r="B6" s="264"/>
      <c r="C6" s="264"/>
      <c r="D6" s="265"/>
      <c r="E6" s="235" t="s">
        <v>0</v>
      </c>
      <c r="F6" s="236" t="s">
        <v>1</v>
      </c>
      <c r="G6" s="236" t="s">
        <v>16</v>
      </c>
      <c r="H6" s="237" t="s">
        <v>2</v>
      </c>
    </row>
    <row r="7" spans="1:8" x14ac:dyDescent="0.2">
      <c r="A7" s="91"/>
      <c r="B7" s="4"/>
      <c r="C7" s="4"/>
      <c r="D7" s="11"/>
      <c r="E7" s="24"/>
      <c r="F7" s="28"/>
      <c r="G7" s="28"/>
      <c r="H7" s="26"/>
    </row>
    <row r="8" spans="1:8" ht="22.5" x14ac:dyDescent="0.2">
      <c r="A8" s="93"/>
      <c r="B8" s="266" t="s">
        <v>23</v>
      </c>
      <c r="C8" s="266"/>
      <c r="D8" s="267"/>
      <c r="E8" s="25"/>
      <c r="F8" s="29"/>
      <c r="G8" s="29"/>
      <c r="H8" s="27"/>
    </row>
    <row r="9" spans="1:8" ht="18.75" x14ac:dyDescent="0.2">
      <c r="A9" s="105" t="s">
        <v>3</v>
      </c>
      <c r="B9" s="255" t="s">
        <v>24</v>
      </c>
      <c r="C9" s="255"/>
      <c r="D9" s="256"/>
      <c r="E9" s="44"/>
      <c r="F9" s="45"/>
      <c r="G9" s="45"/>
      <c r="H9" s="46"/>
    </row>
    <row r="10" spans="1:8" ht="18.75" x14ac:dyDescent="0.2">
      <c r="A10" s="106" t="s">
        <v>4</v>
      </c>
      <c r="B10" s="249" t="s">
        <v>100</v>
      </c>
      <c r="C10" s="249"/>
      <c r="D10" s="250"/>
      <c r="E10" s="25"/>
      <c r="F10" s="47"/>
      <c r="G10" s="47"/>
      <c r="H10" s="48"/>
    </row>
    <row r="11" spans="1:8" ht="36.75" customHeight="1" x14ac:dyDescent="0.2">
      <c r="A11" s="107" t="s">
        <v>7</v>
      </c>
      <c r="B11" s="257" t="s">
        <v>81</v>
      </c>
      <c r="C11" s="257"/>
      <c r="D11" s="257"/>
      <c r="E11" s="25"/>
      <c r="F11" s="47"/>
      <c r="G11" s="47"/>
      <c r="H11" s="48"/>
    </row>
    <row r="12" spans="1:8" x14ac:dyDescent="0.2">
      <c r="A12" s="33" t="s">
        <v>29</v>
      </c>
      <c r="B12" s="259" t="s">
        <v>101</v>
      </c>
      <c r="C12" s="259"/>
      <c r="D12" s="41"/>
      <c r="E12" s="25"/>
      <c r="F12" s="47"/>
      <c r="G12" s="47"/>
      <c r="H12" s="48"/>
    </row>
    <row r="13" spans="1:8" x14ac:dyDescent="0.2">
      <c r="A13" s="92"/>
      <c r="B13" s="98" t="s">
        <v>21</v>
      </c>
      <c r="C13" s="99"/>
      <c r="D13" s="83"/>
      <c r="E13" s="34"/>
      <c r="F13" s="47"/>
      <c r="G13" s="47"/>
      <c r="H13" s="48"/>
    </row>
    <row r="14" spans="1:8" x14ac:dyDescent="0.2">
      <c r="A14" s="92"/>
      <c r="B14" s="99" t="s">
        <v>22</v>
      </c>
      <c r="C14" s="54" t="s">
        <v>39</v>
      </c>
      <c r="D14" s="41">
        <f>(25+0.3*7+0.7*3)*2.5-(1.12*1.4)*10</f>
        <v>57.32</v>
      </c>
      <c r="E14" s="34"/>
      <c r="F14" s="47"/>
      <c r="G14" s="47"/>
      <c r="H14" s="48"/>
    </row>
    <row r="15" spans="1:8" ht="12.75" customHeight="1" x14ac:dyDescent="0.2">
      <c r="A15" s="92"/>
      <c r="B15" s="99"/>
      <c r="C15" s="54"/>
      <c r="D15" s="85"/>
      <c r="E15" s="34" t="s">
        <v>8</v>
      </c>
      <c r="F15" s="47">
        <f>SUM(D14:D14)</f>
        <v>57.32</v>
      </c>
      <c r="G15" s="47">
        <v>30.1</v>
      </c>
      <c r="H15" s="48">
        <f>G15*F15</f>
        <v>1725.3320000000001</v>
      </c>
    </row>
    <row r="16" spans="1:8" s="77" customFormat="1" x14ac:dyDescent="0.2">
      <c r="A16" s="95"/>
      <c r="B16" s="71"/>
      <c r="C16" s="71"/>
      <c r="D16" s="72"/>
      <c r="E16" s="73"/>
      <c r="F16" s="74"/>
      <c r="G16" s="75"/>
      <c r="H16" s="76"/>
    </row>
    <row r="17" spans="1:10" s="81" customFormat="1" ht="18.75" x14ac:dyDescent="0.2">
      <c r="A17" s="96"/>
      <c r="B17" s="253" t="s">
        <v>25</v>
      </c>
      <c r="C17" s="253"/>
      <c r="D17" s="254"/>
      <c r="E17" s="78"/>
      <c r="F17" s="79"/>
      <c r="G17" s="79"/>
      <c r="H17" s="80">
        <f>SUM(H10:H16)</f>
        <v>1725.3320000000001</v>
      </c>
    </row>
    <row r="18" spans="1:10" s="81" customFormat="1" ht="18.75" x14ac:dyDescent="0.2">
      <c r="A18" s="96"/>
      <c r="B18" s="247"/>
      <c r="C18" s="247"/>
      <c r="D18" s="248"/>
      <c r="E18" s="78"/>
      <c r="F18" s="79"/>
      <c r="G18" s="79"/>
      <c r="H18" s="80"/>
    </row>
    <row r="19" spans="1:10" ht="18.75" x14ac:dyDescent="0.2">
      <c r="A19" s="105" t="s">
        <v>5</v>
      </c>
      <c r="B19" s="255" t="s">
        <v>26</v>
      </c>
      <c r="C19" s="255"/>
      <c r="D19" s="256"/>
      <c r="E19" s="44"/>
      <c r="F19" s="45"/>
      <c r="G19" s="45"/>
      <c r="H19" s="46"/>
    </row>
    <row r="20" spans="1:10" ht="38.25" customHeight="1" x14ac:dyDescent="0.2">
      <c r="A20" s="106" t="s">
        <v>6</v>
      </c>
      <c r="B20" s="268" t="s">
        <v>28</v>
      </c>
      <c r="C20" s="268"/>
      <c r="D20" s="269"/>
      <c r="E20" s="25"/>
      <c r="F20" s="47"/>
      <c r="G20" s="47"/>
      <c r="H20" s="48"/>
    </row>
    <row r="21" spans="1:10" s="77" customFormat="1" ht="18.75" customHeight="1" x14ac:dyDescent="0.2">
      <c r="A21" s="107" t="s">
        <v>7</v>
      </c>
      <c r="B21" s="257" t="s">
        <v>30</v>
      </c>
      <c r="C21" s="257"/>
      <c r="D21" s="257"/>
      <c r="E21" s="89"/>
      <c r="F21" s="90"/>
      <c r="G21" s="90"/>
      <c r="H21" s="76"/>
    </row>
    <row r="22" spans="1:10" x14ac:dyDescent="0.2">
      <c r="A22" s="33" t="s">
        <v>40</v>
      </c>
      <c r="B22" s="251" t="s">
        <v>68</v>
      </c>
      <c r="C22" s="251"/>
      <c r="D22" s="252"/>
      <c r="E22" s="25"/>
      <c r="F22" s="47"/>
      <c r="G22" s="47"/>
      <c r="H22" s="48"/>
    </row>
    <row r="23" spans="1:10" s="101" customFormat="1" x14ac:dyDescent="0.2">
      <c r="A23" s="33"/>
      <c r="B23" s="98" t="s">
        <v>21</v>
      </c>
      <c r="C23" s="99"/>
      <c r="D23" s="62"/>
      <c r="E23" s="34"/>
      <c r="F23" s="67"/>
      <c r="G23" s="67"/>
      <c r="H23" s="100"/>
    </row>
    <row r="24" spans="1:10" s="101" customFormat="1" x14ac:dyDescent="0.2">
      <c r="A24" s="33"/>
      <c r="B24" s="99" t="s">
        <v>22</v>
      </c>
      <c r="C24" s="54" t="s">
        <v>38</v>
      </c>
      <c r="D24" s="62">
        <f>((2.5+2.7+1.5)+(3.1*2+4)+(3.1+1.5+6.3+1.3*4+2.9*3+1*2))*2.5-(0.9*2.1)*10-(0.8*2.1)*5</f>
        <v>81.949999999999974</v>
      </c>
      <c r="E24" s="34"/>
      <c r="F24" s="67"/>
      <c r="G24" s="67"/>
      <c r="H24" s="100"/>
    </row>
    <row r="25" spans="1:10" s="101" customFormat="1" x14ac:dyDescent="0.2">
      <c r="A25" s="33"/>
      <c r="B25" s="99"/>
      <c r="C25" s="54" t="s">
        <v>39</v>
      </c>
      <c r="D25" s="62">
        <f>(5.66+4.8)*2.5-(1*2.1)</f>
        <v>24.05</v>
      </c>
      <c r="E25" s="34"/>
      <c r="F25" s="67"/>
      <c r="G25" s="67"/>
      <c r="H25" s="100"/>
      <c r="J25" s="110"/>
    </row>
    <row r="26" spans="1:10" ht="14.25" customHeight="1" x14ac:dyDescent="0.2">
      <c r="A26" s="94"/>
      <c r="B26" s="86"/>
      <c r="C26" s="87"/>
      <c r="D26" s="88"/>
      <c r="E26" s="68" t="s">
        <v>8</v>
      </c>
      <c r="F26" s="69">
        <f>SUM(D24:D25)</f>
        <v>105.99999999999997</v>
      </c>
      <c r="G26" s="69">
        <v>38</v>
      </c>
      <c r="H26" s="70">
        <f>G26*F26</f>
        <v>4027.9999999999991</v>
      </c>
    </row>
    <row r="27" spans="1:10" s="77" customFormat="1" ht="18.75" customHeight="1" x14ac:dyDescent="0.2">
      <c r="A27" s="107" t="s">
        <v>17</v>
      </c>
      <c r="B27" s="257" t="s">
        <v>106</v>
      </c>
      <c r="C27" s="257"/>
      <c r="D27" s="257"/>
      <c r="E27" s="89"/>
      <c r="F27" s="90"/>
      <c r="G27" s="90"/>
      <c r="H27" s="76"/>
    </row>
    <row r="28" spans="1:10" x14ac:dyDescent="0.2">
      <c r="A28" s="33" t="s">
        <v>41</v>
      </c>
      <c r="B28" s="251" t="s">
        <v>69</v>
      </c>
      <c r="C28" s="251"/>
      <c r="D28" s="252"/>
      <c r="E28" s="25"/>
      <c r="F28" s="47"/>
      <c r="G28" s="47"/>
      <c r="H28" s="48"/>
    </row>
    <row r="29" spans="1:10" s="101" customFormat="1" x14ac:dyDescent="0.2">
      <c r="A29" s="33"/>
      <c r="B29" s="98" t="s">
        <v>21</v>
      </c>
      <c r="C29" s="99"/>
      <c r="D29" s="62"/>
      <c r="E29" s="34"/>
      <c r="F29" s="67"/>
      <c r="G29" s="67"/>
      <c r="H29" s="100"/>
    </row>
    <row r="30" spans="1:10" s="101" customFormat="1" x14ac:dyDescent="0.2">
      <c r="A30" s="33"/>
      <c r="B30" s="99" t="s">
        <v>22</v>
      </c>
      <c r="C30" s="54" t="s">
        <v>39</v>
      </c>
      <c r="D30" s="62">
        <f>(8.7+4.8+2.6+16+2.6+4.2+8.7)*3-(1*2.1)*3-(1.2*1.2)*3</f>
        <v>132.18</v>
      </c>
      <c r="E30" s="34"/>
      <c r="F30" s="67"/>
      <c r="G30" s="67"/>
      <c r="H30" s="100"/>
    </row>
    <row r="31" spans="1:10" ht="14.25" customHeight="1" x14ac:dyDescent="0.2">
      <c r="A31" s="94"/>
      <c r="B31" s="86"/>
      <c r="C31" s="87"/>
      <c r="D31" s="88"/>
      <c r="E31" s="68" t="s">
        <v>8</v>
      </c>
      <c r="F31" s="69">
        <f>SUM(D30:D30)</f>
        <v>132.18</v>
      </c>
      <c r="G31" s="69">
        <v>45.31</v>
      </c>
      <c r="H31" s="70">
        <f>G31*F31</f>
        <v>5989.0758000000005</v>
      </c>
    </row>
    <row r="32" spans="1:10" s="77" customFormat="1" ht="18.75" customHeight="1" x14ac:dyDescent="0.2">
      <c r="A32" s="107" t="s">
        <v>104</v>
      </c>
      <c r="B32" s="257" t="s">
        <v>31</v>
      </c>
      <c r="C32" s="257"/>
      <c r="D32" s="257"/>
      <c r="E32" s="89"/>
      <c r="F32" s="90"/>
      <c r="G32" s="90"/>
      <c r="H32" s="76"/>
    </row>
    <row r="33" spans="1:10" x14ac:dyDescent="0.2">
      <c r="A33" s="33" t="s">
        <v>105</v>
      </c>
      <c r="B33" s="251" t="s">
        <v>32</v>
      </c>
      <c r="C33" s="251"/>
      <c r="D33" s="252"/>
      <c r="E33" s="25"/>
      <c r="F33" s="47"/>
      <c r="G33" s="47"/>
      <c r="H33" s="48"/>
    </row>
    <row r="34" spans="1:10" x14ac:dyDescent="0.2">
      <c r="A34" s="92"/>
      <c r="B34" s="98" t="s">
        <v>21</v>
      </c>
      <c r="C34" s="82"/>
      <c r="D34" s="83"/>
      <c r="E34" s="34"/>
      <c r="F34" s="47"/>
      <c r="G34" s="47"/>
      <c r="H34" s="48"/>
    </row>
    <row r="35" spans="1:10" x14ac:dyDescent="0.2">
      <c r="A35" s="92"/>
      <c r="B35" s="99" t="s">
        <v>22</v>
      </c>
      <c r="C35" s="102" t="s">
        <v>43</v>
      </c>
      <c r="D35" s="62">
        <f>((2.5+2.7+1.5)+(6.3+1.3*4+2.9*3+1*2))*2.5-(0.9*2.1)*2-(0.8*2.1)*5</f>
        <v>60.07</v>
      </c>
      <c r="E35" s="34"/>
      <c r="F35" s="47"/>
      <c r="G35" s="47"/>
      <c r="H35" s="48"/>
    </row>
    <row r="36" spans="1:10" x14ac:dyDescent="0.2">
      <c r="A36" s="33"/>
      <c r="B36" s="99"/>
      <c r="C36" s="102"/>
      <c r="D36" s="171"/>
      <c r="E36" s="34" t="s">
        <v>8</v>
      </c>
      <c r="F36" s="47">
        <f>D35</f>
        <v>60.07</v>
      </c>
      <c r="G36" s="47">
        <v>4.99</v>
      </c>
      <c r="H36" s="48">
        <f>G36*F36</f>
        <v>299.74930000000001</v>
      </c>
    </row>
    <row r="37" spans="1:10" x14ac:dyDescent="0.2">
      <c r="A37" s="92"/>
      <c r="B37" s="32"/>
      <c r="C37" s="23"/>
      <c r="D37" s="42"/>
      <c r="E37" s="34"/>
      <c r="F37" s="47"/>
      <c r="G37" s="47"/>
      <c r="H37" s="48"/>
    </row>
    <row r="38" spans="1:10" s="81" customFormat="1" ht="18.75" x14ac:dyDescent="0.2">
      <c r="A38" s="96"/>
      <c r="B38" s="253" t="s">
        <v>27</v>
      </c>
      <c r="C38" s="253"/>
      <c r="D38" s="254"/>
      <c r="E38" s="78"/>
      <c r="F38" s="79"/>
      <c r="G38" s="79"/>
      <c r="H38" s="80">
        <f>SUM(H23:H36)</f>
        <v>10316.825099999998</v>
      </c>
    </row>
    <row r="39" spans="1:10" s="81" customFormat="1" ht="18.75" x14ac:dyDescent="0.2">
      <c r="A39" s="96"/>
      <c r="B39" s="247"/>
      <c r="C39" s="247"/>
      <c r="D39" s="248"/>
      <c r="E39" s="78"/>
      <c r="F39" s="79"/>
      <c r="G39" s="79"/>
      <c r="H39" s="80"/>
    </row>
    <row r="40" spans="1:10" x14ac:dyDescent="0.2">
      <c r="A40" s="4"/>
      <c r="B40" s="174"/>
      <c r="C40" s="175"/>
      <c r="D40" s="176"/>
      <c r="E40" s="177"/>
      <c r="F40" s="178"/>
      <c r="G40" s="178"/>
      <c r="H40" s="178"/>
    </row>
    <row r="41" spans="1:10" s="30" customFormat="1" x14ac:dyDescent="0.2">
      <c r="A41" s="7"/>
      <c r="B41" s="172" t="s">
        <v>97</v>
      </c>
      <c r="C41" s="7"/>
      <c r="D41" s="9"/>
      <c r="E41" s="66"/>
      <c r="F41" s="66"/>
      <c r="G41" s="66"/>
      <c r="H41" s="173">
        <f>H38+H17</f>
        <v>12042.157099999999</v>
      </c>
    </row>
    <row r="42" spans="1:10" s="30" customFormat="1" x14ac:dyDescent="0.2">
      <c r="A42" s="7"/>
      <c r="B42" s="172"/>
      <c r="C42" s="7"/>
      <c r="D42" s="9"/>
      <c r="E42" s="66"/>
      <c r="F42" s="66"/>
      <c r="G42" s="66"/>
      <c r="H42" s="173"/>
    </row>
    <row r="43" spans="1:10" x14ac:dyDescent="0.2">
      <c r="A43" s="103"/>
      <c r="B43" s="7"/>
      <c r="C43" s="7"/>
      <c r="D43" s="9"/>
      <c r="E43" s="9"/>
      <c r="F43" s="9"/>
      <c r="G43" s="9"/>
      <c r="H43" s="9"/>
      <c r="I43" s="211"/>
      <c r="J43" s="211"/>
    </row>
    <row r="44" spans="1:10" x14ac:dyDescent="0.2">
      <c r="A44" s="103"/>
      <c r="B44" s="7"/>
      <c r="C44" s="7"/>
      <c r="D44" s="9"/>
      <c r="E44" s="9"/>
      <c r="F44" s="9"/>
      <c r="G44" s="9"/>
      <c r="H44" s="9"/>
    </row>
    <row r="45" spans="1:10" x14ac:dyDescent="0.2">
      <c r="A45" s="103"/>
      <c r="B45" s="7"/>
      <c r="C45" s="7"/>
      <c r="D45" s="9"/>
      <c r="E45" s="9"/>
      <c r="F45" s="9"/>
      <c r="G45" s="9"/>
      <c r="H45" s="9"/>
    </row>
  </sheetData>
  <mergeCells count="17">
    <mergeCell ref="B27:D27"/>
    <mergeCell ref="B28:D28"/>
    <mergeCell ref="B32:D32"/>
    <mergeCell ref="B33:D33"/>
    <mergeCell ref="B38:D38"/>
    <mergeCell ref="B12:C12"/>
    <mergeCell ref="B17:D17"/>
    <mergeCell ref="B19:D19"/>
    <mergeCell ref="B20:D20"/>
    <mergeCell ref="B21:D21"/>
    <mergeCell ref="B22:D22"/>
    <mergeCell ref="E5:H5"/>
    <mergeCell ref="B6:D6"/>
    <mergeCell ref="B8:D8"/>
    <mergeCell ref="B9:D9"/>
    <mergeCell ref="B10:D10"/>
    <mergeCell ref="B11:D11"/>
  </mergeCells>
  <printOptions horizontalCentered="1"/>
  <pageMargins left="0.31496062992125984" right="0.31496062992125984" top="0.78740157480314965" bottom="0.78740157480314965" header="0.51181102362204722" footer="0.43307086614173229"/>
  <pageSetup paperSize="9" scale="57" orientation="portrait" r:id="rId1"/>
  <headerFooter alignWithMargins="0">
    <oddFooter>&amp;R25/04/2014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Normal="100" zoomScaleSheetLayoutView="100" workbookViewId="0">
      <pane xSplit="4" ySplit="6" topLeftCell="E25" activePane="bottomRight" state="frozen"/>
      <selection pane="topRight" activeCell="E1" sqref="E1"/>
      <selection pane="bottomLeft" activeCell="A8" sqref="A8"/>
      <selection pane="bottomRight" activeCell="M42" sqref="M42"/>
    </sheetView>
  </sheetViews>
  <sheetFormatPr baseColWidth="10" defaultRowHeight="12.75" outlineLevelCol="1" x14ac:dyDescent="0.2"/>
  <cols>
    <col min="1" max="1" width="9.7109375" style="97" customWidth="1"/>
    <col min="2" max="2" width="24" style="3" customWidth="1"/>
    <col min="3" max="3" width="22.28515625" style="3" customWidth="1"/>
    <col min="4" max="4" width="10.7109375" style="1" customWidth="1"/>
    <col min="5" max="5" width="4.7109375" style="1" customWidth="1" outlineLevel="1"/>
    <col min="6" max="6" width="10.7109375" style="1" customWidth="1" outlineLevel="1"/>
    <col min="7" max="7" width="12.28515625" style="1" bestFit="1" customWidth="1" outlineLevel="1"/>
    <col min="8" max="8" width="15.5703125" style="1" customWidth="1" outlineLevel="1"/>
    <col min="9" max="16384" width="11.42578125" style="1"/>
  </cols>
  <sheetData>
    <row r="1" spans="1:9" ht="18.75" x14ac:dyDescent="0.2">
      <c r="A1" s="91"/>
      <c r="B1" s="5" t="s">
        <v>98</v>
      </c>
      <c r="C1" s="4"/>
      <c r="D1" s="6"/>
      <c r="E1" s="6"/>
      <c r="F1" s="6"/>
      <c r="G1" s="6"/>
      <c r="H1" s="11"/>
    </row>
    <row r="2" spans="1:9" x14ac:dyDescent="0.2">
      <c r="A2" s="92"/>
      <c r="B2" s="8" t="s">
        <v>19</v>
      </c>
      <c r="C2" s="7"/>
      <c r="D2" s="9"/>
      <c r="E2" s="9"/>
      <c r="F2" s="9"/>
      <c r="G2" s="9"/>
      <c r="H2" s="12"/>
    </row>
    <row r="3" spans="1:9" x14ac:dyDescent="0.2">
      <c r="A3" s="92"/>
      <c r="B3" s="8" t="s">
        <v>20</v>
      </c>
      <c r="C3" s="7"/>
      <c r="D3" s="9"/>
      <c r="E3" s="9"/>
      <c r="F3" s="9"/>
      <c r="G3" s="9"/>
      <c r="H3" s="12"/>
    </row>
    <row r="4" spans="1:9" ht="16.5" x14ac:dyDescent="0.2">
      <c r="A4" s="92"/>
      <c r="B4" s="124" t="s">
        <v>116</v>
      </c>
      <c r="C4" s="7"/>
      <c r="D4" s="9"/>
      <c r="E4" s="9"/>
      <c r="F4" s="9"/>
      <c r="G4" s="9"/>
      <c r="H4" s="12"/>
    </row>
    <row r="5" spans="1:9" s="213" customFormat="1" ht="16.5" x14ac:dyDescent="0.2">
      <c r="A5" s="239"/>
      <c r="B5" s="240"/>
      <c r="C5" s="241"/>
      <c r="D5" s="242"/>
      <c r="E5" s="262"/>
      <c r="F5" s="262"/>
      <c r="G5" s="262"/>
      <c r="H5" s="263"/>
    </row>
    <row r="6" spans="1:9" s="2" customFormat="1" x14ac:dyDescent="0.2">
      <c r="A6" s="234"/>
      <c r="B6" s="264"/>
      <c r="C6" s="264"/>
      <c r="D6" s="265"/>
      <c r="E6" s="235" t="s">
        <v>0</v>
      </c>
      <c r="F6" s="236" t="s">
        <v>1</v>
      </c>
      <c r="G6" s="236" t="s">
        <v>16</v>
      </c>
      <c r="H6" s="237" t="s">
        <v>2</v>
      </c>
    </row>
    <row r="7" spans="1:9" ht="22.5" x14ac:dyDescent="0.2">
      <c r="A7" s="300"/>
      <c r="B7" s="301" t="s">
        <v>34</v>
      </c>
      <c r="C7" s="301"/>
      <c r="D7" s="301"/>
      <c r="E7" s="302"/>
      <c r="F7" s="303"/>
      <c r="G7" s="303"/>
      <c r="H7" s="304"/>
    </row>
    <row r="8" spans="1:9" ht="18.75" x14ac:dyDescent="0.2">
      <c r="A8" s="105" t="s">
        <v>3</v>
      </c>
      <c r="B8" s="255" t="s">
        <v>36</v>
      </c>
      <c r="C8" s="255"/>
      <c r="D8" s="256"/>
      <c r="E8" s="44"/>
      <c r="F8" s="55"/>
      <c r="G8" s="55"/>
      <c r="H8" s="56"/>
    </row>
    <row r="9" spans="1:9" ht="18.75" customHeight="1" x14ac:dyDescent="0.2">
      <c r="A9" s="107" t="s">
        <v>4</v>
      </c>
      <c r="B9" s="260" t="s">
        <v>107</v>
      </c>
      <c r="C9" s="260"/>
      <c r="D9" s="261"/>
      <c r="E9" s="25"/>
      <c r="F9" s="47"/>
      <c r="G9" s="47"/>
      <c r="H9" s="48"/>
    </row>
    <row r="10" spans="1:9" s="77" customFormat="1" ht="18.75" customHeight="1" x14ac:dyDescent="0.2">
      <c r="A10" s="107" t="s">
        <v>29</v>
      </c>
      <c r="B10" s="257" t="s">
        <v>108</v>
      </c>
      <c r="C10" s="257"/>
      <c r="D10" s="257"/>
      <c r="E10" s="89"/>
      <c r="F10" s="90"/>
      <c r="G10" s="90"/>
      <c r="H10" s="76"/>
    </row>
    <row r="11" spans="1:9" ht="27" customHeight="1" x14ac:dyDescent="0.2">
      <c r="A11" s="33" t="s">
        <v>56</v>
      </c>
      <c r="B11" s="259" t="s">
        <v>70</v>
      </c>
      <c r="C11" s="259"/>
      <c r="D11" s="40"/>
      <c r="E11" s="25"/>
      <c r="F11" s="47"/>
      <c r="G11" s="47"/>
      <c r="H11" s="48"/>
    </row>
    <row r="12" spans="1:9" s="9" customFormat="1" x14ac:dyDescent="0.2">
      <c r="A12" s="92"/>
      <c r="B12" s="98" t="s">
        <v>21</v>
      </c>
      <c r="C12" s="54"/>
      <c r="D12" s="40"/>
      <c r="E12" s="34"/>
      <c r="F12" s="47"/>
      <c r="G12" s="47"/>
      <c r="H12" s="48"/>
      <c r="I12" s="104"/>
    </row>
    <row r="13" spans="1:9" s="9" customFormat="1" x14ac:dyDescent="0.2">
      <c r="A13" s="92"/>
      <c r="B13" s="99" t="s">
        <v>22</v>
      </c>
      <c r="C13" s="54" t="s">
        <v>72</v>
      </c>
      <c r="D13" s="40">
        <v>5</v>
      </c>
      <c r="E13" s="34"/>
      <c r="F13" s="47"/>
      <c r="G13" s="47"/>
      <c r="H13" s="48"/>
    </row>
    <row r="14" spans="1:9" s="9" customFormat="1" x14ac:dyDescent="0.2">
      <c r="A14" s="92"/>
      <c r="B14" s="32"/>
      <c r="C14" s="23"/>
      <c r="D14" s="40"/>
      <c r="E14" s="34" t="s">
        <v>0</v>
      </c>
      <c r="F14" s="47">
        <f>D13</f>
        <v>5</v>
      </c>
      <c r="G14" s="47">
        <v>365.27</v>
      </c>
      <c r="H14" s="48">
        <f>F14*G14</f>
        <v>1826.35</v>
      </c>
    </row>
    <row r="15" spans="1:9" ht="27" customHeight="1" x14ac:dyDescent="0.2">
      <c r="A15" s="165" t="s">
        <v>109</v>
      </c>
      <c r="B15" s="258" t="s">
        <v>42</v>
      </c>
      <c r="C15" s="258"/>
      <c r="D15" s="166"/>
      <c r="E15" s="167"/>
      <c r="F15" s="168"/>
      <c r="G15" s="168"/>
      <c r="H15" s="169"/>
    </row>
    <row r="16" spans="1:9" s="9" customFormat="1" x14ac:dyDescent="0.2">
      <c r="A16" s="92"/>
      <c r="B16" s="98" t="s">
        <v>21</v>
      </c>
      <c r="C16" s="54"/>
      <c r="D16" s="40"/>
      <c r="E16" s="34"/>
      <c r="F16" s="47"/>
      <c r="G16" s="47"/>
      <c r="H16" s="48"/>
      <c r="I16" s="104"/>
    </row>
    <row r="17" spans="1:9" s="9" customFormat="1" x14ac:dyDescent="0.2">
      <c r="A17" s="92"/>
      <c r="B17" s="99" t="s">
        <v>22</v>
      </c>
      <c r="C17" s="54" t="s">
        <v>38</v>
      </c>
      <c r="D17" s="40">
        <v>10</v>
      </c>
      <c r="E17" s="34"/>
      <c r="F17" s="47"/>
      <c r="G17" s="47"/>
      <c r="H17" s="48"/>
    </row>
    <row r="18" spans="1:9" s="9" customFormat="1" x14ac:dyDescent="0.2">
      <c r="A18" s="92"/>
      <c r="B18" s="32"/>
      <c r="C18" s="23"/>
      <c r="D18" s="40"/>
      <c r="E18" s="34" t="s">
        <v>0</v>
      </c>
      <c r="F18" s="47">
        <f>D17</f>
        <v>10</v>
      </c>
      <c r="G18" s="47">
        <v>375.45</v>
      </c>
      <c r="H18" s="48">
        <f>F18*G18</f>
        <v>3754.5</v>
      </c>
    </row>
    <row r="19" spans="1:9" ht="27" customHeight="1" x14ac:dyDescent="0.2">
      <c r="A19" s="165" t="s">
        <v>110</v>
      </c>
      <c r="B19" s="258" t="s">
        <v>71</v>
      </c>
      <c r="C19" s="258"/>
      <c r="D19" s="166"/>
      <c r="E19" s="167"/>
      <c r="F19" s="168"/>
      <c r="G19" s="168"/>
      <c r="H19" s="169"/>
    </row>
    <row r="20" spans="1:9" s="9" customFormat="1" x14ac:dyDescent="0.2">
      <c r="A20" s="92"/>
      <c r="B20" s="98" t="s">
        <v>21</v>
      </c>
      <c r="C20" s="54"/>
      <c r="D20" s="40"/>
      <c r="E20" s="34"/>
      <c r="F20" s="47"/>
      <c r="G20" s="47"/>
      <c r="H20" s="48"/>
      <c r="I20" s="104"/>
    </row>
    <row r="21" spans="1:9" s="9" customFormat="1" x14ac:dyDescent="0.2">
      <c r="A21" s="92"/>
      <c r="B21" s="99" t="s">
        <v>22</v>
      </c>
      <c r="C21" s="54" t="s">
        <v>39</v>
      </c>
      <c r="D21" s="40">
        <v>4</v>
      </c>
      <c r="E21" s="34"/>
      <c r="F21" s="47"/>
      <c r="G21" s="47"/>
      <c r="H21" s="48"/>
    </row>
    <row r="22" spans="1:9" s="9" customFormat="1" x14ac:dyDescent="0.2">
      <c r="A22" s="92"/>
      <c r="B22" s="32"/>
      <c r="C22" s="23"/>
      <c r="D22" s="40"/>
      <c r="E22" s="34" t="s">
        <v>0</v>
      </c>
      <c r="F22" s="47">
        <f>D21</f>
        <v>4</v>
      </c>
      <c r="G22" s="47">
        <v>392.4</v>
      </c>
      <c r="H22" s="48">
        <f>F22*G22</f>
        <v>1569.6</v>
      </c>
    </row>
    <row r="23" spans="1:9" s="77" customFormat="1" x14ac:dyDescent="0.2">
      <c r="A23" s="95"/>
      <c r="B23" s="71"/>
      <c r="C23" s="71"/>
      <c r="D23" s="72"/>
      <c r="E23" s="73"/>
      <c r="F23" s="74"/>
      <c r="G23" s="75"/>
      <c r="H23" s="76"/>
    </row>
    <row r="24" spans="1:9" s="81" customFormat="1" ht="38.25" customHeight="1" x14ac:dyDescent="0.2">
      <c r="A24" s="96"/>
      <c r="B24" s="253" t="s">
        <v>37</v>
      </c>
      <c r="C24" s="253"/>
      <c r="D24" s="254"/>
      <c r="E24" s="78"/>
      <c r="F24" s="79"/>
      <c r="G24" s="79"/>
      <c r="H24" s="80">
        <f>SUM(H9:H23)</f>
        <v>7150.4500000000007</v>
      </c>
    </row>
    <row r="25" spans="1:9" s="81" customFormat="1" ht="18.75" x14ac:dyDescent="0.2">
      <c r="A25" s="96"/>
      <c r="B25" s="247"/>
      <c r="C25" s="247"/>
      <c r="D25" s="248"/>
      <c r="E25" s="78"/>
      <c r="F25" s="79"/>
      <c r="G25" s="79"/>
      <c r="H25" s="80"/>
    </row>
    <row r="26" spans="1:9" ht="18.75" x14ac:dyDescent="0.2">
      <c r="A26" s="105" t="s">
        <v>5</v>
      </c>
      <c r="B26" s="255" t="s">
        <v>111</v>
      </c>
      <c r="C26" s="255"/>
      <c r="D26" s="256"/>
      <c r="E26" s="44"/>
      <c r="F26" s="55"/>
      <c r="G26" s="55"/>
      <c r="H26" s="56"/>
    </row>
    <row r="27" spans="1:9" ht="18.75" customHeight="1" x14ac:dyDescent="0.2">
      <c r="A27" s="107" t="s">
        <v>6</v>
      </c>
      <c r="B27" s="260" t="s">
        <v>73</v>
      </c>
      <c r="C27" s="260"/>
      <c r="D27" s="261"/>
      <c r="E27" s="25"/>
      <c r="F27" s="47"/>
      <c r="G27" s="47"/>
      <c r="H27" s="48"/>
    </row>
    <row r="28" spans="1:9" ht="26.25" customHeight="1" x14ac:dyDescent="0.2">
      <c r="A28" s="33" t="s">
        <v>112</v>
      </c>
      <c r="B28" s="259" t="s">
        <v>80</v>
      </c>
      <c r="C28" s="259"/>
      <c r="D28" s="40"/>
      <c r="E28" s="25"/>
      <c r="F28" s="47"/>
      <c r="G28" s="47"/>
      <c r="H28" s="48"/>
    </row>
    <row r="29" spans="1:9" s="9" customFormat="1" x14ac:dyDescent="0.2">
      <c r="A29" s="92"/>
      <c r="B29" s="98" t="s">
        <v>21</v>
      </c>
      <c r="C29" s="54"/>
      <c r="D29" s="40"/>
      <c r="E29" s="34"/>
      <c r="F29" s="47"/>
      <c r="G29" s="47"/>
      <c r="H29" s="48"/>
      <c r="I29" s="104"/>
    </row>
    <row r="30" spans="1:9" s="9" customFormat="1" x14ac:dyDescent="0.2">
      <c r="A30" s="92"/>
      <c r="B30" s="99" t="s">
        <v>22</v>
      </c>
      <c r="C30" s="54" t="s">
        <v>38</v>
      </c>
      <c r="D30" s="40">
        <v>4</v>
      </c>
      <c r="E30" s="34"/>
      <c r="F30" s="47"/>
      <c r="G30" s="47"/>
      <c r="H30" s="48"/>
    </row>
    <row r="31" spans="1:9" s="9" customFormat="1" x14ac:dyDescent="0.2">
      <c r="A31" s="92"/>
      <c r="B31" s="32"/>
      <c r="C31" s="23"/>
      <c r="D31" s="40"/>
      <c r="E31" s="34" t="s">
        <v>0</v>
      </c>
      <c r="F31" s="47">
        <f>D30</f>
        <v>4</v>
      </c>
      <c r="G31" s="47">
        <v>280.77999999999997</v>
      </c>
      <c r="H31" s="48">
        <f>F31*G31</f>
        <v>1123.1199999999999</v>
      </c>
    </row>
    <row r="32" spans="1:9" ht="26.25" customHeight="1" x14ac:dyDescent="0.2">
      <c r="A32" s="165" t="s">
        <v>113</v>
      </c>
      <c r="B32" s="258" t="s">
        <v>75</v>
      </c>
      <c r="C32" s="258"/>
      <c r="D32" s="166"/>
      <c r="E32" s="167"/>
      <c r="F32" s="168"/>
      <c r="G32" s="168"/>
      <c r="H32" s="169"/>
    </row>
    <row r="33" spans="1:9" s="9" customFormat="1" x14ac:dyDescent="0.2">
      <c r="A33" s="92"/>
      <c r="B33" s="98" t="s">
        <v>21</v>
      </c>
      <c r="C33" s="54"/>
      <c r="D33" s="40"/>
      <c r="E33" s="34"/>
      <c r="F33" s="47"/>
      <c r="G33" s="47"/>
      <c r="H33" s="48"/>
      <c r="I33" s="104"/>
    </row>
    <row r="34" spans="1:9" s="9" customFormat="1" x14ac:dyDescent="0.2">
      <c r="A34" s="92"/>
      <c r="B34" s="99" t="s">
        <v>22</v>
      </c>
      <c r="C34" s="54" t="s">
        <v>39</v>
      </c>
      <c r="D34" s="40">
        <v>3</v>
      </c>
      <c r="E34" s="34"/>
      <c r="F34" s="47"/>
      <c r="G34" s="47"/>
      <c r="H34" s="48"/>
    </row>
    <row r="35" spans="1:9" s="9" customFormat="1" x14ac:dyDescent="0.2">
      <c r="A35" s="92"/>
      <c r="B35" s="32"/>
      <c r="C35" s="23"/>
      <c r="D35" s="40"/>
      <c r="E35" s="34" t="s">
        <v>0</v>
      </c>
      <c r="F35" s="47">
        <f>D34</f>
        <v>3</v>
      </c>
      <c r="G35" s="47">
        <v>280.77999999999997</v>
      </c>
      <c r="H35" s="48">
        <f>F35*G35</f>
        <v>842.33999999999992</v>
      </c>
    </row>
    <row r="36" spans="1:9" s="77" customFormat="1" x14ac:dyDescent="0.2">
      <c r="A36" s="95"/>
      <c r="B36" s="71"/>
      <c r="C36" s="71"/>
      <c r="D36" s="72"/>
      <c r="E36" s="73"/>
      <c r="F36" s="74"/>
      <c r="G36" s="75"/>
      <c r="H36" s="76"/>
    </row>
    <row r="37" spans="1:9" x14ac:dyDescent="0.2">
      <c r="A37" s="165" t="s">
        <v>114</v>
      </c>
      <c r="B37" s="258" t="s">
        <v>115</v>
      </c>
      <c r="C37" s="258"/>
      <c r="D37" s="166"/>
      <c r="E37" s="167"/>
      <c r="F37" s="168"/>
      <c r="G37" s="168"/>
      <c r="H37" s="169"/>
    </row>
    <row r="38" spans="1:9" s="9" customFormat="1" x14ac:dyDescent="0.2">
      <c r="A38" s="92"/>
      <c r="B38" s="98" t="s">
        <v>21</v>
      </c>
      <c r="C38" s="54"/>
      <c r="D38" s="40"/>
      <c r="E38" s="34"/>
      <c r="F38" s="47"/>
      <c r="G38" s="47"/>
      <c r="H38" s="48"/>
      <c r="I38" s="104"/>
    </row>
    <row r="39" spans="1:9" s="9" customFormat="1" x14ac:dyDescent="0.2">
      <c r="A39" s="92"/>
      <c r="B39" s="99" t="s">
        <v>22</v>
      </c>
      <c r="C39" s="54" t="s">
        <v>38</v>
      </c>
      <c r="D39" s="40">
        <v>1</v>
      </c>
      <c r="E39" s="34"/>
      <c r="F39" s="47"/>
      <c r="G39" s="47"/>
      <c r="H39" s="48"/>
    </row>
    <row r="40" spans="1:9" s="9" customFormat="1" x14ac:dyDescent="0.2">
      <c r="A40" s="92"/>
      <c r="B40" s="32"/>
      <c r="C40" s="23"/>
      <c r="D40" s="40"/>
      <c r="E40" s="34" t="s">
        <v>76</v>
      </c>
      <c r="F40" s="47">
        <f>D39</f>
        <v>1</v>
      </c>
      <c r="G40" s="47">
        <v>364.5</v>
      </c>
      <c r="H40" s="48">
        <f>F40*G40</f>
        <v>364.5</v>
      </c>
    </row>
    <row r="41" spans="1:9" s="77" customFormat="1" x14ac:dyDescent="0.2">
      <c r="A41" s="95"/>
      <c r="B41" s="71"/>
      <c r="C41" s="71"/>
      <c r="D41" s="72"/>
      <c r="E41" s="73"/>
      <c r="F41" s="74"/>
      <c r="G41" s="75"/>
      <c r="H41" s="76"/>
    </row>
    <row r="42" spans="1:9" s="81" customFormat="1" ht="18.75" x14ac:dyDescent="0.2">
      <c r="A42" s="96"/>
      <c r="B42" s="253" t="s">
        <v>74</v>
      </c>
      <c r="C42" s="253"/>
      <c r="D42" s="254"/>
      <c r="E42" s="78"/>
      <c r="F42" s="79"/>
      <c r="G42" s="79"/>
      <c r="H42" s="80">
        <f>SUM(H30:H41)</f>
        <v>2329.96</v>
      </c>
    </row>
    <row r="43" spans="1:9" s="81" customFormat="1" ht="18.75" x14ac:dyDescent="0.2">
      <c r="A43" s="305"/>
      <c r="B43" s="306"/>
      <c r="C43" s="306"/>
      <c r="D43" s="307"/>
      <c r="E43" s="308"/>
      <c r="F43" s="309"/>
      <c r="G43" s="309"/>
      <c r="H43" s="80"/>
    </row>
    <row r="44" spans="1:9" x14ac:dyDescent="0.2">
      <c r="A44" s="4"/>
      <c r="B44" s="174"/>
      <c r="C44" s="175"/>
      <c r="D44" s="176"/>
      <c r="E44" s="177"/>
      <c r="F44" s="178"/>
      <c r="G44" s="178"/>
      <c r="H44" s="178"/>
    </row>
    <row r="45" spans="1:9" s="30" customFormat="1" x14ac:dyDescent="0.2">
      <c r="A45" s="7"/>
      <c r="B45" s="172" t="s">
        <v>35</v>
      </c>
      <c r="C45" s="7"/>
      <c r="D45" s="9"/>
      <c r="E45" s="66"/>
      <c r="F45" s="66"/>
      <c r="G45" s="66"/>
      <c r="H45" s="173">
        <f>H42+H24</f>
        <v>9480.41</v>
      </c>
    </row>
  </sheetData>
  <mergeCells count="16">
    <mergeCell ref="B10:D10"/>
    <mergeCell ref="B27:D27"/>
    <mergeCell ref="E5:H5"/>
    <mergeCell ref="B15:C15"/>
    <mergeCell ref="B8:D8"/>
    <mergeCell ref="B9:D9"/>
    <mergeCell ref="B11:C11"/>
    <mergeCell ref="B6:D6"/>
    <mergeCell ref="B42:D42"/>
    <mergeCell ref="B32:C32"/>
    <mergeCell ref="B37:C37"/>
    <mergeCell ref="B19:C19"/>
    <mergeCell ref="B26:D26"/>
    <mergeCell ref="B28:C28"/>
    <mergeCell ref="B24:D24"/>
    <mergeCell ref="B7:D7"/>
  </mergeCells>
  <phoneticPr fontId="13" type="noConversion"/>
  <printOptions horizontalCentered="1"/>
  <pageMargins left="0.31496062992125984" right="0.31496062992125984" top="0.78740157480314965" bottom="0.78740157480314965" header="0.51181102362204722" footer="0.43307086614173229"/>
  <pageSetup paperSize="9" scale="56" orientation="portrait" r:id="rId1"/>
  <headerFooter alignWithMargins="0">
    <oddFooter>&amp;R25/04/2014</oddFooter>
  </headerFooter>
  <rowBreaks count="1" manualBreakCount="1">
    <brk id="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zoomScaleNormal="100" workbookViewId="0">
      <pane xSplit="4" ySplit="6" topLeftCell="E12" activePane="bottomRight" state="frozen"/>
      <selection pane="topRight" activeCell="E1" sqref="E1"/>
      <selection pane="bottomLeft" activeCell="A7" sqref="A7"/>
      <selection pane="bottomRight" activeCell="K26" sqref="K26"/>
    </sheetView>
  </sheetViews>
  <sheetFormatPr baseColWidth="10" defaultRowHeight="12.75" outlineLevelCol="1" x14ac:dyDescent="0.2"/>
  <cols>
    <col min="1" max="1" width="8.5703125" style="3" customWidth="1"/>
    <col min="2" max="2" width="24" style="3" customWidth="1"/>
    <col min="3" max="3" width="22.28515625" style="3" customWidth="1"/>
    <col min="4" max="4" width="10.7109375" style="1" customWidth="1"/>
    <col min="5" max="5" width="4.7109375" style="1" customWidth="1" outlineLevel="1"/>
    <col min="6" max="6" width="8.7109375" style="1" customWidth="1" outlineLevel="1"/>
    <col min="7" max="8" width="12.28515625" style="1" customWidth="1" outlineLevel="1"/>
    <col min="9" max="16384" width="11.42578125" style="1"/>
  </cols>
  <sheetData>
    <row r="1" spans="1:9" ht="18.75" x14ac:dyDescent="0.2">
      <c r="A1" s="13"/>
      <c r="B1" s="5" t="s">
        <v>98</v>
      </c>
      <c r="C1" s="4"/>
      <c r="D1" s="6"/>
      <c r="E1" s="6"/>
      <c r="F1" s="6"/>
      <c r="G1" s="6"/>
      <c r="H1" s="11"/>
    </row>
    <row r="2" spans="1:9" x14ac:dyDescent="0.2">
      <c r="A2" s="14"/>
      <c r="B2" s="8" t="s">
        <v>19</v>
      </c>
      <c r="C2" s="7"/>
      <c r="D2" s="9"/>
      <c r="E2" s="9"/>
      <c r="F2" s="9"/>
      <c r="G2" s="9"/>
      <c r="H2" s="12"/>
    </row>
    <row r="3" spans="1:9" x14ac:dyDescent="0.2">
      <c r="A3" s="14"/>
      <c r="B3" s="8" t="s">
        <v>20</v>
      </c>
      <c r="C3" s="7"/>
      <c r="D3" s="9"/>
      <c r="E3" s="9"/>
      <c r="F3" s="9"/>
      <c r="G3" s="9"/>
      <c r="H3" s="12"/>
    </row>
    <row r="4" spans="1:9" ht="16.5" x14ac:dyDescent="0.2">
      <c r="A4" s="15"/>
      <c r="B4" s="38" t="s">
        <v>9</v>
      </c>
      <c r="C4" s="10"/>
      <c r="D4" s="37"/>
      <c r="E4" s="37"/>
      <c r="F4" s="37"/>
      <c r="G4" s="37"/>
      <c r="H4" s="39"/>
    </row>
    <row r="5" spans="1:9" s="213" customFormat="1" ht="16.5" x14ac:dyDescent="0.2">
      <c r="A5" s="243"/>
      <c r="B5" s="193"/>
      <c r="C5" s="232"/>
      <c r="D5" s="233"/>
      <c r="E5" s="270"/>
      <c r="F5" s="271"/>
      <c r="G5" s="271"/>
      <c r="H5" s="272"/>
    </row>
    <row r="6" spans="1:9" s="2" customFormat="1" x14ac:dyDescent="0.2">
      <c r="A6" s="16"/>
      <c r="B6" s="277"/>
      <c r="C6" s="277"/>
      <c r="D6" s="278"/>
      <c r="E6" s="17" t="s">
        <v>0</v>
      </c>
      <c r="F6" s="18" t="s">
        <v>1</v>
      </c>
      <c r="G6" s="18" t="s">
        <v>16</v>
      </c>
      <c r="H6" s="19" t="s">
        <v>2</v>
      </c>
    </row>
    <row r="7" spans="1:9" x14ac:dyDescent="0.2">
      <c r="A7" s="13"/>
      <c r="B7" s="4"/>
      <c r="C7" s="4"/>
      <c r="D7" s="11"/>
      <c r="E7" s="57"/>
      <c r="F7" s="49"/>
      <c r="G7" s="49"/>
      <c r="H7" s="50"/>
    </row>
    <row r="8" spans="1:9" ht="22.5" x14ac:dyDescent="0.2">
      <c r="A8" s="20"/>
      <c r="B8" s="266" t="s">
        <v>10</v>
      </c>
      <c r="C8" s="266"/>
      <c r="D8" s="267"/>
      <c r="E8" s="58"/>
      <c r="F8" s="47"/>
      <c r="G8" s="47"/>
      <c r="H8" s="48"/>
    </row>
    <row r="9" spans="1:9" ht="18.75" x14ac:dyDescent="0.2">
      <c r="A9" s="43" t="s">
        <v>3</v>
      </c>
      <c r="B9" s="255" t="s">
        <v>11</v>
      </c>
      <c r="C9" s="255"/>
      <c r="D9" s="256"/>
      <c r="E9" s="59"/>
      <c r="F9" s="55"/>
      <c r="G9" s="55"/>
      <c r="H9" s="56"/>
    </row>
    <row r="10" spans="1:9" ht="18.75" x14ac:dyDescent="0.2">
      <c r="A10" s="21" t="s">
        <v>4</v>
      </c>
      <c r="B10" s="273" t="s">
        <v>12</v>
      </c>
      <c r="C10" s="273"/>
      <c r="D10" s="274"/>
      <c r="E10" s="58"/>
      <c r="F10" s="47"/>
      <c r="G10" s="47"/>
      <c r="H10" s="48"/>
    </row>
    <row r="11" spans="1:9" ht="18.75" customHeight="1" x14ac:dyDescent="0.2">
      <c r="A11" s="22" t="s">
        <v>29</v>
      </c>
      <c r="B11" s="275" t="s">
        <v>67</v>
      </c>
      <c r="C11" s="275"/>
      <c r="D11" s="276"/>
      <c r="E11" s="58"/>
      <c r="F11" s="47"/>
      <c r="G11" s="47"/>
      <c r="H11" s="48"/>
    </row>
    <row r="12" spans="1:9" ht="24.75" customHeight="1" x14ac:dyDescent="0.2">
      <c r="A12" s="33" t="s">
        <v>56</v>
      </c>
      <c r="B12" s="259" t="s">
        <v>44</v>
      </c>
      <c r="C12" s="259"/>
      <c r="D12" s="12"/>
      <c r="E12" s="58"/>
      <c r="F12" s="47"/>
      <c r="G12" s="47"/>
      <c r="H12" s="48"/>
      <c r="I12" s="110"/>
    </row>
    <row r="13" spans="1:9" x14ac:dyDescent="0.2">
      <c r="A13" s="92"/>
      <c r="B13" s="98" t="s">
        <v>21</v>
      </c>
      <c r="C13" s="99"/>
      <c r="D13" s="83"/>
      <c r="E13" s="34"/>
      <c r="F13" s="47"/>
      <c r="G13" s="47"/>
      <c r="H13" s="48"/>
      <c r="I13" s="101"/>
    </row>
    <row r="14" spans="1:9" x14ac:dyDescent="0.2">
      <c r="A14" s="92"/>
      <c r="B14" s="99" t="s">
        <v>22</v>
      </c>
      <c r="C14" s="54" t="s">
        <v>38</v>
      </c>
      <c r="D14" s="112">
        <f>(9*5.9)</f>
        <v>53.1</v>
      </c>
      <c r="E14" s="34"/>
      <c r="F14" s="47"/>
      <c r="G14" s="47"/>
      <c r="H14" s="48"/>
    </row>
    <row r="15" spans="1:9" ht="12.75" customHeight="1" x14ac:dyDescent="0.2">
      <c r="A15" s="92"/>
      <c r="B15" s="99"/>
      <c r="C15" s="54" t="s">
        <v>39</v>
      </c>
      <c r="D15" s="41">
        <f>25*5.66+4.8*2.6+4.2*2.6</f>
        <v>164.89999999999998</v>
      </c>
      <c r="E15" s="34"/>
      <c r="F15" s="47"/>
      <c r="G15" s="47"/>
      <c r="H15" s="48"/>
      <c r="I15" s="110"/>
    </row>
    <row r="16" spans="1:9" ht="12.75" customHeight="1" x14ac:dyDescent="0.2">
      <c r="A16" s="94"/>
      <c r="B16" s="108"/>
      <c r="C16" s="109"/>
      <c r="D16" s="84"/>
      <c r="E16" s="68" t="s">
        <v>8</v>
      </c>
      <c r="F16" s="69">
        <f>SUM(D14:D15)</f>
        <v>217.99999999999997</v>
      </c>
      <c r="G16" s="69">
        <v>23.6</v>
      </c>
      <c r="H16" s="70">
        <f>G16*F16</f>
        <v>5144.7999999999993</v>
      </c>
    </row>
    <row r="17" spans="1:9" ht="18.75" x14ac:dyDescent="0.2">
      <c r="A17" s="21" t="s">
        <v>14</v>
      </c>
      <c r="B17" s="268" t="s">
        <v>13</v>
      </c>
      <c r="C17" s="268"/>
      <c r="D17" s="269"/>
      <c r="E17" s="58"/>
      <c r="F17" s="47"/>
      <c r="G17" s="67"/>
      <c r="H17" s="48"/>
    </row>
    <row r="18" spans="1:9" ht="27" customHeight="1" x14ac:dyDescent="0.2">
      <c r="A18" s="33" t="s">
        <v>15</v>
      </c>
      <c r="B18" s="259" t="s">
        <v>102</v>
      </c>
      <c r="C18" s="259"/>
      <c r="D18" s="12"/>
      <c r="E18" s="58"/>
      <c r="F18" s="47"/>
      <c r="G18" s="47"/>
      <c r="H18" s="48"/>
      <c r="I18" s="101"/>
    </row>
    <row r="19" spans="1:9" x14ac:dyDescent="0.2">
      <c r="A19" s="92"/>
      <c r="B19" s="98" t="s">
        <v>21</v>
      </c>
      <c r="C19" s="99"/>
      <c r="D19" s="83"/>
      <c r="E19" s="34"/>
      <c r="F19" s="47"/>
      <c r="G19" s="47"/>
      <c r="H19" s="48"/>
      <c r="I19" s="101"/>
    </row>
    <row r="20" spans="1:9" x14ac:dyDescent="0.2">
      <c r="A20" s="92"/>
      <c r="B20" s="99" t="s">
        <v>22</v>
      </c>
      <c r="C20" s="54" t="s">
        <v>72</v>
      </c>
      <c r="D20" s="111">
        <f>2.6*3+9*6.4</f>
        <v>65.400000000000006</v>
      </c>
      <c r="E20" s="34"/>
      <c r="F20" s="47"/>
      <c r="G20" s="47"/>
      <c r="H20" s="48"/>
      <c r="I20" s="110"/>
    </row>
    <row r="21" spans="1:9" ht="12.75" customHeight="1" x14ac:dyDescent="0.2">
      <c r="A21" s="92"/>
      <c r="B21" s="99"/>
      <c r="C21" s="54"/>
      <c r="D21" s="85"/>
      <c r="E21" s="34" t="s">
        <v>8</v>
      </c>
      <c r="F21" s="47">
        <f>SUM(D20:D20)</f>
        <v>65.400000000000006</v>
      </c>
      <c r="G21" s="47">
        <v>32.54</v>
      </c>
      <c r="H21" s="48">
        <f>G21*F21</f>
        <v>2128.116</v>
      </c>
    </row>
    <row r="22" spans="1:9" s="77" customFormat="1" x14ac:dyDescent="0.2">
      <c r="A22" s="95"/>
      <c r="B22" s="71"/>
      <c r="C22" s="71"/>
      <c r="D22" s="72"/>
      <c r="E22" s="73"/>
      <c r="F22" s="74"/>
      <c r="G22" s="75"/>
      <c r="H22" s="76"/>
    </row>
    <row r="23" spans="1:9" s="81" customFormat="1" ht="18.75" x14ac:dyDescent="0.2">
      <c r="A23" s="96"/>
      <c r="B23" s="253" t="s">
        <v>45</v>
      </c>
      <c r="C23" s="253"/>
      <c r="D23" s="254"/>
      <c r="E23" s="78"/>
      <c r="F23" s="79"/>
      <c r="G23" s="79"/>
      <c r="H23" s="80">
        <f>SUM(H12:H22)</f>
        <v>7272.9159999999993</v>
      </c>
    </row>
    <row r="24" spans="1:9" x14ac:dyDescent="0.2">
      <c r="A24" s="15"/>
      <c r="B24" s="35"/>
      <c r="C24" s="36"/>
      <c r="D24" s="63"/>
      <c r="E24" s="61"/>
      <c r="F24" s="52"/>
      <c r="G24" s="52"/>
      <c r="H24" s="53"/>
    </row>
    <row r="25" spans="1:9" x14ac:dyDescent="0.2">
      <c r="A25" s="7"/>
      <c r="B25" s="32"/>
      <c r="C25" s="23"/>
      <c r="D25" s="64"/>
      <c r="E25" s="65"/>
      <c r="F25" s="66"/>
      <c r="G25" s="66"/>
      <c r="H25" s="66"/>
    </row>
    <row r="26" spans="1:9" s="30" customFormat="1" x14ac:dyDescent="0.2">
      <c r="A26" s="3"/>
      <c r="B26" s="31" t="s">
        <v>18</v>
      </c>
      <c r="C26" s="3"/>
      <c r="D26" s="1"/>
      <c r="E26" s="51"/>
      <c r="F26" s="51"/>
      <c r="G26" s="51"/>
      <c r="H26" s="60">
        <f>H23</f>
        <v>7272.9159999999993</v>
      </c>
    </row>
    <row r="27" spans="1:9" x14ac:dyDescent="0.2">
      <c r="E27" s="51"/>
      <c r="F27" s="51"/>
      <c r="G27" s="51"/>
      <c r="H27" s="51"/>
    </row>
  </sheetData>
  <mergeCells count="10">
    <mergeCell ref="E5:H5"/>
    <mergeCell ref="B23:D23"/>
    <mergeCell ref="B9:D9"/>
    <mergeCell ref="B10:D10"/>
    <mergeCell ref="B11:D11"/>
    <mergeCell ref="B6:D6"/>
    <mergeCell ref="B8:D8"/>
    <mergeCell ref="B12:C12"/>
    <mergeCell ref="B17:D17"/>
    <mergeCell ref="B18:C18"/>
  </mergeCells>
  <pageMargins left="0.27559055118110237" right="0.15748031496062992" top="0.51181102362204722" bottom="0.43307086614173229" header="0.31496062992125984" footer="0.19685039370078741"/>
  <pageSetup paperSize="9" scale="88" orientation="portrait" r:id="rId1"/>
  <headerFooter alignWithMargins="0">
    <oddFooter>&amp;R25/04/2014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pane xSplit="8" ySplit="6" topLeftCell="I7" activePane="bottomRight" state="frozen"/>
      <selection pane="topRight"/>
      <selection pane="bottomLeft"/>
      <selection pane="bottomRight" activeCell="M23" sqref="M23"/>
    </sheetView>
  </sheetViews>
  <sheetFormatPr baseColWidth="10" defaultRowHeight="12.75" x14ac:dyDescent="0.2"/>
  <cols>
    <col min="1" max="1" width="9.7109375" style="163" customWidth="1"/>
    <col min="2" max="2" width="22.140625" style="163" customWidth="1"/>
    <col min="3" max="3" width="18.7109375" style="163" customWidth="1"/>
    <col min="4" max="4" width="10.7109375" style="77" customWidth="1"/>
    <col min="5" max="5" width="4.7109375" style="77" customWidth="1"/>
    <col min="6" max="6" width="10.7109375" style="77" customWidth="1"/>
    <col min="7" max="7" width="10.7109375" style="164" customWidth="1"/>
    <col min="8" max="8" width="12.28515625" style="77" customWidth="1"/>
    <col min="9" max="16384" width="11.42578125" style="77"/>
  </cols>
  <sheetData>
    <row r="1" spans="1:9" ht="18.75" x14ac:dyDescent="0.2">
      <c r="A1" s="113"/>
      <c r="B1" s="5" t="s">
        <v>98</v>
      </c>
      <c r="C1" s="114"/>
      <c r="D1" s="115"/>
      <c r="E1" s="115"/>
      <c r="F1" s="115"/>
      <c r="G1" s="116"/>
      <c r="H1" s="117"/>
    </row>
    <row r="2" spans="1:9" x14ac:dyDescent="0.2">
      <c r="A2" s="119"/>
      <c r="B2" s="8" t="s">
        <v>19</v>
      </c>
      <c r="C2" s="120"/>
      <c r="D2" s="121"/>
      <c r="E2" s="121"/>
      <c r="F2" s="121"/>
      <c r="G2" s="122"/>
      <c r="H2" s="123"/>
    </row>
    <row r="3" spans="1:9" x14ac:dyDescent="0.2">
      <c r="A3" s="119"/>
      <c r="B3" s="8" t="s">
        <v>20</v>
      </c>
      <c r="C3" s="120"/>
      <c r="D3" s="121"/>
      <c r="E3" s="121"/>
      <c r="F3" s="121"/>
      <c r="G3" s="122"/>
      <c r="H3" s="123"/>
    </row>
    <row r="4" spans="1:9" ht="16.5" x14ac:dyDescent="0.2">
      <c r="A4" s="119"/>
      <c r="B4" s="124" t="s">
        <v>103</v>
      </c>
      <c r="C4" s="120"/>
      <c r="D4" s="121"/>
      <c r="E4" s="121"/>
      <c r="F4" s="121"/>
      <c r="G4" s="122"/>
      <c r="H4" s="123"/>
    </row>
    <row r="5" spans="1:9" s="184" customFormat="1" ht="16.5" x14ac:dyDescent="0.2">
      <c r="A5" s="185"/>
      <c r="B5" s="238"/>
      <c r="C5" s="187"/>
      <c r="D5" s="188"/>
      <c r="E5" s="291"/>
      <c r="F5" s="291"/>
      <c r="G5" s="291"/>
      <c r="H5" s="292"/>
    </row>
    <row r="6" spans="1:9" s="81" customFormat="1" x14ac:dyDescent="0.2">
      <c r="A6" s="125"/>
      <c r="B6" s="293"/>
      <c r="C6" s="293"/>
      <c r="D6" s="294"/>
      <c r="E6" s="126" t="s">
        <v>0</v>
      </c>
      <c r="F6" s="127" t="s">
        <v>1</v>
      </c>
      <c r="G6" s="127" t="s">
        <v>46</v>
      </c>
      <c r="H6" s="128" t="s">
        <v>2</v>
      </c>
    </row>
    <row r="7" spans="1:9" x14ac:dyDescent="0.2">
      <c r="A7" s="113"/>
      <c r="B7" s="114"/>
      <c r="C7" s="114"/>
      <c r="D7" s="117"/>
      <c r="E7" s="129"/>
      <c r="F7" s="130"/>
      <c r="G7" s="131"/>
      <c r="H7" s="132"/>
    </row>
    <row r="8" spans="1:9" ht="22.5" x14ac:dyDescent="0.2">
      <c r="A8" s="20"/>
      <c r="B8" s="266" t="s">
        <v>47</v>
      </c>
      <c r="C8" s="266"/>
      <c r="D8" s="267"/>
      <c r="E8" s="89"/>
      <c r="F8" s="133"/>
      <c r="G8" s="134"/>
      <c r="H8" s="135"/>
    </row>
    <row r="9" spans="1:9" ht="18.75" x14ac:dyDescent="0.2">
      <c r="A9" s="136" t="s">
        <v>48</v>
      </c>
      <c r="B9" s="281" t="s">
        <v>49</v>
      </c>
      <c r="C9" s="281"/>
      <c r="D9" s="282"/>
      <c r="E9" s="137"/>
      <c r="F9" s="138"/>
      <c r="G9" s="139"/>
      <c r="H9" s="140"/>
    </row>
    <row r="10" spans="1:9" x14ac:dyDescent="0.2">
      <c r="A10" s="141" t="s">
        <v>50</v>
      </c>
      <c r="B10" s="283" t="s">
        <v>51</v>
      </c>
      <c r="C10" s="283"/>
      <c r="D10" s="284"/>
      <c r="E10" s="89"/>
      <c r="F10" s="133"/>
      <c r="G10" s="134"/>
      <c r="H10" s="135"/>
    </row>
    <row r="11" spans="1:9" x14ac:dyDescent="0.2">
      <c r="A11" s="119"/>
      <c r="B11" s="98" t="s">
        <v>21</v>
      </c>
      <c r="C11" s="99"/>
      <c r="D11" s="123"/>
      <c r="E11" s="89"/>
      <c r="F11" s="133"/>
      <c r="G11" s="134"/>
      <c r="H11" s="135"/>
    </row>
    <row r="12" spans="1:9" x14ac:dyDescent="0.2">
      <c r="A12" s="119"/>
      <c r="B12" s="99" t="s">
        <v>22</v>
      </c>
      <c r="C12" s="54" t="s">
        <v>38</v>
      </c>
      <c r="D12" s="112">
        <f>(2.6*3)+(9*5.9)+(6.4*9)</f>
        <v>118.5</v>
      </c>
      <c r="E12" s="89"/>
      <c r="F12" s="143"/>
      <c r="G12" s="143"/>
      <c r="H12" s="143"/>
      <c r="I12" s="164"/>
    </row>
    <row r="13" spans="1:9" x14ac:dyDescent="0.2">
      <c r="A13" s="119"/>
      <c r="B13" s="99"/>
      <c r="C13" s="54" t="s">
        <v>39</v>
      </c>
      <c r="D13" s="112">
        <f>25*8.7</f>
        <v>217.49999999999997</v>
      </c>
      <c r="E13" s="89"/>
      <c r="F13" s="143"/>
      <c r="G13" s="143"/>
      <c r="H13" s="143"/>
      <c r="I13" s="164"/>
    </row>
    <row r="14" spans="1:9" x14ac:dyDescent="0.2">
      <c r="A14" s="119"/>
      <c r="B14" s="23"/>
      <c r="C14" s="23"/>
      <c r="D14" s="142"/>
      <c r="E14" s="89" t="s">
        <v>33</v>
      </c>
      <c r="F14" s="143">
        <f>D12+D13</f>
        <v>336</v>
      </c>
      <c r="G14" s="143">
        <v>5.12</v>
      </c>
      <c r="H14" s="143">
        <f>G14*F14</f>
        <v>1720.32</v>
      </c>
    </row>
    <row r="15" spans="1:9" x14ac:dyDescent="0.2">
      <c r="A15" s="119"/>
      <c r="B15" s="120"/>
      <c r="C15" s="120"/>
      <c r="D15" s="123"/>
      <c r="E15" s="89"/>
      <c r="F15" s="133"/>
      <c r="G15" s="134"/>
      <c r="H15" s="135"/>
    </row>
    <row r="16" spans="1:9" s="81" customFormat="1" ht="18.75" x14ac:dyDescent="0.2">
      <c r="A16" s="144"/>
      <c r="B16" s="279" t="s">
        <v>52</v>
      </c>
      <c r="C16" s="279"/>
      <c r="D16" s="280"/>
      <c r="E16" s="78"/>
      <c r="F16" s="145"/>
      <c r="G16" s="146"/>
      <c r="H16" s="147">
        <f>H14</f>
        <v>1720.32</v>
      </c>
    </row>
    <row r="17" spans="1:9" x14ac:dyDescent="0.2">
      <c r="A17" s="119"/>
      <c r="B17" s="120"/>
      <c r="C17" s="120"/>
      <c r="D17" s="123"/>
      <c r="E17" s="89"/>
      <c r="F17" s="133"/>
      <c r="G17" s="134"/>
      <c r="H17" s="135"/>
    </row>
    <row r="18" spans="1:9" ht="37.5" customHeight="1" x14ac:dyDescent="0.2">
      <c r="A18" s="136" t="s">
        <v>3</v>
      </c>
      <c r="B18" s="281" t="s">
        <v>53</v>
      </c>
      <c r="C18" s="281"/>
      <c r="D18" s="282"/>
      <c r="E18" s="137"/>
      <c r="F18" s="138"/>
      <c r="G18" s="139"/>
      <c r="H18" s="140"/>
    </row>
    <row r="19" spans="1:9" ht="18.75" x14ac:dyDescent="0.2">
      <c r="A19" s="21" t="s">
        <v>4</v>
      </c>
      <c r="B19" s="273" t="s">
        <v>54</v>
      </c>
      <c r="C19" s="273"/>
      <c r="D19" s="274"/>
      <c r="E19" s="89"/>
      <c r="F19" s="133"/>
      <c r="G19" s="134"/>
      <c r="H19" s="135"/>
    </row>
    <row r="20" spans="1:9" ht="18.75" x14ac:dyDescent="0.2">
      <c r="A20" s="22" t="s">
        <v>29</v>
      </c>
      <c r="B20" s="260" t="s">
        <v>55</v>
      </c>
      <c r="C20" s="260"/>
      <c r="D20" s="261"/>
      <c r="E20" s="89"/>
      <c r="F20" s="133"/>
      <c r="G20" s="134"/>
      <c r="H20" s="135"/>
    </row>
    <row r="21" spans="1:9" x14ac:dyDescent="0.2">
      <c r="A21" s="141" t="s">
        <v>56</v>
      </c>
      <c r="B21" s="283" t="s">
        <v>63</v>
      </c>
      <c r="C21" s="283"/>
      <c r="D21" s="284"/>
      <c r="E21" s="89"/>
      <c r="F21" s="133"/>
      <c r="G21" s="134"/>
      <c r="H21" s="135"/>
    </row>
    <row r="22" spans="1:9" x14ac:dyDescent="0.2">
      <c r="A22" s="119"/>
      <c r="B22" s="98" t="s">
        <v>21</v>
      </c>
      <c r="C22" s="99"/>
      <c r="D22" s="123"/>
      <c r="E22" s="89"/>
      <c r="F22" s="133"/>
      <c r="G22" s="134"/>
      <c r="H22" s="135"/>
    </row>
    <row r="23" spans="1:9" x14ac:dyDescent="0.2">
      <c r="A23" s="119"/>
      <c r="B23" s="99" t="s">
        <v>22</v>
      </c>
      <c r="C23" s="54" t="s">
        <v>38</v>
      </c>
      <c r="D23" s="112">
        <f>(2.6*3)+(9*5.9)+(6.4*9)</f>
        <v>118.5</v>
      </c>
      <c r="E23" s="89"/>
      <c r="F23" s="133"/>
      <c r="G23" s="134"/>
      <c r="H23" s="135"/>
      <c r="I23" s="164"/>
    </row>
    <row r="24" spans="1:9" x14ac:dyDescent="0.2">
      <c r="A24" s="119"/>
      <c r="B24" s="99"/>
      <c r="C24" s="54" t="s">
        <v>64</v>
      </c>
      <c r="D24" s="112">
        <f>16*2.6</f>
        <v>41.6</v>
      </c>
      <c r="E24" s="89"/>
      <c r="F24" s="143"/>
      <c r="G24" s="134"/>
      <c r="H24" s="135"/>
      <c r="I24" s="164"/>
    </row>
    <row r="25" spans="1:9" x14ac:dyDescent="0.2">
      <c r="A25" s="119"/>
      <c r="B25" s="99"/>
      <c r="C25" s="54" t="s">
        <v>66</v>
      </c>
      <c r="D25" s="112">
        <f>(2.6+16+2.6)*(3*0.3)</f>
        <v>19.080000000000002</v>
      </c>
      <c r="E25" s="89"/>
      <c r="F25" s="143"/>
      <c r="G25" s="134"/>
      <c r="H25" s="135"/>
      <c r="I25" s="164"/>
    </row>
    <row r="26" spans="1:9" x14ac:dyDescent="0.2">
      <c r="A26" s="119"/>
      <c r="B26" s="120"/>
      <c r="C26" s="120"/>
      <c r="D26" s="123"/>
      <c r="E26" s="89" t="s">
        <v>57</v>
      </c>
      <c r="F26" s="143">
        <f>SUM(D23:D25)</f>
        <v>179.18</v>
      </c>
      <c r="G26" s="148">
        <v>40</v>
      </c>
      <c r="H26" s="149">
        <f>ROUND(F26*G26,2)</f>
        <v>7167.2</v>
      </c>
    </row>
    <row r="27" spans="1:9" s="118" customFormat="1" ht="18.75" x14ac:dyDescent="0.2">
      <c r="A27" s="150" t="s">
        <v>14</v>
      </c>
      <c r="B27" s="285" t="s">
        <v>58</v>
      </c>
      <c r="C27" s="285"/>
      <c r="D27" s="286"/>
      <c r="E27" s="151"/>
      <c r="F27" s="152"/>
      <c r="G27" s="153"/>
      <c r="H27" s="154"/>
    </row>
    <row r="28" spans="1:9" s="118" customFormat="1" ht="18.75" x14ac:dyDescent="0.2">
      <c r="A28" s="22" t="s">
        <v>15</v>
      </c>
      <c r="B28" s="260" t="s">
        <v>59</v>
      </c>
      <c r="C28" s="260"/>
      <c r="D28" s="261"/>
      <c r="E28" s="89"/>
      <c r="F28" s="133"/>
      <c r="G28" s="134"/>
      <c r="H28" s="135"/>
    </row>
    <row r="29" spans="1:9" s="118" customFormat="1" ht="24.75" customHeight="1" x14ac:dyDescent="0.2">
      <c r="A29" s="141" t="s">
        <v>60</v>
      </c>
      <c r="B29" s="289" t="s">
        <v>79</v>
      </c>
      <c r="C29" s="289"/>
      <c r="D29" s="290"/>
      <c r="E29" s="89"/>
      <c r="F29" s="133"/>
      <c r="G29" s="134"/>
      <c r="H29" s="135"/>
    </row>
    <row r="30" spans="1:9" s="118" customFormat="1" x14ac:dyDescent="0.2">
      <c r="A30" s="119"/>
      <c r="B30" s="98" t="s">
        <v>21</v>
      </c>
      <c r="C30" s="99"/>
      <c r="D30" s="123"/>
      <c r="E30" s="89"/>
      <c r="F30" s="133"/>
      <c r="G30" s="134"/>
      <c r="H30" s="135"/>
    </row>
    <row r="31" spans="1:9" s="118" customFormat="1" x14ac:dyDescent="0.2">
      <c r="A31" s="119"/>
      <c r="B31" s="99" t="s">
        <v>22</v>
      </c>
      <c r="C31" s="54" t="s">
        <v>38</v>
      </c>
      <c r="D31" s="142">
        <f>((0.9+2.7+2.5+2.2)+(3.8+3.1)+(8.7*2+6.3*2))*2.5-(0.9*2.1)*4-(1.8*1.2)-(1*1.2)*3</f>
        <v>99.68</v>
      </c>
      <c r="E31" s="89"/>
      <c r="F31" s="133"/>
      <c r="G31" s="134"/>
      <c r="H31" s="135"/>
    </row>
    <row r="32" spans="1:9" s="118" customFormat="1" x14ac:dyDescent="0.2">
      <c r="A32" s="119"/>
      <c r="B32" s="99"/>
      <c r="C32" s="54"/>
      <c r="D32" s="123"/>
      <c r="E32" s="89" t="s">
        <v>61</v>
      </c>
      <c r="F32" s="155">
        <f>SUM(D31:D31)</f>
        <v>99.68</v>
      </c>
      <c r="G32" s="148">
        <v>39.5</v>
      </c>
      <c r="H32" s="149">
        <f>ROUND(F32*G32,2)</f>
        <v>3937.36</v>
      </c>
    </row>
    <row r="33" spans="1:8" s="118" customFormat="1" ht="24.75" customHeight="1" x14ac:dyDescent="0.2">
      <c r="A33" s="170" t="s">
        <v>77</v>
      </c>
      <c r="B33" s="287" t="s">
        <v>78</v>
      </c>
      <c r="C33" s="287"/>
      <c r="D33" s="288"/>
      <c r="E33" s="151"/>
      <c r="F33" s="152"/>
      <c r="G33" s="153"/>
      <c r="H33" s="154"/>
    </row>
    <row r="34" spans="1:8" s="118" customFormat="1" x14ac:dyDescent="0.2">
      <c r="A34" s="119"/>
      <c r="B34" s="98" t="s">
        <v>21</v>
      </c>
      <c r="C34" s="99"/>
      <c r="D34" s="123"/>
      <c r="E34" s="89"/>
      <c r="F34" s="133"/>
      <c r="G34" s="134"/>
      <c r="H34" s="135"/>
    </row>
    <row r="35" spans="1:8" s="118" customFormat="1" x14ac:dyDescent="0.2">
      <c r="A35" s="119"/>
      <c r="B35" s="99" t="s">
        <v>22</v>
      </c>
      <c r="C35" s="54" t="s">
        <v>38</v>
      </c>
      <c r="D35" s="142">
        <f>((2.5*2+2.7*2+1.5)+(3.1+2.7)+(1.5+3.1)*2+(6.3+1.3*4+1*2+2.9*2))*2.5*2+(1.2+0.6)*4*0.2-(0.8*2.1)*5*2-(0.9*2.1)*5*2</f>
        <v>196.73999999999998</v>
      </c>
      <c r="E35" s="89"/>
      <c r="F35" s="133"/>
      <c r="G35" s="134"/>
      <c r="H35" s="135"/>
    </row>
    <row r="36" spans="1:8" s="118" customFormat="1" x14ac:dyDescent="0.2">
      <c r="A36" s="119"/>
      <c r="B36" s="99"/>
      <c r="C36" s="54"/>
      <c r="D36" s="123"/>
      <c r="E36" s="89" t="s">
        <v>61</v>
      </c>
      <c r="F36" s="155">
        <f>SUM(D35:D35)</f>
        <v>196.73999999999998</v>
      </c>
      <c r="G36" s="148">
        <v>39.799999999999997</v>
      </c>
      <c r="H36" s="149">
        <f>ROUND(F36*G36,2)</f>
        <v>7830.25</v>
      </c>
    </row>
    <row r="37" spans="1:8" x14ac:dyDescent="0.2">
      <c r="A37" s="119"/>
      <c r="B37" s="120"/>
      <c r="C37" s="120"/>
      <c r="D37" s="123"/>
      <c r="E37" s="89"/>
      <c r="F37" s="133"/>
      <c r="G37" s="134"/>
      <c r="H37" s="135"/>
    </row>
    <row r="38" spans="1:8" s="81" customFormat="1" ht="37.5" customHeight="1" x14ac:dyDescent="0.2">
      <c r="A38" s="144"/>
      <c r="B38" s="279" t="s">
        <v>62</v>
      </c>
      <c r="C38" s="279"/>
      <c r="D38" s="280"/>
      <c r="E38" s="78"/>
      <c r="F38" s="145"/>
      <c r="G38" s="146"/>
      <c r="H38" s="147">
        <f>SUM(H19:H37)</f>
        <v>18934.809999999998</v>
      </c>
    </row>
    <row r="39" spans="1:8" x14ac:dyDescent="0.2">
      <c r="A39" s="156"/>
      <c r="B39" s="157"/>
      <c r="C39" s="157"/>
      <c r="D39" s="158"/>
      <c r="E39" s="159"/>
      <c r="F39" s="160"/>
      <c r="G39" s="161"/>
      <c r="H39" s="162"/>
    </row>
    <row r="40" spans="1:8" s="1" customFormat="1" x14ac:dyDescent="0.2">
      <c r="A40" s="7"/>
      <c r="B40" s="32"/>
      <c r="C40" s="23"/>
      <c r="D40" s="64"/>
      <c r="E40" s="65"/>
      <c r="F40" s="66"/>
      <c r="G40" s="66"/>
      <c r="H40" s="66"/>
    </row>
    <row r="41" spans="1:8" s="30" customFormat="1" x14ac:dyDescent="0.2">
      <c r="A41" s="3"/>
      <c r="B41" s="31" t="s">
        <v>65</v>
      </c>
      <c r="C41" s="3"/>
      <c r="D41" s="1"/>
      <c r="E41" s="51"/>
      <c r="F41" s="51"/>
      <c r="G41" s="51"/>
      <c r="H41" s="60">
        <f>H38+H16</f>
        <v>20655.129999999997</v>
      </c>
    </row>
    <row r="42" spans="1:8" s="9" customFormat="1" x14ac:dyDescent="0.2">
      <c r="A42" s="7"/>
      <c r="B42" s="7"/>
      <c r="C42" s="7"/>
      <c r="E42" s="66"/>
      <c r="F42" s="66"/>
      <c r="G42" s="66"/>
      <c r="H42" s="66"/>
    </row>
    <row r="43" spans="1:8" ht="17.25" customHeight="1" x14ac:dyDescent="0.2">
      <c r="A43" s="120"/>
      <c r="B43" s="120"/>
      <c r="C43" s="120"/>
      <c r="D43" s="121"/>
      <c r="E43" s="121"/>
      <c r="F43" s="121"/>
      <c r="G43" s="122"/>
      <c r="H43" s="121"/>
    </row>
    <row r="46" spans="1:8" s="118" customFormat="1" ht="18.75" customHeight="1" x14ac:dyDescent="0.2">
      <c r="A46" s="163"/>
      <c r="B46" s="163"/>
      <c r="C46" s="163"/>
      <c r="D46" s="77"/>
      <c r="E46" s="77"/>
      <c r="F46" s="77"/>
      <c r="G46" s="164"/>
      <c r="H46" s="77"/>
    </row>
  </sheetData>
  <mergeCells count="15">
    <mergeCell ref="E5:H5"/>
    <mergeCell ref="B6:D6"/>
    <mergeCell ref="B8:D8"/>
    <mergeCell ref="B9:D9"/>
    <mergeCell ref="B10:D10"/>
    <mergeCell ref="B38:D38"/>
    <mergeCell ref="B16:D16"/>
    <mergeCell ref="B18:D18"/>
    <mergeCell ref="B19:D19"/>
    <mergeCell ref="B20:D20"/>
    <mergeCell ref="B21:D21"/>
    <mergeCell ref="B27:D27"/>
    <mergeCell ref="B33:D33"/>
    <mergeCell ref="B28:D28"/>
    <mergeCell ref="B29:D29"/>
  </mergeCells>
  <pageMargins left="0.39370078740157483" right="0.31496062992125984" top="0.39370078740157483" bottom="0.39370078740157483" header="0.51181102362204722" footer="0.51181102362204722"/>
  <pageSetup paperSize="9" scale="88" orientation="portrait" r:id="rId1"/>
  <headerFooter alignWithMargins="0">
    <oddFooter>&amp;R25/04/2014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"/>
  <sheetViews>
    <sheetView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D21" sqref="D21"/>
    </sheetView>
  </sheetViews>
  <sheetFormatPr baseColWidth="10" defaultRowHeight="12.75" outlineLevelCol="1" x14ac:dyDescent="0.2"/>
  <cols>
    <col min="1" max="1" width="8.5703125" style="3" customWidth="1"/>
    <col min="2" max="2" width="24" style="3" customWidth="1"/>
    <col min="3" max="3" width="22.28515625" style="3" customWidth="1"/>
    <col min="4" max="4" width="10.7109375" style="1" customWidth="1"/>
    <col min="5" max="5" width="4.7109375" style="1" customWidth="1" outlineLevel="1"/>
    <col min="6" max="6" width="8.7109375" style="1" customWidth="1" outlineLevel="1"/>
    <col min="7" max="8" width="12.28515625" style="1" customWidth="1" outlineLevel="1"/>
    <col min="9" max="16384" width="11.42578125" style="1"/>
  </cols>
  <sheetData>
    <row r="1" spans="1:10" ht="18.75" x14ac:dyDescent="0.2">
      <c r="A1" s="13"/>
      <c r="B1" s="5" t="s">
        <v>98</v>
      </c>
      <c r="C1" s="4"/>
      <c r="D1" s="6"/>
      <c r="E1" s="6"/>
      <c r="F1" s="6"/>
      <c r="G1" s="6"/>
      <c r="H1" s="11"/>
    </row>
    <row r="2" spans="1:10" x14ac:dyDescent="0.2">
      <c r="A2" s="14"/>
      <c r="B2" s="8" t="s">
        <v>19</v>
      </c>
      <c r="C2" s="7"/>
      <c r="D2" s="9"/>
      <c r="E2" s="9"/>
      <c r="F2" s="9"/>
      <c r="G2" s="9"/>
      <c r="H2" s="12"/>
    </row>
    <row r="3" spans="1:10" x14ac:dyDescent="0.2">
      <c r="A3" s="14"/>
      <c r="B3" s="8" t="s">
        <v>20</v>
      </c>
      <c r="C3" s="7"/>
      <c r="D3" s="9"/>
      <c r="E3" s="9"/>
      <c r="F3" s="9"/>
      <c r="G3" s="9"/>
      <c r="H3" s="12"/>
    </row>
    <row r="4" spans="1:10" ht="16.5" x14ac:dyDescent="0.2">
      <c r="A4" s="15"/>
      <c r="B4" s="38" t="s">
        <v>99</v>
      </c>
      <c r="C4" s="10"/>
      <c r="D4" s="37"/>
      <c r="E4" s="37"/>
      <c r="F4" s="37"/>
      <c r="G4" s="37"/>
      <c r="H4" s="39"/>
    </row>
    <row r="5" spans="1:10" s="213" customFormat="1" ht="16.5" x14ac:dyDescent="0.2">
      <c r="A5" s="243"/>
      <c r="B5" s="193"/>
      <c r="C5" s="232"/>
      <c r="D5" s="233"/>
      <c r="E5" s="291"/>
      <c r="F5" s="291"/>
      <c r="G5" s="291"/>
      <c r="H5" s="292"/>
    </row>
    <row r="6" spans="1:10" s="2" customFormat="1" x14ac:dyDescent="0.2">
      <c r="A6" s="16"/>
      <c r="B6" s="277"/>
      <c r="C6" s="277"/>
      <c r="D6" s="278"/>
      <c r="E6" s="17" t="s">
        <v>0</v>
      </c>
      <c r="F6" s="18" t="s">
        <v>1</v>
      </c>
      <c r="G6" s="18" t="s">
        <v>16</v>
      </c>
      <c r="H6" s="19" t="s">
        <v>2</v>
      </c>
    </row>
    <row r="7" spans="1:10" x14ac:dyDescent="0.2">
      <c r="A7" s="13"/>
      <c r="B7" s="4"/>
      <c r="C7" s="4"/>
      <c r="D7" s="11"/>
      <c r="E7" s="57"/>
      <c r="F7" s="49"/>
      <c r="G7" s="49"/>
      <c r="H7" s="50"/>
    </row>
    <row r="8" spans="1:10" s="77" customFormat="1" ht="22.5" x14ac:dyDescent="0.2">
      <c r="A8" s="20"/>
      <c r="B8" s="295" t="s">
        <v>90</v>
      </c>
      <c r="C8" s="295"/>
      <c r="D8" s="295"/>
      <c r="E8" s="221"/>
      <c r="F8" s="214"/>
      <c r="G8" s="214"/>
      <c r="H8" s="215"/>
      <c r="I8" s="118"/>
    </row>
    <row r="9" spans="1:10" ht="18.75" x14ac:dyDescent="0.2">
      <c r="A9" s="43" t="s">
        <v>3</v>
      </c>
      <c r="B9" s="255" t="s">
        <v>90</v>
      </c>
      <c r="C9" s="255"/>
      <c r="D9" s="256"/>
      <c r="E9" s="59"/>
      <c r="F9" s="55"/>
      <c r="G9" s="55"/>
      <c r="H9" s="56"/>
    </row>
    <row r="10" spans="1:10" s="77" customFormat="1" ht="18.75" x14ac:dyDescent="0.2">
      <c r="A10" s="21" t="s">
        <v>4</v>
      </c>
      <c r="B10" s="296" t="s">
        <v>91</v>
      </c>
      <c r="C10" s="296"/>
      <c r="D10" s="297"/>
      <c r="E10" s="225"/>
      <c r="F10" s="226"/>
      <c r="G10" s="227"/>
      <c r="H10" s="228"/>
      <c r="I10" s="118"/>
    </row>
    <row r="11" spans="1:10" x14ac:dyDescent="0.2">
      <c r="A11" s="33" t="s">
        <v>92</v>
      </c>
      <c r="B11" s="259" t="s">
        <v>88</v>
      </c>
      <c r="C11" s="259"/>
      <c r="D11" s="220"/>
      <c r="E11" s="221"/>
      <c r="F11" s="214"/>
      <c r="G11" s="214"/>
      <c r="H11" s="215"/>
    </row>
    <row r="12" spans="1:10" x14ac:dyDescent="0.2">
      <c r="A12" s="92"/>
      <c r="B12" s="216" t="s">
        <v>21</v>
      </c>
      <c r="C12" s="219"/>
      <c r="D12" s="222"/>
      <c r="E12" s="218"/>
      <c r="F12" s="214"/>
      <c r="G12" s="214"/>
      <c r="H12" s="215"/>
      <c r="J12" s="101"/>
    </row>
    <row r="13" spans="1:10" x14ac:dyDescent="0.2">
      <c r="A13" s="92"/>
      <c r="B13" s="219" t="s">
        <v>22</v>
      </c>
      <c r="C13" s="217" t="s">
        <v>38</v>
      </c>
      <c r="D13" s="223">
        <f>15+30</f>
        <v>45</v>
      </c>
      <c r="E13" s="218"/>
      <c r="F13" s="214"/>
      <c r="G13" s="214"/>
      <c r="H13" s="215"/>
    </row>
    <row r="14" spans="1:10" ht="12.75" customHeight="1" x14ac:dyDescent="0.2">
      <c r="A14" s="92"/>
      <c r="B14" s="219"/>
      <c r="C14" s="217"/>
      <c r="D14" s="224"/>
      <c r="E14" s="218" t="s">
        <v>93</v>
      </c>
      <c r="F14" s="214">
        <f>SUM(D13:D13)</f>
        <v>45</v>
      </c>
      <c r="G14" s="214">
        <v>15.24</v>
      </c>
      <c r="H14" s="215">
        <f>G14*F14</f>
        <v>685.8</v>
      </c>
    </row>
    <row r="15" spans="1:10" s="77" customFormat="1" x14ac:dyDescent="0.2">
      <c r="A15" s="95"/>
      <c r="B15" s="71"/>
      <c r="C15" s="71"/>
      <c r="D15" s="72"/>
      <c r="E15" s="73"/>
      <c r="F15" s="74"/>
      <c r="G15" s="75"/>
      <c r="H15" s="76"/>
    </row>
    <row r="16" spans="1:10" s="81" customFormat="1" ht="18.75" x14ac:dyDescent="0.2">
      <c r="A16" s="96"/>
      <c r="B16" s="253" t="s">
        <v>94</v>
      </c>
      <c r="C16" s="253"/>
      <c r="D16" s="254"/>
      <c r="E16" s="78"/>
      <c r="F16" s="79"/>
      <c r="G16" s="79"/>
      <c r="H16" s="80">
        <f>SUM(H13:H15)</f>
        <v>685.8</v>
      </c>
    </row>
    <row r="17" spans="1:8" x14ac:dyDescent="0.2">
      <c r="A17" s="15"/>
      <c r="B17" s="35"/>
      <c r="C17" s="36"/>
      <c r="D17" s="63"/>
      <c r="E17" s="61"/>
      <c r="F17" s="52"/>
      <c r="G17" s="52"/>
      <c r="H17" s="53"/>
    </row>
    <row r="18" spans="1:8" x14ac:dyDescent="0.2">
      <c r="A18" s="7"/>
      <c r="B18" s="32"/>
      <c r="C18" s="23"/>
      <c r="D18" s="64"/>
      <c r="E18" s="65"/>
      <c r="F18" s="66"/>
      <c r="G18" s="66"/>
      <c r="H18" s="66"/>
    </row>
    <row r="19" spans="1:8" s="30" customFormat="1" x14ac:dyDescent="0.2">
      <c r="A19" s="3"/>
      <c r="B19" s="31" t="s">
        <v>95</v>
      </c>
      <c r="C19" s="3"/>
      <c r="D19" s="1"/>
      <c r="E19" s="51"/>
      <c r="F19" s="51"/>
      <c r="G19" s="51"/>
      <c r="H19" s="60">
        <f>H16</f>
        <v>685.8</v>
      </c>
    </row>
    <row r="20" spans="1:8" x14ac:dyDescent="0.2">
      <c r="E20" s="51"/>
      <c r="F20" s="51"/>
      <c r="G20" s="51"/>
      <c r="H20" s="51"/>
    </row>
  </sheetData>
  <mergeCells count="7">
    <mergeCell ref="B16:D16"/>
    <mergeCell ref="B6:D6"/>
    <mergeCell ref="E5:H5"/>
    <mergeCell ref="B8:D8"/>
    <mergeCell ref="B9:D9"/>
    <mergeCell ref="B10:D10"/>
    <mergeCell ref="B11:C11"/>
  </mergeCells>
  <pageMargins left="0.27559055118110237" right="0.15748031496062992" top="0.51181102362204722" bottom="0.43307086614173229" header="0.31496062992125984" footer="0.19685039370078741"/>
  <pageSetup paperSize="9" scale="80" orientation="portrait" r:id="rId1"/>
  <headerFooter alignWithMargins="0">
    <oddFooter>&amp;L
&amp;R25/04/2014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workbookViewId="0">
      <selection activeCell="L22" sqref="L22"/>
    </sheetView>
  </sheetViews>
  <sheetFormatPr baseColWidth="10" defaultRowHeight="12.75" x14ac:dyDescent="0.2"/>
  <cols>
    <col min="1" max="1" width="5.7109375" style="191" customWidth="1"/>
    <col min="2" max="6" width="11.42578125" style="191"/>
    <col min="7" max="7" width="17" style="191" customWidth="1"/>
    <col min="8" max="16384" width="11.42578125" style="191"/>
  </cols>
  <sheetData>
    <row r="1" spans="1:8" s="184" customFormat="1" ht="18.75" x14ac:dyDescent="0.2">
      <c r="A1" s="179"/>
      <c r="B1" s="5" t="s">
        <v>98</v>
      </c>
      <c r="C1" s="180"/>
      <c r="D1" s="181"/>
      <c r="E1" s="181"/>
      <c r="F1" s="181"/>
      <c r="G1" s="182"/>
      <c r="H1" s="183"/>
    </row>
    <row r="2" spans="1:8" s="184" customFormat="1" x14ac:dyDescent="0.2">
      <c r="A2" s="185"/>
      <c r="B2" s="186" t="s">
        <v>19</v>
      </c>
      <c r="C2" s="187"/>
      <c r="D2" s="188"/>
      <c r="E2" s="188"/>
      <c r="F2" s="188"/>
      <c r="G2" s="189"/>
      <c r="H2" s="190"/>
    </row>
    <row r="3" spans="1:8" s="184" customFormat="1" x14ac:dyDescent="0.2">
      <c r="A3" s="185"/>
      <c r="B3" s="186" t="s">
        <v>20</v>
      </c>
      <c r="C3" s="187"/>
      <c r="D3" s="188"/>
      <c r="E3" s="188"/>
      <c r="F3" s="188"/>
      <c r="G3" s="189"/>
      <c r="H3" s="190"/>
    </row>
    <row r="4" spans="1:8" s="184" customFormat="1" ht="16.5" x14ac:dyDescent="0.2">
      <c r="A4" s="192"/>
      <c r="B4" s="193" t="s">
        <v>82</v>
      </c>
      <c r="C4" s="194"/>
      <c r="D4" s="195"/>
      <c r="E4" s="195"/>
      <c r="F4" s="195"/>
      <c r="G4" s="196"/>
      <c r="H4" s="197"/>
    </row>
    <row r="5" spans="1:8" ht="16.5" customHeight="1" x14ac:dyDescent="0.2">
      <c r="A5" s="198"/>
      <c r="B5" s="199"/>
      <c r="C5" s="199"/>
      <c r="D5" s="199"/>
      <c r="E5" s="199"/>
      <c r="F5" s="199"/>
      <c r="G5" s="199"/>
      <c r="H5" s="200"/>
    </row>
    <row r="6" spans="1:8" ht="15.75" x14ac:dyDescent="0.2">
      <c r="A6" s="201"/>
      <c r="B6" s="202" t="s">
        <v>83</v>
      </c>
      <c r="C6" s="203"/>
      <c r="D6" s="203"/>
      <c r="E6" s="203"/>
      <c r="F6" s="203"/>
      <c r="G6" s="203"/>
      <c r="H6" s="244"/>
    </row>
    <row r="7" spans="1:8" x14ac:dyDescent="0.2">
      <c r="A7" s="201"/>
      <c r="B7" s="203"/>
      <c r="C7" s="203"/>
      <c r="D7" s="203"/>
      <c r="E7" s="203"/>
      <c r="F7" s="203"/>
      <c r="G7" s="203"/>
      <c r="H7" s="204"/>
    </row>
    <row r="8" spans="1:8" s="30" customFormat="1" x14ac:dyDescent="0.2">
      <c r="A8" s="14"/>
      <c r="B8" s="172" t="s">
        <v>87</v>
      </c>
      <c r="C8" s="7"/>
      <c r="D8" s="9"/>
      <c r="E8" s="66"/>
      <c r="F8" s="66"/>
      <c r="G8" s="66"/>
      <c r="H8" s="205">
        <f>'Lot N°360 Cloisons'!H41</f>
        <v>12042.157099999999</v>
      </c>
    </row>
    <row r="9" spans="1:8" s="30" customFormat="1" x14ac:dyDescent="0.2">
      <c r="A9" s="14"/>
      <c r="B9" s="172"/>
      <c r="C9" s="7"/>
      <c r="D9" s="9"/>
      <c r="E9" s="66"/>
      <c r="F9" s="66"/>
      <c r="G9" s="66"/>
      <c r="H9" s="205"/>
    </row>
    <row r="10" spans="1:8" s="30" customFormat="1" x14ac:dyDescent="0.2">
      <c r="A10" s="14"/>
      <c r="B10" s="172" t="s">
        <v>35</v>
      </c>
      <c r="C10" s="7"/>
      <c r="D10" s="9"/>
      <c r="E10" s="66"/>
      <c r="F10" s="66"/>
      <c r="G10" s="66"/>
      <c r="H10" s="205">
        <f>'Lot N°342 portes'!H45</f>
        <v>9480.41</v>
      </c>
    </row>
    <row r="11" spans="1:8" s="30" customFormat="1" x14ac:dyDescent="0.2">
      <c r="A11" s="14"/>
      <c r="B11" s="172"/>
      <c r="C11" s="7"/>
      <c r="D11" s="9"/>
      <c r="E11" s="66"/>
      <c r="F11" s="66"/>
      <c r="G11" s="66"/>
      <c r="H11" s="205"/>
    </row>
    <row r="12" spans="1:8" s="30" customFormat="1" x14ac:dyDescent="0.2">
      <c r="A12" s="14"/>
      <c r="B12" s="172" t="s">
        <v>89</v>
      </c>
      <c r="C12" s="7"/>
      <c r="D12" s="9"/>
      <c r="E12" s="66"/>
      <c r="F12" s="66"/>
      <c r="G12" s="66"/>
      <c r="H12" s="205">
        <f>'Lot N°362 Plafonds'!H26</f>
        <v>7272.9159999999993</v>
      </c>
    </row>
    <row r="13" spans="1:8" s="30" customFormat="1" x14ac:dyDescent="0.2">
      <c r="A13" s="14"/>
      <c r="B13" s="172"/>
      <c r="C13" s="7"/>
      <c r="D13" s="9"/>
      <c r="E13" s="66"/>
      <c r="F13" s="66"/>
      <c r="G13" s="66"/>
      <c r="H13" s="205"/>
    </row>
    <row r="14" spans="1:8" s="30" customFormat="1" x14ac:dyDescent="0.2">
      <c r="A14" s="14"/>
      <c r="B14" s="172" t="s">
        <v>65</v>
      </c>
      <c r="C14" s="7"/>
      <c r="D14" s="9"/>
      <c r="E14" s="66"/>
      <c r="F14" s="66"/>
      <c r="G14" s="66"/>
      <c r="H14" s="205">
        <f>'Lot 364 CARRELAGE-FAIENCES -SOL'!H41</f>
        <v>20655.129999999997</v>
      </c>
    </row>
    <row r="15" spans="1:8" s="30" customFormat="1" x14ac:dyDescent="0.2">
      <c r="A15" s="14"/>
      <c r="B15" s="172"/>
      <c r="C15" s="7"/>
      <c r="D15" s="9"/>
      <c r="E15" s="66"/>
      <c r="F15" s="66"/>
      <c r="G15" s="66"/>
      <c r="H15" s="205"/>
    </row>
    <row r="16" spans="1:8" s="30" customFormat="1" x14ac:dyDescent="0.2">
      <c r="A16" s="14"/>
      <c r="B16" s="172" t="s">
        <v>96</v>
      </c>
      <c r="C16" s="7"/>
      <c r="D16" s="9"/>
      <c r="E16" s="66"/>
      <c r="F16" s="66"/>
      <c r="G16" s="66"/>
      <c r="H16" s="205">
        <f>'Lot N°373 CLOTURES'!H19</f>
        <v>685.8</v>
      </c>
    </row>
    <row r="17" spans="1:10" s="30" customFormat="1" x14ac:dyDescent="0.2">
      <c r="A17" s="14"/>
      <c r="B17" s="172"/>
      <c r="C17" s="7"/>
      <c r="D17" s="9"/>
      <c r="E17" s="66"/>
      <c r="F17" s="66"/>
      <c r="G17" s="66"/>
      <c r="H17" s="205"/>
    </row>
    <row r="18" spans="1:10" x14ac:dyDescent="0.2">
      <c r="A18" s="298" t="s">
        <v>85</v>
      </c>
      <c r="B18" s="245"/>
      <c r="C18" s="245"/>
      <c r="D18" s="245"/>
      <c r="E18" s="245"/>
      <c r="F18" s="245"/>
      <c r="G18" s="245"/>
      <c r="H18" s="246">
        <f>SUM(H8:H17)</f>
        <v>50136.413099999998</v>
      </c>
      <c r="I18" s="229"/>
      <c r="J18" s="212"/>
    </row>
    <row r="19" spans="1:10" x14ac:dyDescent="0.2">
      <c r="A19" s="299" t="s">
        <v>84</v>
      </c>
      <c r="B19" s="206"/>
      <c r="C19" s="203"/>
      <c r="D19" s="203"/>
      <c r="E19" s="203"/>
      <c r="F19" s="203"/>
      <c r="G19" s="203"/>
      <c r="H19" s="207">
        <f>H18*20%</f>
        <v>10027.28262</v>
      </c>
    </row>
    <row r="20" spans="1:10" x14ac:dyDescent="0.2">
      <c r="A20" s="299" t="s">
        <v>86</v>
      </c>
      <c r="B20" s="206"/>
      <c r="C20" s="203"/>
      <c r="D20" s="203"/>
      <c r="E20" s="203"/>
      <c r="F20" s="203"/>
      <c r="G20" s="203"/>
      <c r="H20" s="207">
        <f>H18+H19</f>
        <v>60163.695719999996</v>
      </c>
    </row>
    <row r="21" spans="1:10" x14ac:dyDescent="0.2">
      <c r="A21" s="208"/>
      <c r="B21" s="209"/>
      <c r="C21" s="209"/>
      <c r="D21" s="209"/>
      <c r="E21" s="209"/>
      <c r="F21" s="209"/>
      <c r="G21" s="209"/>
      <c r="H21" s="210"/>
    </row>
    <row r="22" spans="1:10" s="230" customFormat="1" x14ac:dyDescent="0.2">
      <c r="G22" s="231"/>
      <c r="H22" s="231"/>
    </row>
  </sheetData>
  <pageMargins left="0.70866141732283472" right="0.70866141732283472" top="0.74803149606299213" bottom="0.74803149606299213" header="0.31496062992125984" footer="0.31496062992125984"/>
  <pageSetup paperSize="9" scale="78" orientation="portrait" r:id="rId1"/>
  <headerFooter>
    <oddFooter>&amp;R25/04/2014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5</vt:i4>
      </vt:variant>
    </vt:vector>
  </HeadingPairs>
  <TitlesOfParts>
    <vt:vector size="11" baseType="lpstr">
      <vt:lpstr>Lot N°360 Cloisons</vt:lpstr>
      <vt:lpstr>Lot N°342 portes</vt:lpstr>
      <vt:lpstr>Lot N°362 Plafonds</vt:lpstr>
      <vt:lpstr>Lot 364 CARRELAGE-FAIENCES -SOL</vt:lpstr>
      <vt:lpstr>Lot N°373 CLOTURES</vt:lpstr>
      <vt:lpstr>TOTAL RECAP</vt:lpstr>
      <vt:lpstr>'Lot 364 CARRELAGE-FAIENCES -SOL'!Impression_des_titres</vt:lpstr>
      <vt:lpstr>'Lot N°342 portes'!Impression_des_titres</vt:lpstr>
      <vt:lpstr>'Lot N°360 Cloisons'!Impression_des_titres</vt:lpstr>
      <vt:lpstr>'Lot N°362 Plafonds'!Impression_des_titres</vt:lpstr>
      <vt:lpstr>'Lot N°373 CLOTURES'!Impression_des_titres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CHARPY</dc:creator>
  <cp:lastModifiedBy>Audrey PARSONS</cp:lastModifiedBy>
  <cp:lastPrinted>2014-05-07T07:11:37Z</cp:lastPrinted>
  <dcterms:created xsi:type="dcterms:W3CDTF">2010-05-11T06:51:13Z</dcterms:created>
  <dcterms:modified xsi:type="dcterms:W3CDTF">2014-05-07T07:12:25Z</dcterms:modified>
</cp:coreProperties>
</file>